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773 Moraga Park Street Apartments\"/>
    </mc:Choice>
  </mc:AlternateContent>
  <xr:revisionPtr revIDLastSave="0" documentId="13_ncr:1_{D2BE28C4-608A-4B89-80CE-CA72F28503DE}" xr6:coauthVersionLast="47" xr6:coauthVersionMax="47" xr10:uidLastSave="{00000000-0000-0000-0000-000000000000}"/>
  <bookViews>
    <workbookView xWindow="28680" yWindow="-120"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Application!$A$912:$AS$951</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W866" i="3"/>
  <c r="AO640" i="3" l="1"/>
  <c r="C60" i="7" l="1"/>
  <c r="F30" i="4"/>
  <c r="AA918" i="3"/>
  <c r="G99" i="4" l="1"/>
  <c r="E99" i="4" s="1"/>
  <c r="E30"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4" i="4"/>
  <c r="AA919" i="3"/>
  <c r="AC886" i="3"/>
  <c r="O723" i="3"/>
  <c r="O721" i="3"/>
  <c r="O720" i="3"/>
  <c r="O719" i="3"/>
  <c r="O718" i="3"/>
  <c r="Q628" i="3"/>
  <c r="Q627"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9" i="13"/>
  <c r="F49" i="13" s="1"/>
  <c r="E37" i="13"/>
  <c r="F37"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S45" i="4" s="1"/>
  <c r="R43" i="4"/>
  <c r="S43" i="4" s="1"/>
  <c r="E43" i="13" s="1"/>
  <c r="F43" i="13" s="1"/>
  <c r="R41" i="4"/>
  <c r="S41" i="4" s="1"/>
  <c r="E41" i="13" s="1"/>
  <c r="F41" i="13" s="1"/>
  <c r="R40" i="4"/>
  <c r="S40" i="4"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70" i="13" l="1"/>
  <c r="F70" i="13"/>
  <c r="C81" i="13"/>
  <c r="C62" i="13"/>
  <c r="S54" i="4"/>
  <c r="E54" i="13" s="1"/>
  <c r="C77" i="13"/>
  <c r="S38" i="4"/>
  <c r="E38" i="13" s="1"/>
  <c r="E45" i="13"/>
  <c r="F45" i="13" s="1"/>
  <c r="F54" i="13" s="1"/>
  <c r="C42" i="13"/>
  <c r="C54" i="13"/>
  <c r="C96" i="13"/>
  <c r="F81" i="13"/>
  <c r="C38" i="13"/>
  <c r="S42" i="4"/>
  <c r="E42" i="13" s="1"/>
  <c r="F96" i="13"/>
  <c r="F38" i="13"/>
  <c r="E40" i="13"/>
  <c r="F40" i="13" s="1"/>
  <c r="F42" i="13" s="1"/>
  <c r="S104" i="4"/>
  <c r="E104" i="13" s="1"/>
  <c r="S96" i="4"/>
  <c r="E96" i="13" s="1"/>
  <c r="S70" i="4"/>
  <c r="E70" i="13" s="1"/>
  <c r="S81" i="4"/>
  <c r="E81"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7"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C63" i="13"/>
  <c r="C97" i="13" s="1"/>
  <c r="C105" i="13" s="1"/>
  <c r="F63" i="13"/>
  <c r="F97" i="13" s="1"/>
  <c r="F105" i="13" s="1"/>
  <c r="F107" i="13" s="1"/>
  <c r="S63" i="4"/>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26" i="2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E62" i="7" s="1"/>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<sst xmlns="http://schemas.openxmlformats.org/spreadsheetml/2006/main" count="4965" uniqueCount="2718">
  <si>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</si>
  <si>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</si>
  <si>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</si>
  <si>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</si>
  <si>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</si>
  <si>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</si>
  <si>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</si>
  <si>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</si>
  <si>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</si>
  <si>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</si>
  <si>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</si>
  <si>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</si>
  <si>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</si>
  <si>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</si>
  <si>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</si>
  <si>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</si>
  <si>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</si>
  <si>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</si>
  <si>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</si>
  <si>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</si>
  <si>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</si>
  <si>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</si>
  <si>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</si>
  <si>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</si>
  <si>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</si>
  <si>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</si>
  <si>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</si>
  <si>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</si>
  <si>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</si>
  <si>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</si>
  <si>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</si>
  <si>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</si>
  <si>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</si>
  <si>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</si>
  <si>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</si>
  <si>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</si>
  <si>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</si>
  <si>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</si>
  <si>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</si>
  <si>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</si>
  <si>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</si>
  <si>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</si>
  <si>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</si>
  <si>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</si>
  <si>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</si>
  <si>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</si>
  <si>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</si>
  <si>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</si>
  <si>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</si>
  <si>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</si>
  <si>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</si>
  <si>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</si>
  <si>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</si>
  <si>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</si>
  <si>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</si>
  <si>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</si>
  <si>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</si>
  <si>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</si>
  <si>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</si>
  <si>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</si>
  <si>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</si>
  <si>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</si>
  <si>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</si>
  <si>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</si>
  <si>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</si>
  <si>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</si>
  <si>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</si>
  <si>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</si>
  <si>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</si>
  <si>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</si>
  <si>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</si>
  <si>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</si>
  <si>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</si>
  <si>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</si>
  <si>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</si>
  <si>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</si>
  <si>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</si>
  <si>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</si>
  <si>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</si>
  <si>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</si>
  <si>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</si>
  <si>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</si>
  <si>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</si>
  <si>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</si>
  <si>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</si>
  <si>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</si>
  <si>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</si>
  <si>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</si>
  <si>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</si>
  <si>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</si>
  <si>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</si>
  <si>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</si>
  <si>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</si>
  <si>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</si>
  <si>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</si>
  <si>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</si>
  <si>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</si>
  <si>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</si>
  <si>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</si>
  <si>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</si>
  <si>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</si>
  <si>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</si>
  <si>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</si>
  <si>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</si>
  <si>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</si>
  <si>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</si>
  <si>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</si>
  <si>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</si>
  <si>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</si>
  <si>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</si>
  <si>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</si>
  <si>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</si>
  <si>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</si>
  <si>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</si>
  <si>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</si>
  <si>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</si>
  <si>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</si>
  <si>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</si>
  <si>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</si>
  <si>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</si>
  <si>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</si>
  <si>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</si>
  <si>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</si>
  <si>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</si>
  <si>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</si>
  <si>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</si>
  <si>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</si>
  <si>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</si>
  <si>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</si>
  <si>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</si>
  <si>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</si>
  <si>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</si>
  <si>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</si>
  <si>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</si>
  <si>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</si>
  <si>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</si>
  <si>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</si>
  <si>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</si>
  <si>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</si>
  <si>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</si>
  <si>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</si>
  <si>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</si>
  <si>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</si>
  <si>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</si>
  <si>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</si>
  <si>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</si>
  <si>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</si>
  <si>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</si>
  <si>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</si>
  <si>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</si>
  <si>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</si>
  <si>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</si>
  <si>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</si>
  <si>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</si>
  <si>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</si>
  <si>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</si>
  <si>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</si>
  <si>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</si>
  <si>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</si>
  <si>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</si>
  <si>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</si>
  <si>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</si>
  <si>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</si>
  <si>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</si>
  <si>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</si>
  <si>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</si>
  <si>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</si>
  <si>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</si>
  <si>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</si>
  <si>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</si>
  <si>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</si>
  <si>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</si>
  <si>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</si>
  <si>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</si>
  <si>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</si>
  <si>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</si>
  <si>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</si>
  <si>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</si>
  <si>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</si>
  <si>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</si>
  <si>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</si>
  <si>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</si>
  <si>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</si>
  <si>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</si>
  <si>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</si>
  <si>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</si>
  <si>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</si>
  <si>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</si>
  <si>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</si>
  <si>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</si>
  <si>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</si>
  <si>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</si>
  <si>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</si>
  <si>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</si>
  <si>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</si>
  <si>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</si>
  <si>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</si>
  <si>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</si>
  <si>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</si>
  <si>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</si>
  <si>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</si>
  <si>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</si>
  <si>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</si>
  <si>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</si>
  <si>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</si>
  <si>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</si>
  <si>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</si>
  <si>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</si>
  <si>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</si>
  <si>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</si>
  <si>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</si>
  <si>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</si>
  <si>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</si>
  <si>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</si>
  <si>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</si>
  <si>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</si>
  <si>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</si>
  <si>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</si>
  <si>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</si>
  <si>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</si>
  <si>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</si>
  <si>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</si>
  <si>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</si>
  <si>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</si>
  <si>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</si>
  <si>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</si>
  <si>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</si>
  <si>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</si>
  <si>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</si>
  <si>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</si>
  <si>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</si>
  <si>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</si>
  <si>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</si>
  <si>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</si>
  <si>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</si>
  <si>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</si>
  <si>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</si>
  <si>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</si>
  <si>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</si>
  <si>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</si>
  <si>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</si>
  <si>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</si>
  <si>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</si>
  <si>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</si>
  <si>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</si>
  <si>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</si>
  <si>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</si>
  <si>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</si>
  <si>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</si>
  <si>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</si>
  <si>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</si>
  <si>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</si>
  <si>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</si>
  <si>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</si>
  <si>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</si>
  <si>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</si>
  <si>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</si>
  <si>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</si>
  <si>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</si>
  <si>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</si>
  <si>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</si>
  <si>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</si>
  <si>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</si>
  <si>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</si>
  <si>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</si>
  <si>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</si>
  <si>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</si>
  <si>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</si>
  <si>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</si>
  <si>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</si>
  <si>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</si>
  <si>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</si>
  <si>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</si>
  <si>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</si>
  <si>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</si>
  <si>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</si>
  <si>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</si>
  <si>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</si>
  <si>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</si>
  <si>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</si>
  <si>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</si>
  <si>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</si>
  <si>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</si>
  <si>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</si>
  <si>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</si>
  <si>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</si>
  <si>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</si>
  <si>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</si>
  <si>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</si>
  <si>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</si>
  <si>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</si>
  <si>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</si>
  <si>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</si>
  <si>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</si>
  <si>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</si>
  <si>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</si>
  <si>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</si>
  <si>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</si>
  <si>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</si>
  <si>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</si>
  <si>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</si>
  <si>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</si>
  <si>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</si>
  <si>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</si>
  <si>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</si>
  <si>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</si>
  <si>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</si>
  <si>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</si>
  <si>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</si>
  <si>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</si>
  <si>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</si>
  <si>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</si>
  <si>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</si>
  <si>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</si>
  <si>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</si>
  <si>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</si>
  <si>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</si>
  <si>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</si>
  <si>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</si>
  <si>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</si>
  <si>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</si>
  <si>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</si>
  <si>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</si>
  <si>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</si>
  <si>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</si>
  <si>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</si>
  <si>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</si>
  <si>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</si>
  <si>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</si>
  <si>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</si>
  <si>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</si>
  <si>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</si>
  <si>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</si>
  <si>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</si>
  <si>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</si>
  <si>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</si>
  <si>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</si>
  <si>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</si>
  <si>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</si>
  <si>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</si>
  <si>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</si>
  <si>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</si>
  <si>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</si>
  <si>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</si>
  <si>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</si>
  <si>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</si>
  <si>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</si>
  <si>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</si>
  <si>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</si>
  <si>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</si>
  <si>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</si>
  <si>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</si>
  <si>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</si>
  <si>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</si>
  <si>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</si>
  <si>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</si>
  <si>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</si>
  <si>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</si>
  <si>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</si>
  <si>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</si>
  <si>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</si>
  <si>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</si>
  <si>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</si>
  <si>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</si>
  <si>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</si>
  <si>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</si>
  <si>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</si>
  <si>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</si>
  <si>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</si>
  <si>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</si>
  <si>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</si>
  <si>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</si>
  <si>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</si>
  <si>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</si>
  <si>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</si>
  <si>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</si>
  <si>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</si>
  <si>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</si>
  <si>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</si>
  <si>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</si>
  <si>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</si>
  <si>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</si>
  <si>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</si>
  <si>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</si>
  <si>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</si>
  <si>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</si>
  <si>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</si>
  <si>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</si>
  <si>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</si>
  <si>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</si>
  <si>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</si>
  <si>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</si>
  <si>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</si>
  <si>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</si>
  <si>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</si>
  <si>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</si>
  <si>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</si>
  <si>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</si>
  <si>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</si>
  <si>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</si>
  <si>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</si>
  <si>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</si>
  <si>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</si>
  <si>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</si>
  <si>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</si>
  <si>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</si>
  <si>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</si>
  <si>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</si>
  <si>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</si>
  <si>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</si>
  <si>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</si>
  <si>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</si>
  <si>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</si>
  <si>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</si>
  <si>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</si>
  <si>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</si>
  <si>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</si>
  <si>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</si>
  <si>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</si>
  <si>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</si>
  <si>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</si>
  <si>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</si>
  <si>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</si>
  <si>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</si>
  <si>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</si>
  <si>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</si>
  <si>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</si>
  <si>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</si>
  <si>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</si>
  <si>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</si>
  <si>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</si>
  <si>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</si>
  <si>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</si>
  <si>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</si>
  <si>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</si>
  <si>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</si>
  <si>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</si>
  <si>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</si>
  <si>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</si>
  <si>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</si>
  <si>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</si>
  <si>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</si>
  <si>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</si>
  <si>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</si>
  <si>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</si>
  <si>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</si>
  <si>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</si>
  <si>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</si>
  <si>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</si>
  <si>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</si>
  <si>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</si>
  <si>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</si>
  <si>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</si>
  <si>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</si>
  <si>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</si>
  <si>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</si>
  <si>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</si>
  <si>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</si>
  <si>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</si>
  <si>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</si>
  <si>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</si>
  <si>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</si>
  <si>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</si>
  <si>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</si>
  <si>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</si>
  <si>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</si>
  <si>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</si>
  <si>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</si>
  <si>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</si>
  <si>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</si>
  <si>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</si>
  <si>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</si>
  <si>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</si>
  <si>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</si>
  <si>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</si>
  <si>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</si>
  <si>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</si>
  <si>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</si>
  <si>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</si>
  <si>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</si>
  <si>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</si>
  <si>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</si>
  <si>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</si>
  <si>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</si>
  <si>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</si>
  <si>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</si>
  <si>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</si>
  <si>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</si>
  <si>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</si>
  <si>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</si>
  <si>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</si>
  <si>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</si>
  <si>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</si>
  <si>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</si>
  <si>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</si>
  <si>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</si>
  <si>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</si>
  <si>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</si>
  <si>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</si>
  <si>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</si>
  <si>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</si>
  <si>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</si>
  <si>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</si>
  <si>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</si>
  <si>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</si>
  <si>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</si>
  <si>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</si>
  <si>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</si>
  <si>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</si>
  <si>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</si>
  <si>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</si>
  <si>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</si>
  <si>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</si>
  <si>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</si>
  <si>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</si>
  <si>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</si>
  <si>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</si>
  <si>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</si>
  <si>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</si>
  <si>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</si>
  <si>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</si>
  <si>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</si>
  <si>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</si>
  <si>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</si>
  <si>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</si>
  <si>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</si>
  <si>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</si>
  <si>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</si>
  <si>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</si>
  <si>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</si>
  <si>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</si>
  <si>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</si>
  <si>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</si>
  <si>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</si>
  <si>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</si>
  <si>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</si>
  <si>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</si>
  <si>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</si>
  <si>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</si>
  <si>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</si>
  <si>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</si>
  <si>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</si>
  <si>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</si>
  <si>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</si>
  <si>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</si>
  <si>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</si>
  <si>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</si>
  <si>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</si>
  <si>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</si>
  <si>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</si>
  <si>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</si>
  <si>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</si>
  <si>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</si>
  <si>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</si>
  <si>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</si>
  <si>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</si>
  <si>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</si>
  <si>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</si>
  <si>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</si>
  <si>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</si>
  <si>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</si>
  <si>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</si>
  <si>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</si>
  <si>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</si>
  <si>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</si>
  <si>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</si>
  <si>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</si>
  <si>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</si>
  <si>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</si>
  <si>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</si>
  <si>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</si>
  <si>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</si>
  <si>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</si>
  <si>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</si>
  <si>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</si>
  <si>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</si>
  <si>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</si>
  <si>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</si>
  <si>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</si>
  <si>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</si>
  <si>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</si>
  <si>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</si>
  <si>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</si>
  <si>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</si>
  <si>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</si>
  <si>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</si>
  <si>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</si>
  <si>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</si>
  <si>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</si>
  <si>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</si>
  <si>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</si>
  <si>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</si>
  <si>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</si>
  <si>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</si>
  <si>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</si>
  <si>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</si>
  <si>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</si>
  <si>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</si>
  <si>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</si>
  <si>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</si>
  <si>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</si>
  <si>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</si>
  <si>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</si>
  <si>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</si>
  <si>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</si>
  <si>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</si>
  <si>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</si>
  <si>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</si>
  <si>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</si>
  <si>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</si>
  <si>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</si>
  <si>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</si>
  <si>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</si>
  <si>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</si>
  <si>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</si>
  <si>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</si>
  <si>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</si>
  <si>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</si>
  <si>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</si>
  <si>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</si>
  <si>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</si>
  <si>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</si>
  <si>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</si>
  <si>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</si>
  <si>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</si>
  <si>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</si>
  <si>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</si>
  <si>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</si>
  <si>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</si>
  <si>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</si>
  <si>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</si>
  <si>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</si>
  <si>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</si>
  <si>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</si>
  <si>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</si>
  <si>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</si>
  <si>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</si>
  <si>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</si>
  <si>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</si>
  <si>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</si>
  <si>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</si>
  <si>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</si>
  <si>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</si>
  <si>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</si>
  <si>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</si>
  <si>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</si>
  <si>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</si>
  <si>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</si>
  <si>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</si>
  <si>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</si>
  <si>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</si>
  <si>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</si>
  <si>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</si>
  <si>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</si>
  <si>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</si>
  <si>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</si>
  <si>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</si>
  <si>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</si>
  <si>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</si>
  <si>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</si>
  <si>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</si>
  <si>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</si>
  <si>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</si>
  <si>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</si>
  <si>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</si>
  <si>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</si>
  <si>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</si>
  <si>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</si>
  <si>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</si>
  <si>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</si>
  <si>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</si>
  <si>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</si>
  <si>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</si>
  <si>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</si>
  <si>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</si>
  <si>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</si>
  <si>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</si>
  <si>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</si>
  <si>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</si>
  <si>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</si>
  <si>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</si>
  <si>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</si>
  <si>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</si>
  <si>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</si>
  <si>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</si>
  <si>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</si>
  <si>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</si>
  <si>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</si>
  <si>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</si>
  <si>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</si>
  <si>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</si>
  <si>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</si>
  <si>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</si>
  <si>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</si>
  <si>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</si>
  <si>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</si>
  <si>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</si>
  <si>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</si>
  <si>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</si>
  <si>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</si>
  <si>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</si>
  <si>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</si>
  <si>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</si>
  <si>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</si>
  <si>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</si>
  <si>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</si>
  <si>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</si>
  <si>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</si>
  <si>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</si>
  <si>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</si>
  <si>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</si>
  <si>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</si>
  <si>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</si>
  <si>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</si>
  <si>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</si>
  <si>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</si>
  <si>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</si>
  <si>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</si>
  <si>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</si>
  <si>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</si>
  <si>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</si>
  <si>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</si>
  <si>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</si>
  <si>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</si>
  <si>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</si>
  <si>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</si>
  <si>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</si>
  <si>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</si>
  <si>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</si>
  <si>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</si>
  <si>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</si>
  <si>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</si>
  <si>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</si>
  <si>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</si>
  <si>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</si>
  <si>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</si>
  <si>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</si>
  <si>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</si>
  <si>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</si>
  <si>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</si>
  <si>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</si>
  <si>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</si>
  <si>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</si>
  <si>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</si>
  <si>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</si>
  <si>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</si>
  <si>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</si>
  <si>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</si>
  <si>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</si>
  <si>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</si>
  <si>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</si>
  <si>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</si>
  <si>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</si>
  <si>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</si>
  <si>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</si>
  <si>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</si>
  <si>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</si>
  <si>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</si>
  <si>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</si>
  <si>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</si>
  <si>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</si>
  <si>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</si>
  <si>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</si>
  <si>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</si>
  <si>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</si>
  <si>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</si>
  <si>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</si>
  <si>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</si>
  <si>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</si>
  <si>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</si>
  <si>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</si>
  <si>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</si>
  <si>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</si>
  <si>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</si>
  <si>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</si>
  <si>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</si>
  <si>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</si>
  <si>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</si>
  <si>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</si>
  <si>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</si>
  <si>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</si>
  <si>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</si>
  <si>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</si>
  <si>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</si>
  <si>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</si>
  <si>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</si>
  <si>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</si>
  <si>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</si>
  <si>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</si>
  <si>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</si>
  <si>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</si>
  <si>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</si>
  <si>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</si>
  <si>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</si>
  <si>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</si>
  <si>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</si>
  <si>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</si>
  <si>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</si>
  <si>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</si>
  <si>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</si>
  <si>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</si>
  <si>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</si>
  <si>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</si>
  <si>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</si>
  <si>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</si>
  <si>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</si>
  <si>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</si>
  <si>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</si>
  <si>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</si>
  <si>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</si>
  <si>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</si>
  <si>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</si>
  <si>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</si>
  <si>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</si>
  <si>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</si>
  <si>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</si>
  <si>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</si>
  <si>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</si>
  <si>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</si>
  <si>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</si>
  <si>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</si>
  <si>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</si>
  <si>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</si>
  <si>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</si>
  <si>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</si>
  <si>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</si>
  <si>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</si>
  <si>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</si>
  <si>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</si>
  <si>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</si>
  <si>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</si>
  <si>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</si>
  <si>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</si>
  <si>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</si>
  <si>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</si>
  <si>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</si>
  <si>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</si>
  <si>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</si>
  <si>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</si>
  <si>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</si>
  <si>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</si>
  <si>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</si>
  <si>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</si>
  <si>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</si>
  <si>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</si>
  <si>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</si>
  <si>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</si>
  <si>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</si>
  <si>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</si>
  <si>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</si>
  <si>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</si>
  <si>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</si>
  <si>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</si>
  <si>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</si>
  <si>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</si>
  <si>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</si>
  <si>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</si>
  <si>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</si>
  <si>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</si>
  <si>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</si>
  <si>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</si>
  <si>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</si>
  <si>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</si>
  <si>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</si>
  <si>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</si>
  <si>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</si>
  <si>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</si>
  <si>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</si>
  <si>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</si>
  <si>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</si>
  <si>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</si>
  <si>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</si>
  <si>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</si>
  <si>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</si>
  <si>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</si>
  <si>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</si>
  <si>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</si>
  <si>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</si>
  <si>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</si>
  <si>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</si>
  <si>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</si>
  <si>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</si>
  <si>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</si>
  <si>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</si>
  <si>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</si>
  <si>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</si>
  <si>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</si>
  <si>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</si>
  <si>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</si>
  <si>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</si>
  <si>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</si>
  <si>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</si>
  <si>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</si>
  <si>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</si>
  <si>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</si>
  <si>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</si>
  <si>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</si>
  <si>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</si>
  <si>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</si>
  <si>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</si>
  <si>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</si>
  <si>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</si>
  <si>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</si>
  <si>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</si>
  <si>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</si>
  <si>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</si>
  <si>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</si>
  <si>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</si>
  <si>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</si>
  <si>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</si>
  <si>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</si>
  <si>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</si>
  <si>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</si>
  <si>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</si>
  <si>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</si>
  <si>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</si>
  <si>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</si>
  <si>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</si>
  <si>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</si>
  <si>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</si>
  <si>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</si>
  <si>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</si>
  <si>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</si>
  <si>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</si>
  <si>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</si>
  <si>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</si>
  <si>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</si>
  <si>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</si>
  <si>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</si>
  <si>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</si>
  <si>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</si>
  <si>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</si>
  <si>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</si>
  <si>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</si>
  <si>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</si>
  <si>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</si>
  <si>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</si>
  <si>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</si>
  <si>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</si>
  <si>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</si>
  <si>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</si>
  <si>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</si>
  <si>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</si>
  <si>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</si>
  <si>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</si>
  <si>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</si>
  <si>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</si>
  <si>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</si>
  <si>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</si>
  <si>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</si>
  <si>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</si>
  <si>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</si>
  <si>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</si>
  <si>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</si>
  <si>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</si>
  <si>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</si>
  <si>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</si>
  <si>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</si>
  <si>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</si>
  <si>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</si>
  <si>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</si>
  <si>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</si>
  <si>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</si>
  <si>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</si>
  <si>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</si>
  <si>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</si>
  <si>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</si>
  <si>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</si>
  <si>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</si>
  <si>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</si>
  <si>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</si>
  <si>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</si>
  <si>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</si>
  <si>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</si>
  <si>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</si>
  <si>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</si>
  <si>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</si>
  <si>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</si>
  <si>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</si>
  <si>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</si>
  <si>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</si>
  <si>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</si>
  <si>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</si>
  <si>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</si>
  <si>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</si>
  <si>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</si>
  <si>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</si>
  <si>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</si>
  <si>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</si>
  <si>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</si>
  <si>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</si>
  <si>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</si>
  <si>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</si>
  <si>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</si>
  <si>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</si>
  <si>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</si>
  <si>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</si>
  <si>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</si>
  <si>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</si>
  <si>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</si>
  <si>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</si>
  <si>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</si>
  <si>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</si>
  <si>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</si>
  <si>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</si>
  <si>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</si>
  <si>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</si>
  <si>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</si>
  <si>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</si>
  <si>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</si>
  <si>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</si>
  <si>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</si>
  <si>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</si>
  <si>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</si>
  <si>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</si>
  <si>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</si>
  <si>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</si>
  <si>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</si>
  <si>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</si>
  <si>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</si>
  <si>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</si>
  <si>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</si>
  <si>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</si>
  <si>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</si>
  <si>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</si>
  <si>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</si>
  <si>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</si>
  <si>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</si>
  <si>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</si>
  <si>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</si>
  <si>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</si>
  <si>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</si>
  <si>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</si>
  <si>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</si>
  <si>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</si>
  <si>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</si>
  <si>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</si>
  <si>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</si>
  <si>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</si>
  <si>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</si>
  <si>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</si>
  <si>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</si>
  <si>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</si>
  <si>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</si>
  <si>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</si>
  <si>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</si>
  <si>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</si>
  <si>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</si>
  <si>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</si>
  <si>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</si>
  <si>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</si>
  <si>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</si>
  <si>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</si>
  <si>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</si>
  <si>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</si>
  <si>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</si>
  <si>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</si>
  <si>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</si>
  <si>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</si>
  <si>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</si>
  <si>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</si>
  <si>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</si>
  <si>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</si>
  <si>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</si>
  <si>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</si>
  <si>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</si>
  <si>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</si>
  <si>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</si>
  <si>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</si>
  <si>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</si>
  <si>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</si>
  <si>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</si>
  <si>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</si>
  <si>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</si>
  <si>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</si>
  <si>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</si>
  <si>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</si>
  <si>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</si>
  <si>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</si>
  <si>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</si>
  <si>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</si>
  <si>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</si>
  <si>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</si>
  <si>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</si>
  <si>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</si>
  <si>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</si>
  <si>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</si>
  <si>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</si>
  <si>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</si>
  <si>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</si>
  <si>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</si>
  <si>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</si>
  <si>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</si>
  <si>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</si>
  <si>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</si>
  <si>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</si>
  <si>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</si>
  <si>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</si>
  <si>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</si>
  <si>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</si>
  <si>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</si>
  <si>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</si>
  <si>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</si>
  <si>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</si>
  <si>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</si>
  <si>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</si>
  <si>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</si>
  <si>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</si>
  <si>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</si>
  <si>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</si>
  <si>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</si>
  <si>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</si>
  <si>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</si>
  <si>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</si>
  <si>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</si>
  <si>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</si>
  <si>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</si>
  <si>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</si>
  <si>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</si>
  <si>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</si>
  <si>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</si>
  <si>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</si>
  <si>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</si>
  <si>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</si>
  <si>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</si>
  <si>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</si>
  <si>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</si>
  <si>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</si>
  <si>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</si>
  <si>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</si>
  <si>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</si>
  <si>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</si>
  <si>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</si>
  <si>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</si>
  <si>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</si>
  <si>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</si>
  <si>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</si>
  <si>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</si>
  <si>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</si>
  <si>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</si>
  <si>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</si>
  <si>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</si>
  <si>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</si>
  <si>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</si>
  <si>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</si>
  <si>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</si>
  <si>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</si>
  <si>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</si>
  <si>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</si>
  <si>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</si>
  <si>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</si>
  <si>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</si>
  <si>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</si>
  <si>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</si>
  <si>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</si>
  <si>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</si>
  <si>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</si>
  <si>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</si>
  <si>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</si>
  <si>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</si>
  <si>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</si>
  <si>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</si>
  <si>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</si>
  <si>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</si>
  <si>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</si>
  <si>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</si>
  <si>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</si>
  <si>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</si>
  <si>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</si>
  <si>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</si>
  <si>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</si>
  <si>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</si>
  <si>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</si>
  <si>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</si>
  <si>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</si>
  <si>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</si>
  <si>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</si>
  <si>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</si>
  <si>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</si>
  <si>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</si>
  <si>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</si>
  <si>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</si>
  <si>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</si>
  <si>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</si>
  <si>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</si>
  <si>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</si>
  <si>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</si>
  <si>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</si>
  <si>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</si>
  <si>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</si>
  <si>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</si>
  <si>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</si>
  <si>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</si>
  <si>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</si>
  <si>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</si>
  <si>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</si>
  <si>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</si>
  <si>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</si>
  <si>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</si>
  <si>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</si>
  <si>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</si>
  <si>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</si>
  <si>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</si>
  <si>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</si>
  <si>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</si>
  <si>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</si>
  <si>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</si>
  <si>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</si>
  <si>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</si>
  <si>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</si>
  <si>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</si>
  <si>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</si>
  <si>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</si>
  <si>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</si>
  <si>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</si>
  <si>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</si>
  <si>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</si>
  <si>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</si>
  <si>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</si>
  <si>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</si>
  <si>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</si>
  <si>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</si>
  <si>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</si>
  <si>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</si>
  <si>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</si>
  <si>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</si>
  <si>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</si>
  <si>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</si>
  <si>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</si>
  <si>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</si>
  <si>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</si>
  <si>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</si>
  <si>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</si>
  <si>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</si>
  <si>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</si>
  <si>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</si>
  <si>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</si>
  <si>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</si>
  <si>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</si>
  <si>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</si>
  <si>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</si>
  <si>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</si>
  <si>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</si>
  <si>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</si>
  <si>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</si>
  <si>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</si>
  <si>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</si>
  <si>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</si>
  <si>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</si>
  <si>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</si>
  <si>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</si>
  <si>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</si>
  <si>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</si>
  <si>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</si>
  <si>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</si>
  <si>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</si>
  <si>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</si>
  <si>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</si>
  <si>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</si>
  <si>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</si>
  <si>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</si>
  <si>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</si>
  <si>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</si>
  <si>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</si>
  <si>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</si>
  <si>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</si>
  <si>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</si>
  <si>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</si>
  <si>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</si>
  <si>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</si>
  <si>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</si>
  <si>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</si>
  <si>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</si>
  <si>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</si>
  <si>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</si>
  <si>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</si>
  <si>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</si>
  <si>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</si>
  <si>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</si>
  <si>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</si>
  <si>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</si>
  <si>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</si>
  <si>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</si>
  <si>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</si>
  <si>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</si>
  <si>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</si>
  <si>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</si>
  <si>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</si>
  <si>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</si>
  <si>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</si>
  <si>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</si>
  <si>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</si>
  <si>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</si>
  <si>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</si>
  <si>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</si>
  <si>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</si>
  <si>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</si>
  <si>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</si>
  <si>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</si>
  <si>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</si>
  <si>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</si>
  <si>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</si>
  <si>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</si>
  <si>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</si>
  <si>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</si>
  <si>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</si>
  <si>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</si>
  <si>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</si>
  <si>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</si>
  <si>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</si>
  <si>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</si>
  <si>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</si>
  <si>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</si>
  <si>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</si>
  <si>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</si>
  <si>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</si>
  <si>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</si>
  <si>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</si>
  <si>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</si>
  <si>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</si>
  <si>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</si>
  <si>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</si>
  <si>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</si>
  <si>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</si>
  <si>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</si>
  <si>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</si>
  <si>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</si>
  <si>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</si>
  <si>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</si>
  <si>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</si>
  <si>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</si>
  <si>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</si>
  <si>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</si>
  <si>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</si>
  <si>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</si>
  <si>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</si>
  <si>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</si>
  <si>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</si>
  <si>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</si>
  <si>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</si>
  <si>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</si>
  <si>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</si>
  <si>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</si>
  <si>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</si>
  <si>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</si>
  <si>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</si>
  <si>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</si>
  <si>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</si>
  <si>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</si>
  <si>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</si>
  <si>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</si>
  <si>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</si>
  <si>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</si>
  <si>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</si>
  <si>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</si>
  <si>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</si>
  <si>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</si>
  <si>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</si>
  <si>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</si>
  <si>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</si>
  <si>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</si>
  <si>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</si>
  <si>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</si>
  <si>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</si>
  <si>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</si>
  <si>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</si>
  <si>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</si>
  <si>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</si>
  <si>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</si>
  <si>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</si>
  <si>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</si>
  <si>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</si>
  <si>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</si>
  <si>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</si>
  <si>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</si>
  <si>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</si>
  <si>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</si>
  <si>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</si>
  <si>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</si>
  <si>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</si>
  <si>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</si>
  <si>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</si>
  <si>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</si>
  <si>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</si>
  <si>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</si>
  <si>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</si>
  <si>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</si>
  <si>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</si>
  <si>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</si>
  <si>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</si>
  <si>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</si>
  <si>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</si>
  <si>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</si>
  <si>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</si>
  <si>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</si>
  <si>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</si>
  <si>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</si>
  <si>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</si>
  <si>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</si>
  <si>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</si>
  <si>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</si>
  <si>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</si>
  <si>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</si>
  <si>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</si>
  <si>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</si>
  <si>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</si>
  <si>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</si>
  <si>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</si>
  <si>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</si>
  <si>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</si>
  <si>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</si>
  <si>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</si>
  <si>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</si>
  <si>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</si>
  <si>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</si>
  <si>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</si>
  <si>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</si>
  <si>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</si>
  <si>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</si>
  <si>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</si>
  <si>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</si>
  <si>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</si>
  <si>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</si>
  <si>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</si>
  <si>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</si>
  <si>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</si>
  <si>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</si>
  <si>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</si>
  <si>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</si>
  <si>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</si>
  <si>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</si>
  <si>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</si>
  <si>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</si>
  <si>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</si>
  <si>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</si>
  <si>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</si>
  <si>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</si>
  <si>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</si>
  <si>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</si>
  <si>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</si>
  <si>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</si>
  <si>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</si>
  <si>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</si>
  <si>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</si>
  <si>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</si>
  <si>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</si>
  <si>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</si>
  <si>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</si>
  <si>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</si>
  <si>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</si>
  <si>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</si>
  <si>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</si>
  <si>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</si>
  <si>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</si>
  <si>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</si>
  <si>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</si>
  <si>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</si>
  <si>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</si>
  <si>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</si>
  <si>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</si>
  <si>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</si>
  <si>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</si>
  <si>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</si>
  <si>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</si>
  <si>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</si>
  <si>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</si>
  <si>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</si>
  <si>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</si>
  <si>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</si>
  <si>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</si>
  <si>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</si>
  <si>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</si>
  <si>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</si>
  <si>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</si>
  <si>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</si>
  <si>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</si>
  <si>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</si>
  <si>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</si>
  <si>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</si>
  <si>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</si>
  <si>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</si>
  <si>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</si>
  <si>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</si>
  <si>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</si>
  <si>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</si>
  <si>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</si>
  <si>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</si>
  <si>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</si>
  <si>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</si>
  <si>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</si>
  <si>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</si>
  <si>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</si>
  <si>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</si>
  <si>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</si>
  <si>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</si>
  <si>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</si>
  <si>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</si>
  <si>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</si>
  <si>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</si>
  <si>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</si>
  <si>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</si>
  <si>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</si>
  <si>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</si>
  <si>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</si>
  <si>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</si>
  <si>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</si>
  <si>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</si>
  <si>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</si>
  <si>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</si>
  <si>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</si>
  <si>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</si>
  <si>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</si>
  <si>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</si>
  <si>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</si>
  <si>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</si>
  <si>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</si>
  <si>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</si>
  <si>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</si>
  <si>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</si>
  <si>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</si>
  <si>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</si>
  <si>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</si>
  <si>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</si>
  <si>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</si>
  <si>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</si>
  <si>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</si>
  <si>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</si>
  <si>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</si>
  <si>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</si>
  <si>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</si>
  <si>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</si>
  <si>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</si>
  <si>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</si>
  <si>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</si>
  <si>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</si>
  <si>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</si>
  <si>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</si>
  <si>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</si>
  <si>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</si>
  <si>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</si>
  <si>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</si>
  <si>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</si>
  <si>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</si>
  <si>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</si>
  <si>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</si>
  <si>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</si>
  <si>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</si>
  <si>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</si>
  <si>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</si>
  <si>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</si>
  <si>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</si>
  <si>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</si>
  <si>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</si>
  <si>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</si>
  <si>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</si>
  <si>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</si>
  <si>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</si>
  <si>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</si>
  <si>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</si>
  <si>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</si>
  <si>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</si>
  <si>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</si>
  <si>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</si>
  <si>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</si>
  <si>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</si>
  <si>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</si>
  <si>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</si>
  <si>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</si>
  <si>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</si>
  <si>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</si>
  <si>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</si>
  <si>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</si>
  <si>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</si>
  <si>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</si>
  <si>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</si>
  <si>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</si>
  <si>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</si>
  <si>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</si>
  <si>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</si>
  <si>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</si>
  <si>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</si>
  <si>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</si>
  <si>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</si>
  <si>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</si>
  <si>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</si>
  <si>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</si>
  <si>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</si>
  <si>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</si>
  <si>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</si>
  <si>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</si>
  <si>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</si>
  <si>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</si>
  <si>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</si>
  <si>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</si>
  <si>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</si>
  <si>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</si>
  <si>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</si>
  <si>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</si>
  <si>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</si>
  <si>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</si>
  <si>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</si>
  <si>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</si>
  <si>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</si>
  <si>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</si>
  <si>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</si>
  <si>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</si>
  <si>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</si>
  <si>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</si>
  <si>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</si>
  <si>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</si>
  <si>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</si>
  <si>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</si>
  <si>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</si>
  <si>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</si>
  <si>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</si>
  <si>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</si>
  <si>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</si>
  <si>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</si>
  <si>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</si>
  <si>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</si>
  <si>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</si>
  <si>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</si>
  <si>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</si>
  <si>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</si>
  <si>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</si>
  <si>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</si>
  <si>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</si>
  <si>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</si>
  <si>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</si>
  <si>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</si>
  <si>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</si>
  <si>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</si>
  <si>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</si>
  <si>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</si>
  <si>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</si>
  <si>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</si>
  <si>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</si>
  <si>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</si>
  <si>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</si>
  <si>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</si>
  <si>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</si>
  <si>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</si>
  <si>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</si>
  <si>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</si>
  <si>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</si>
  <si>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</si>
  <si>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</si>
  <si>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</si>
  <si>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</si>
  <si>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</si>
  <si>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</si>
  <si>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</si>
  <si>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</si>
  <si>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</si>
  <si>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</si>
  <si>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</si>
  <si>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</si>
  <si>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</si>
  <si>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</si>
  <si>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</si>
  <si>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</si>
  <si>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</si>
  <si>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</si>
  <si>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</si>
  <si>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</si>
  <si>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</si>
  <si>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</si>
  <si>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</si>
  <si>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</si>
  <si>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</si>
  <si>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</si>
  <si>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</si>
  <si>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</si>
  <si>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</si>
  <si>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</si>
  <si>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</si>
  <si>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</si>
  <si>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</si>
  <si>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</si>
  <si>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</si>
  <si>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</si>
  <si>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</si>
  <si>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</si>
  <si>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</si>
  <si>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</si>
  <si>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</si>
  <si>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</si>
  <si>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</si>
  <si>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</si>
  <si>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</si>
  <si>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</si>
  <si>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</si>
  <si>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</si>
  <si>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</si>
  <si>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</si>
  <si>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</si>
  <si>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</si>
  <si>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</si>
  <si>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</si>
  <si>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</si>
  <si>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</si>
  <si>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</si>
  <si>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</si>
  <si>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</si>
  <si>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</si>
  <si>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</si>
  <si>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</si>
  <si>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</si>
  <si>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</si>
  <si>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</si>
  <si>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</si>
  <si>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</si>
  <si>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</si>
  <si>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</si>
  <si>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</si>
  <si>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</si>
  <si>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</si>
  <si>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</si>
  <si>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</si>
  <si>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</si>
  <si>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</si>
  <si>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</si>
  <si>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</si>
  <si>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</si>
  <si>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</si>
  <si>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</si>
  <si>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</si>
  <si>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</si>
  <si>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</si>
  <si>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</si>
  <si>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</si>
  <si>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</si>
  <si>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</si>
  <si>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</si>
  <si>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</si>
  <si>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</si>
  <si>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</si>
  <si>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</si>
  <si>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</si>
  <si>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</si>
  <si>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</si>
  <si>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</si>
  <si>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</si>
  <si>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</si>
  <si>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</si>
  <si>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</si>
  <si>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</si>
  <si>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</si>
  <si>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</si>
  <si>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</si>
  <si>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</si>
  <si>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</si>
  <si>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</si>
  <si>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</si>
  <si>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</si>
  <si>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</si>
  <si>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</si>
  <si>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</si>
  <si>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</si>
  <si>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</si>
  <si>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</si>
  <si>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</si>
  <si>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</si>
  <si>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</si>
  <si>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</si>
  <si>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</si>
  <si>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</si>
  <si>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</si>
  <si>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</si>
  <si>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</si>
  <si>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</si>
  <si>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</si>
  <si>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</si>
  <si>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</si>
  <si>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</si>
  <si>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</si>
  <si>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</si>
  <si>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</si>
  <si>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</si>
  <si>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</si>
  <si>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</si>
  <si>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</si>
  <si>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</si>
  <si>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</si>
  <si>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</si>
  <si>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</si>
  <si>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</si>
  <si>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</si>
  <si>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</si>
  <si>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</si>
  <si>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</si>
  <si>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</si>
  <si>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</si>
  <si>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</si>
  <si>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</si>
  <si>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</si>
  <si>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</si>
  <si>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</si>
  <si>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</si>
  <si>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</si>
  <si>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</si>
  <si>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</si>
  <si>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</si>
  <si>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</si>
  <si>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</si>
  <si>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</si>
  <si>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</si>
  <si>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</si>
  <si>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</si>
  <si>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</si>
  <si>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</si>
  <si>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</si>
  <si>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</si>
  <si>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</si>
  <si>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</si>
  <si>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</si>
  <si>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</si>
  <si>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</si>
  <si>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</si>
  <si>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</si>
  <si>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</si>
  <si>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</si>
  <si>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</si>
  <si>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</si>
  <si>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</si>
  <si>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</si>
  <si>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</si>
  <si>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</si>
  <si>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</si>
  <si>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</si>
  <si>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</si>
  <si>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</si>
  <si>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</si>
  <si>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</si>
  <si>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</si>
  <si>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</si>
  <si>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</si>
  <si>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</si>
  <si>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</si>
  <si>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</si>
  <si>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</si>
  <si>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</si>
  <si>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</si>
  <si>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</si>
  <si>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</si>
  <si>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</si>
  <si>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</si>
  <si>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</si>
  <si>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</si>
  <si>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</si>
  <si>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</si>
  <si>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</si>
  <si>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</si>
  <si>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</si>
  <si>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</si>
  <si>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</si>
  <si>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</si>
  <si>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</si>
  <si>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</si>
  <si>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</si>
  <si>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</si>
  <si>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</si>
  <si>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</si>
  <si>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</si>
  <si>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</si>
  <si>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</si>
  <si>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</si>
  <si>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</si>
  <si>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</si>
  <si>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</si>
  <si>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</si>
  <si>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</si>
  <si>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</si>
  <si>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</si>
  <si>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</si>
  <si>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</si>
  <si>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</si>
  <si>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</si>
  <si>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</si>
  <si>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</si>
  <si>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</si>
  <si>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</si>
  <si>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</si>
  <si>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</si>
  <si>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</si>
  <si>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</si>
  <si>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</si>
  <si>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</si>
  <si>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</si>
  <si>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</si>
  <si>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</si>
  <si>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</si>
  <si>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</si>
  <si>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</si>
  <si>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</si>
  <si>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</si>
  <si>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</si>
  <si>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</si>
  <si>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</si>
  <si>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</si>
  <si>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</si>
  <si>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</si>
  <si>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</si>
  <si>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</si>
  <si>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</si>
  <si>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</si>
  <si>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</si>
  <si>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</si>
  <si>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</si>
  <si>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</si>
  <si>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</si>
  <si>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</si>
  <si>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</si>
  <si>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</si>
  <si>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</si>
  <si>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</si>
  <si>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</si>
  <si>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</si>
  <si>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</si>
  <si>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</si>
  <si>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</si>
  <si>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</si>
  <si>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</si>
  <si>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</si>
  <si>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</si>
  <si>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</si>
  <si>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</si>
  <si>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</si>
  <si>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</si>
  <si>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</si>
  <si>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</si>
  <si>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</si>
  <si>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</si>
  <si>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</si>
  <si>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</si>
  <si>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</si>
  <si>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</si>
  <si>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</si>
  <si>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</si>
  <si>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</si>
  <si>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</si>
  <si>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</si>
  <si>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</si>
  <si>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</si>
  <si>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</si>
  <si>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</si>
  <si>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</si>
  <si>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</si>
  <si>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</si>
  <si>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</si>
  <si>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</si>
  <si>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</si>
  <si>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</si>
  <si>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</si>
  <si>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</si>
  <si>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</si>
  <si>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</si>
  <si>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</si>
  <si>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</si>
  <si>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</si>
  <si>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</si>
  <si>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</si>
  <si>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</si>
  <si>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</si>
  <si>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</si>
  <si>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</si>
  <si>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</si>
  <si>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</si>
  <si>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</si>
  <si>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</si>
  <si>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</si>
  <si>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</si>
  <si>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</si>
  <si>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</si>
  <si>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</si>
  <si>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</si>
  <si>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</si>
  <si>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</si>
  <si>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</si>
  <si>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</si>
  <si>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</si>
  <si>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</si>
  <si>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</si>
  <si>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</si>
  <si>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</si>
  <si>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</si>
  <si>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</si>
  <si>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</si>
  <si>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</si>
  <si>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</si>
  <si>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</si>
  <si>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</si>
  <si>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</si>
  <si>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</si>
  <si>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</si>
  <si>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</si>
  <si>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</si>
  <si>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</si>
  <si>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</si>
  <si>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</si>
  <si>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</si>
  <si>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</si>
  <si>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</si>
  <si>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</si>
  <si>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</si>
  <si>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</si>
  <si>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</si>
  <si>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</si>
  <si>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</si>
  <si>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</si>
  <si>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</si>
  <si>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</si>
  <si>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</si>
  <si>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</si>
  <si>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</si>
  <si>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</si>
  <si>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</si>
  <si>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</si>
  <si>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</si>
  <si>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</si>
  <si>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</si>
  <si>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</si>
  <si>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</si>
  <si>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</si>
  <si>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</si>
  <si>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</si>
  <si>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</si>
  <si>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</si>
  <si>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</si>
  <si>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</si>
  <si>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</si>
  <si>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</si>
  <si>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</si>
  <si>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</si>
  <si>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</si>
  <si>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</si>
  <si>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</si>
  <si>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</si>
  <si>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</si>
  <si>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</si>
  <si>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</si>
  <si>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</si>
  <si>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</si>
  <si>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</si>
  <si>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</si>
  <si>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</si>
  <si>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</si>
  <si>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</si>
  <si>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</si>
  <si>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</si>
  <si>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</si>
  <si>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</si>
  <si>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</si>
  <si>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</si>
  <si>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</si>
  <si>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</si>
  <si>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</si>
  <si>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</si>
  <si>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</si>
  <si>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</si>
  <si>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</si>
  <si>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</si>
  <si>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</si>
  <si>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</si>
  <si>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</si>
  <si>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</si>
  <si>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</si>
  <si>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</si>
  <si>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</si>
  <si>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</si>
  <si>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</si>
  <si>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</si>
  <si>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</si>
  <si>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</si>
  <si>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</si>
  <si>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</si>
  <si>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</si>
  <si>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</si>
  <si>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</si>
  <si>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</si>
  <si>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</si>
  <si>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</si>
  <si>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</si>
  <si>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</si>
  <si>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</si>
  <si>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</si>
  <si>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</si>
  <si>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</si>
  <si>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</si>
  <si>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</si>
  <si>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</si>
  <si>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</si>
  <si>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</si>
  <si>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</si>
  <si>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</si>
  <si>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</si>
  <si>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</si>
  <si>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</si>
  <si>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</si>
  <si>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</si>
  <si>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</si>
  <si>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</si>
  <si>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</si>
  <si>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</si>
  <si>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</si>
  <si>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</si>
  <si>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</si>
  <si>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</si>
  <si>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</si>
  <si>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</si>
  <si>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</si>
  <si>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</si>
  <si>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</si>
  <si>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</si>
  <si>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</si>
  <si>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</si>
  <si>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</si>
  <si>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</si>
  <si>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</si>
  <si>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</si>
  <si>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</si>
  <si>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</si>
  <si>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</si>
  <si>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</si>
  <si>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</si>
  <si>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</si>
  <si>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</si>
  <si>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</si>
  <si>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</si>
  <si>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</si>
  <si>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</si>
  <si>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</si>
  <si>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</si>
  <si>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</si>
  <si>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</si>
  <si>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</si>
  <si>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</si>
  <si>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</si>
  <si>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</si>
  <si>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</si>
  <si>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</si>
  <si>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</si>
  <si>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</si>
  <si>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</si>
  <si>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</si>
  <si>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</si>
  <si>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</si>
  <si>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</si>
  <si>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</si>
  <si>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</si>
  <si>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</si>
  <si>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</si>
  <si>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</si>
  <si>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</si>
  <si>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</si>
  <si>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</si>
  <si>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</si>
  <si>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</si>
  <si>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</si>
  <si>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</si>
  <si>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</si>
  <si>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</si>
  <si>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</si>
  <si>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</si>
  <si>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</si>
  <si>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</si>
  <si>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</si>
  <si>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</si>
  <si>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</si>
  <si>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</si>
  <si>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</si>
  <si>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</si>
  <si>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</si>
  <si>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</si>
  <si>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</si>
  <si>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</si>
  <si>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</si>
  <si>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</si>
  <si>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</si>
  <si>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</si>
  <si>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</si>
  <si>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</si>
  <si>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</si>
  <si>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</si>
  <si>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</si>
  <si>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</si>
  <si>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</si>
  <si>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</si>
  <si>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</si>
  <si>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</si>
  <si>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</si>
  <si>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</si>
  <si>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</si>
  <si>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</si>
  <si>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</si>
  <si>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</si>
  <si>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</si>
  <si>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</si>
  <si>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</si>
  <si>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</si>
  <si>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</si>
  <si>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</si>
  <si>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</si>
  <si>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</si>
  <si>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</si>
  <si>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</si>
  <si>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</si>
  <si>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</si>
  <si>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</si>
  <si>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</si>
  <si>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</si>
  <si>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</si>
  <si>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</si>
  <si>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</si>
  <si>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</si>
  <si>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</si>
  <si>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</si>
  <si>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</si>
  <si>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</si>
  <si>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</si>
  <si>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</si>
  <si>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</si>
  <si>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</si>
  <si>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</si>
  <si>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</si>
  <si>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</si>
  <si>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</si>
  <si>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</si>
  <si>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</si>
  <si>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</si>
  <si>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</si>
  <si>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</si>
  <si>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</si>
  <si>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</si>
  <si>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</si>
  <si>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</si>
  <si>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</si>
  <si>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</si>
  <si>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</si>
  <si>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</si>
  <si>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</si>
  <si>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</si>
  <si>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</si>
  <si>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</si>
  <si>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</si>
  <si>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</si>
  <si>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</si>
  <si>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</si>
  <si>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</si>
  <si>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</si>
  <si>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</si>
  <si>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</si>
  <si>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</si>
  <si>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</si>
  <si>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</si>
  <si>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</si>
  <si>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</si>
  <si>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</si>
  <si>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</si>
  <si>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</si>
  <si>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</si>
  <si>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</si>
  <si>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</si>
  <si>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</si>
  <si>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</si>
  <si>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</si>
  <si>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</si>
  <si>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</si>
  <si>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</si>
  <si>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</si>
  <si>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</si>
  <si>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</si>
  <si>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</si>
  <si>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</si>
  <si>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</si>
  <si>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</si>
  <si>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</si>
  <si>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</si>
  <si>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</si>
  <si>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</si>
  <si>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</si>
  <si>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</si>
  <si>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</si>
  <si>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</si>
  <si>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</si>
  <si>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</si>
  <si>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</si>
  <si>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</si>
  <si>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</si>
  <si>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</si>
  <si>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</si>
  <si>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</si>
  <si>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</si>
  <si>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</si>
  <si>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</si>
  <si>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</si>
  <si>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</si>
  <si>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</si>
  <si>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</si>
  <si>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</si>
  <si>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</si>
  <si>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</si>
  <si>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</si>
  <si>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</si>
  <si>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</si>
  <si>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</si>
  <si>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</si>
  <si>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</si>
  <si>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</si>
  <si>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</si>
  <si>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</si>
  <si>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</si>
  <si>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</si>
  <si>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</si>
  <si>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</si>
  <si>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</si>
  <si>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</si>
  <si>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</si>
  <si>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</si>
  <si>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</si>
  <si>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</si>
  <si>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</si>
  <si>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</si>
  <si>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</si>
  <si>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</si>
  <si>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</si>
  <si>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</si>
  <si>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</si>
  <si>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</si>
  <si>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</si>
  <si>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</si>
  <si>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</si>
  <si>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</si>
  <si>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</si>
  <si>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</si>
  <si>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</si>
  <si>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</si>
  <si>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</si>
  <si>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</si>
  <si>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</si>
  <si>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</si>
  <si>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</si>
  <si>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</si>
  <si>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</si>
  <si>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</si>
  <si>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</si>
  <si>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</si>
  <si>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</si>
  <si>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</si>
  <si>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</si>
  <si>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</si>
  <si>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</si>
  <si>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</si>
  <si>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</si>
  <si>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</si>
  <si>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</si>
  <si>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</si>
  <si>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</si>
  <si>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</si>
  <si>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</si>
  <si>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</si>
  <si>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</si>
  <si>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</si>
  <si>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</si>
  <si>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</si>
  <si>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</si>
  <si>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</si>
  <si>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</si>
  <si>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</si>
  <si>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</si>
  <si>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</si>
  <si>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</si>
  <si>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</si>
  <si>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</si>
  <si>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</si>
  <si>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</si>
  <si>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</si>
  <si>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</si>
  <si>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</si>
  <si>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</si>
  <si>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</si>
  <si>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</si>
  <si>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</si>
  <si>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</si>
  <si>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</si>
  <si>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</si>
  <si>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</si>
  <si>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</si>
  <si>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</si>
  <si>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</si>
  <si>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</si>
  <si>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</si>
  <si>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</si>
  <si>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</si>
  <si>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</si>
  <si>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</si>
  <si>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</si>
  <si>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</si>
  <si>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</si>
  <si>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</si>
  <si>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</si>
  <si>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</si>
  <si>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</si>
  <si>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</si>
  <si>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</si>
  <si>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</si>
  <si>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</si>
  <si>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</si>
  <si>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</si>
  <si>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</si>
  <si>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</si>
  <si>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</si>
  <si>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</si>
  <si>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</si>
  <si>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</si>
  <si>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</si>
  <si>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</si>
  <si>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</si>
  <si>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</si>
  <si>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</si>
  <si>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</si>
  <si>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</si>
  <si>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</si>
  <si>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</si>
  <si>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</si>
  <si>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</si>
  <si>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</si>
  <si>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</si>
  <si>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</si>
  <si>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</si>
  <si>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</si>
  <si>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</si>
  <si>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</si>
  <si>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</si>
  <si>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</si>
  <si>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</si>
  <si>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</si>
  <si>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</si>
  <si>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</si>
  <si>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</si>
  <si>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</si>
  <si>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</si>
  <si>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</si>
  <si>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</si>
  <si>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</si>
  <si>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</si>
  <si>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</si>
  <si>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</si>
  <si>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</si>
  <si>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</si>
  <si>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</si>
  <si>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</si>
  <si>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</si>
  <si>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</si>
  <si>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</si>
  <si>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</si>
  <si>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</si>
  <si>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</si>
  <si>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</si>
  <si>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</si>
  <si>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</si>
  <si>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</si>
  <si>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</si>
  <si>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</si>
  <si>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</si>
  <si>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</si>
  <si>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</si>
  <si>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</si>
  <si>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</si>
  <si>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</si>
  <si>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</si>
  <si>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</si>
  <si>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</si>
  <si>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</si>
  <si>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</si>
  <si>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</si>
  <si>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</si>
  <si>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</si>
  <si>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</si>
  <si>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</si>
  <si>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</si>
  <si>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</si>
  <si>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</si>
  <si>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</si>
  <si>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</si>
  <si>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</si>
  <si>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</si>
  <si>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</si>
  <si>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</si>
  <si>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</si>
  <si>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</si>
  <si>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</si>
  <si>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</si>
  <si>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</si>
  <si>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</si>
  <si>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</si>
  <si>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</si>
  <si>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</si>
  <si>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</si>
  <si>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</si>
  <si>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</si>
  <si>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</si>
  <si>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</si>
  <si>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</si>
  <si>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</si>
  <si>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</si>
  <si>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</si>
  <si>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</si>
  <si>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</si>
  <si>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</si>
  <si>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</si>
  <si>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</si>
  <si>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</si>
  <si>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</si>
  <si>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</si>
  <si>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</si>
  <si>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</si>
  <si>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</si>
  <si>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</si>
  <si>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</si>
  <si>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</si>
  <si>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</si>
  <si>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</si>
  <si>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</si>
  <si>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</si>
  <si>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</si>
  <si>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</si>
  <si>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</si>
  <si>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</si>
  <si>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</si>
  <si>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</si>
  <si>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</si>
  <si>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</si>
  <si>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</si>
  <si>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</si>
  <si>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</si>
  <si>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</si>
  <si>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</si>
  <si>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</si>
  <si>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</si>
  <si>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</si>
  <si>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</si>
  <si>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</si>
  <si>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</si>
  <si>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</si>
  <si>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</si>
  <si>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</si>
  <si>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</si>
  <si>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</si>
  <si>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</si>
  <si>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</si>
  <si>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</si>
  <si>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</si>
  <si>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</si>
  <si>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</si>
  <si>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</si>
  <si>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</si>
  <si>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</si>
  <si>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</si>
  <si>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</si>
  <si>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</si>
  <si>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</si>
  <si>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</si>
  <si>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</si>
  <si>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</si>
  <si>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</si>
  <si>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</si>
  <si>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</si>
  <si>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</si>
  <si>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</si>
  <si>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</si>
  <si>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</si>
  <si>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</si>
  <si>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</si>
  <si>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</si>
  <si>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</si>
  <si>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</si>
  <si>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</si>
  <si>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</si>
  <si>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</si>
  <si>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</si>
  <si>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</si>
  <si>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</si>
  <si>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</si>
  <si>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</si>
  <si>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</si>
  <si>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</si>
  <si>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</si>
  <si>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</si>
  <si>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</si>
  <si>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</si>
  <si>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</si>
  <si>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</si>
  <si>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</si>
  <si>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</si>
  <si>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</si>
  <si>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</si>
  <si>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</si>
  <si>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</si>
  <si>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</si>
  <si>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</si>
  <si>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</si>
  <si>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</si>
  <si>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</si>
  <si>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</si>
  <si>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</si>
  <si>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</si>
  <si>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</si>
  <si>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</si>
  <si>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</si>
  <si>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</si>
  <si>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</si>
  <si>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</si>
  <si>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</si>
  <si>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Park Street Apartments</t>
  </si>
  <si>
    <t>348 Park Street</t>
  </si>
  <si>
    <t>Moraga</t>
  </si>
  <si>
    <t>255-140-052-2</t>
  </si>
  <si>
    <t>Community Revitalization and Development Corporation</t>
  </si>
  <si>
    <t>September</t>
  </si>
  <si>
    <t>Redding</t>
  </si>
  <si>
    <t>David Rutledgte</t>
  </si>
  <si>
    <t>President</t>
  </si>
  <si>
    <t>Inspection Fees</t>
  </si>
  <si>
    <t>Borrowes Attorney</t>
  </si>
  <si>
    <t>Town of Moraga</t>
  </si>
  <si>
    <t>Scott Mitnick</t>
  </si>
  <si>
    <t>329 Rheem Boulevard</t>
  </si>
  <si>
    <t>smitnick@moraga.ca.us</t>
  </si>
  <si>
    <t>40%/60%</t>
  </si>
  <si>
    <t>1918 West Street</t>
  </si>
  <si>
    <t>CA</t>
  </si>
  <si>
    <t>David Rutledge</t>
  </si>
  <si>
    <t>david@crdc-housing.org</t>
  </si>
  <si>
    <t>Administrative GP</t>
  </si>
  <si>
    <t xml:space="preserve">5251 Ericson Way </t>
  </si>
  <si>
    <t>Arcata</t>
  </si>
  <si>
    <t>Chris Dart</t>
  </si>
  <si>
    <t>cdart@danco-group.com</t>
  </si>
  <si>
    <t>Johnson &amp; Johnson Investments, LLC</t>
  </si>
  <si>
    <t>Moraga Park Street LLC</t>
  </si>
  <si>
    <t>Managing GP</t>
  </si>
  <si>
    <t>david@crdc-housingorg</t>
  </si>
  <si>
    <t>Danco Communities</t>
  </si>
  <si>
    <t>5251 Ericson Way</t>
  </si>
  <si>
    <t>Hailey Wilson</t>
  </si>
  <si>
    <t>hwilson@danco-group.com</t>
  </si>
  <si>
    <t>Developer</t>
  </si>
  <si>
    <t>Arcata, CA 95521</t>
  </si>
  <si>
    <t xml:space="preserve">Chris Dart </t>
  </si>
  <si>
    <t>707-825-1531</t>
  </si>
  <si>
    <t>707-822-9596</t>
  </si>
  <si>
    <t xml:space="preserve">Odu &amp; Associates </t>
  </si>
  <si>
    <t>31805 Temecula Pkwy #720</t>
  </si>
  <si>
    <t>Temecula, CA 92592-8203</t>
  </si>
  <si>
    <t>Nkechi Odu</t>
  </si>
  <si>
    <t>(310) 346-5491</t>
  </si>
  <si>
    <t>nkechi@odulaw.com</t>
  </si>
  <si>
    <t>Danco Builders Northwest</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</si>
  <si>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</si>
  <si>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</si>
  <si>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</si>
  <si>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</si>
  <si>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</si>
  <si>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</si>
  <si>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</si>
  <si>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</si>
  <si>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</si>
  <si>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</si>
  <si>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</si>
  <si>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</si>
  <si>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</si>
  <si>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</si>
  <si>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</si>
  <si>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</si>
  <si>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</si>
  <si>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</si>
  <si>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</si>
  <si>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707-825-1582</t>
  </si>
  <si>
    <t>CMFA</t>
  </si>
  <si>
    <t xml:space="preserve">N/A LP owns Property </t>
  </si>
  <si>
    <t>4 Story building with ground floor commercial &amp; Parking garage</t>
  </si>
  <si>
    <t>R-2</t>
  </si>
  <si>
    <t>Citi Bank Tax Exempt Loan</t>
  </si>
  <si>
    <t>Citi Bank Taxable Loan</t>
  </si>
  <si>
    <t>Citi Bank Recycled Bonds</t>
  </si>
  <si>
    <t>Tax Credit Equity</t>
  </si>
  <si>
    <t>Recycled Bonds</t>
  </si>
  <si>
    <t>Citi Bank Permanent Loan</t>
  </si>
  <si>
    <t>Deferred Developer Note</t>
  </si>
  <si>
    <t>CUAC</t>
  </si>
  <si>
    <t xml:space="preserve">California Utility Allowance Calculator - Redwood Energy </t>
  </si>
  <si>
    <t>2111 Palomar Airport Rd. Suite 320</t>
  </si>
  <si>
    <t>Carlsbad, CA 92011</t>
  </si>
  <si>
    <t>Anthony Stubbs</t>
  </si>
  <si>
    <t>760-930-1333</t>
  </si>
  <si>
    <t>760-683-3390</t>
  </si>
  <si>
    <t>astubbs@cmfa-ca.com</t>
  </si>
  <si>
    <t>Daniel J. Johnson</t>
  </si>
  <si>
    <t>djohnson@danco-group.com</t>
  </si>
  <si>
    <t>Propp Christensen Caniglia LLP</t>
  </si>
  <si>
    <t>Roseville, CA 95661</t>
  </si>
  <si>
    <t xml:space="preserve">9261 Sierra College Boulevard </t>
  </si>
  <si>
    <t>Justin Gierth</t>
  </si>
  <si>
    <t>jgierth@pccllp.com</t>
  </si>
  <si>
    <t xml:space="preserve">Hunt Hale Jones Architects </t>
  </si>
  <si>
    <t xml:space="preserve">444 Spear Street #105 </t>
  </si>
  <si>
    <t>San Francisco, CA 94105</t>
  </si>
  <si>
    <t>Dan Hale</t>
  </si>
  <si>
    <t>dhale@hhja.com</t>
  </si>
  <si>
    <t>Two Embarcadero Center, 17th Floor</t>
  </si>
  <si>
    <t>San Francisco, CA 94111</t>
  </si>
  <si>
    <t>Jacob St. Onge</t>
  </si>
  <si>
    <t>415-658-3118</t>
  </si>
  <si>
    <t>Construction Loan</t>
  </si>
  <si>
    <t xml:space="preserve">Solar Equity </t>
  </si>
  <si>
    <t>Permanent Coventional Loan</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</si>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</sst>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646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166" fontId="26" fillId="5" borderId="4" xfId="0" applyNumberFormat="1" applyFont="1" applyFill="1" applyBorder="1" applyAlignment="1" applyProtection="1">
      <alignment horizontal="left"/>
      <protection locked="0"/>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7" fillId="0" borderId="11" xfId="0" applyFont="1" applyBorder="1" applyAlignment="1">
      <alignment horizontal="center"/>
    </xf>
    <xf numFmtId="0" fontId="26" fillId="2" borderId="11" xfId="0" applyFont="1" applyFill="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17"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6" fillId="0" borderId="11" xfId="0" applyNumberFormat="1" applyFont="1" applyBorder="1" applyAlignment="1">
      <alignment horizontal="center"/>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0" fontId="0" fillId="0" borderId="4" xfId="0" applyBorder="1" applyAlignment="1">
      <alignment horizontal="left"/>
    </xf>
    <xf numFmtId="0" fontId="0" fillId="0" borderId="5" xfId="0" applyBorder="1" applyAlignment="1">
      <alignment horizontal="left"/>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5" borderId="3" xfId="0" applyFont="1" applyFill="1" applyBorder="1" applyAlignment="1" applyProtection="1">
      <alignment horizontal="left"/>
      <protection locked="0"/>
    </xf>
    <xf numFmtId="0" fontId="36"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0" fontId="0" fillId="5" borderId="6" xfId="0" applyFill="1" applyBorder="1" applyAlignment="1" applyProtection="1">
      <alignment horizontal="left"/>
      <protection locked="0"/>
    </xf>
    <xf numFmtId="0" fontId="17" fillId="5" borderId="11" xfId="0" applyFont="1" applyFill="1" applyBorder="1" applyAlignment="1" applyProtection="1">
      <alignment horizontal="left"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5" borderId="6" xfId="244" applyFont="1" applyFill="1" applyBorder="1" applyAlignment="1" applyProtection="1">
      <alignment horizontal="left"/>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5" borderId="6" xfId="0" applyFont="1" applyFill="1" applyBorder="1" applyAlignment="1" applyProtection="1">
      <alignment horizontal="center"/>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166" fontId="26"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17" fillId="5" borderId="6" xfId="0" applyFont="1" applyFill="1" applyBorder="1" applyAlignment="1" applyProtection="1">
      <alignment horizontal="left" wrapText="1"/>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4" fontId="26" fillId="5" borderId="4" xfId="0" applyNumberFormat="1" applyFont="1" applyFill="1" applyBorder="1" applyAlignment="1" applyProtection="1">
      <alignment horizontal="right"/>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5" borderId="4" xfId="0" applyFont="1" applyFill="1" applyBorder="1" applyAlignment="1" applyProtection="1">
      <alignment wrapText="1"/>
      <protection locked="0"/>
    </xf>
    <xf numFmtId="0" fontId="24" fillId="0" borderId="11" xfId="0"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17"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4" fillId="0" borderId="9" xfId="0" applyFont="1" applyBorder="1" applyAlignment="1">
      <alignment horizontal="center"/>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166" fontId="17" fillId="5" borderId="4"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17" fillId="5" borderId="9" xfId="0" applyFont="1" applyFill="1" applyBorder="1" applyAlignment="1" applyProtection="1">
      <alignment horizontal="center"/>
      <protection locked="0"/>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26464">
    <cellStyle name="20% - Accent1" xfId="1" builtinId="30" customBuiltin="1"/>
    <cellStyle name="20% - Accent1 10" xfId="4504" xr:uid="{00000000-0005-0000-0000-000001000000}"/>
    <cellStyle name="20% - Accent1 10 2" xfId="22234" xr:uid="{6789A2D0-9746-40CD-A262-6A2E5F86691F}"/>
    <cellStyle name="20% - Accent1 10 3" xfId="12954" xr:uid="{9BB6EFAF-559F-43E9-AD23-1EE8036F3B2D}"/>
    <cellStyle name="20% - Accent1 11" xfId="18017" xr:uid="{187C01F7-0B25-4F90-B437-E097C1F1852B}"/>
    <cellStyle name="20% - Accent1 12" xfId="17184" xr:uid="{E6ACEAE1-6632-4EBC-BF4A-2E7E2717AC21}"/>
    <cellStyle name="20% - Accent1 13" xfId="8736" xr:uid="{E0319F41-6360-478A-AE0B-152A8E0723E0}"/>
    <cellStyle name="20% - Accent1 2" xfId="2" xr:uid="{00000000-0005-0000-0000-000002000000}"/>
    <cellStyle name="20% - Accent1 2 10" xfId="18018" xr:uid="{B126A0AE-CF44-485F-84FB-99DDFDBB274E}"/>
    <cellStyle name="20% - Accent1 2 11" xfId="17185" xr:uid="{084D106E-4EDA-401A-B4B6-D509CACF271A}"/>
    <cellStyle name="20% - Accent1 2 12" xfId="8737" xr:uid="{D0834111-0A2C-4A6A-8B59-0192E062D877}"/>
    <cellStyle name="20% - Accent1 2 2" xfId="3" xr:uid="{00000000-0005-0000-0000-000003000000}"/>
    <cellStyle name="20% - Accent1 2 2 10" xfId="17186" xr:uid="{27D61987-587E-4F6A-B90A-DCFBE16C63FD}"/>
    <cellStyle name="20% - Accent1 2 2 11" xfId="8738" xr:uid="{624542CB-D5C9-42DB-90F4-4F56949DCFE0}"/>
    <cellStyle name="20% - Accent1 2 2 2" xfId="4" xr:uid="{00000000-0005-0000-0000-000004000000}"/>
    <cellStyle name="20% - Accent1 2 2 2 10" xfId="8739" xr:uid="{97B007BF-32A1-466E-A021-C5FB789C6B47}"/>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4796" xr:uid="{70DD184D-C76E-49EE-97D6-8DCEEDAFAAB2}"/>
    <cellStyle name="20% - Accent1 2 2 2 2 2 2 3" xfId="15516" xr:uid="{C84124B7-214D-407B-9269-A31E043C86DB}"/>
    <cellStyle name="20% - Accent1 2 2 2 2 2 3" xfId="20579" xr:uid="{1F1BF27E-FAFA-4836-B325-762330B2F18B}"/>
    <cellStyle name="20% - Accent1 2 2 2 2 2 4" xfId="11298" xr:uid="{A35773F8-05D7-48B4-B186-FDD19499E6DA}"/>
    <cellStyle name="20% - Accent1 2 2 2 2 3" xfId="4921" xr:uid="{00000000-0005-0000-0000-000008000000}"/>
    <cellStyle name="20% - Accent1 2 2 2 2 3 2" xfId="22651" xr:uid="{A9B0BE48-D5DC-422F-BCC8-9A97BB841F3B}"/>
    <cellStyle name="20% - Accent1 2 2 2 2 3 3" xfId="13371" xr:uid="{DF82470D-B0C2-4D01-809F-CFAC8BD983E7}"/>
    <cellStyle name="20% - Accent1 2 2 2 2 4" xfId="18434" xr:uid="{D2651148-4CD3-45A0-A31C-6230FDACBA8C}"/>
    <cellStyle name="20% - Accent1 2 2 2 2 5" xfId="17604" xr:uid="{0770D199-F13D-40AA-8BBE-B89256C77F6D}"/>
    <cellStyle name="20% - Accent1 2 2 2 2 6" xfId="9153" xr:uid="{7C9069D8-660A-4132-85E3-ED3EA2B29A67}"/>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5209" xr:uid="{85F452D3-C90F-4995-994F-EC05C7B72E59}"/>
    <cellStyle name="20% - Accent1 2 2 2 3 2 2 3" xfId="15929" xr:uid="{882321D7-A957-4B4F-9955-4DE5D4932346}"/>
    <cellStyle name="20% - Accent1 2 2 2 3 2 3" xfId="20992" xr:uid="{F6CD928E-9670-4325-9E41-1FF213DA7A59}"/>
    <cellStyle name="20% - Accent1 2 2 2 3 2 4" xfId="11711" xr:uid="{038CCCD1-796D-46FF-A7A6-5E85EF575E1C}"/>
    <cellStyle name="20% - Accent1 2 2 2 3 3" xfId="5334" xr:uid="{00000000-0005-0000-0000-00000C000000}"/>
    <cellStyle name="20% - Accent1 2 2 2 3 3 2" xfId="23064" xr:uid="{6D87CBFA-4C43-48E0-AE40-7E168A84108B}"/>
    <cellStyle name="20% - Accent1 2 2 2 3 3 3" xfId="13784" xr:uid="{D3B9C432-88DC-4576-9FB7-AC79E55E8E7E}"/>
    <cellStyle name="20% - Accent1 2 2 2 3 4" xfId="18847" xr:uid="{FE463658-4056-451A-A21E-D58028425C18}"/>
    <cellStyle name="20% - Accent1 2 2 2 3 5" xfId="9566" xr:uid="{80AC7845-9075-4EA7-AB58-B6186B52B3C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5622" xr:uid="{2C4D776D-712E-4626-B945-FCE77CF937E0}"/>
    <cellStyle name="20% - Accent1 2 2 2 4 2 2 3" xfId="16342" xr:uid="{ABE268FA-995C-4021-AC5F-56A9D3D62588}"/>
    <cellStyle name="20% - Accent1 2 2 2 4 2 3" xfId="21405" xr:uid="{0E14F28E-88C8-432B-9DB4-09904130FEA7}"/>
    <cellStyle name="20% - Accent1 2 2 2 4 2 4" xfId="12124" xr:uid="{76D31719-364B-4083-8531-68BB88614079}"/>
    <cellStyle name="20% - Accent1 2 2 2 4 3" xfId="5747" xr:uid="{00000000-0005-0000-0000-000010000000}"/>
    <cellStyle name="20% - Accent1 2 2 2 4 3 2" xfId="23477" xr:uid="{8D8EA408-4AF8-467D-8383-F116B995988E}"/>
    <cellStyle name="20% - Accent1 2 2 2 4 3 3" xfId="14197" xr:uid="{952BB4C2-B7DE-4CB7-844C-701DF80C6A75}"/>
    <cellStyle name="20% - Accent1 2 2 2 4 4" xfId="19260" xr:uid="{9ABA0850-BA3B-4D5A-A140-DEAA092E133A}"/>
    <cellStyle name="20% - Accent1 2 2 2 4 5" xfId="9979" xr:uid="{6AB369CF-A743-426E-9357-045185FF6904}"/>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6035" xr:uid="{D4339591-4860-40B6-ACE1-17076A026AF4}"/>
    <cellStyle name="20% - Accent1 2 2 2 5 2 2 3" xfId="16755" xr:uid="{6FFCE2AA-7676-4C1F-9196-BD4B831058D5}"/>
    <cellStyle name="20% - Accent1 2 2 2 5 2 3" xfId="21818" xr:uid="{AFDD4477-F05E-4031-B892-92F9C33B40E1}"/>
    <cellStyle name="20% - Accent1 2 2 2 5 2 4" xfId="12537" xr:uid="{1C545B63-F435-405A-A755-0D8BF0BE8E40}"/>
    <cellStyle name="20% - Accent1 2 2 2 5 3" xfId="6160" xr:uid="{00000000-0005-0000-0000-000014000000}"/>
    <cellStyle name="20% - Accent1 2 2 2 5 3 2" xfId="23890" xr:uid="{D0072803-B66A-4A1B-A509-E27FBF3AC454}"/>
    <cellStyle name="20% - Accent1 2 2 2 5 3 3" xfId="14610" xr:uid="{FC101BF0-DF24-4E64-BC89-6842555CBF46}"/>
    <cellStyle name="20% - Accent1 2 2 2 5 4" xfId="19673" xr:uid="{0301EC5F-4223-4238-8F7E-5647017FD2E5}"/>
    <cellStyle name="20% - Accent1 2 2 2 5 5" xfId="10392" xr:uid="{18B5161F-1E40-490A-AF6F-E1D88FFFBB88}"/>
    <cellStyle name="20% - Accent1 2 2 2 6" xfId="2267" xr:uid="{00000000-0005-0000-0000-000015000000}"/>
    <cellStyle name="20% - Accent1 2 2 2 6 2" xfId="6573" xr:uid="{00000000-0005-0000-0000-000016000000}"/>
    <cellStyle name="20% - Accent1 2 2 2 6 2 2" xfId="24303" xr:uid="{DE00703A-D64E-4E1E-B4F2-C2E3272112A3}"/>
    <cellStyle name="20% - Accent1 2 2 2 6 2 3" xfId="15023" xr:uid="{1B6B8D34-9429-4B6A-AFB7-77E0B74957DE}"/>
    <cellStyle name="20% - Accent1 2 2 2 6 3" xfId="20086" xr:uid="{CCA99952-CC0A-4F80-94EB-5CE5116608C1}"/>
    <cellStyle name="20% - Accent1 2 2 2 6 4" xfId="10805" xr:uid="{7378CFF1-12D6-4C4D-B628-F913597C09B5}"/>
    <cellStyle name="20% - Accent1 2 2 2 7" xfId="4507" xr:uid="{00000000-0005-0000-0000-000017000000}"/>
    <cellStyle name="20% - Accent1 2 2 2 7 2" xfId="22237" xr:uid="{D44F0F16-494A-4370-B938-F5382A633975}"/>
    <cellStyle name="20% - Accent1 2 2 2 7 3" xfId="12957" xr:uid="{EB77D30A-8863-467A-8769-6075DAB2CD7E}"/>
    <cellStyle name="20% - Accent1 2 2 2 8" xfId="18020" xr:uid="{FD0774D4-9D4E-41E7-B846-137FA831F059}"/>
    <cellStyle name="20% - Accent1 2 2 2 9" xfId="17187" xr:uid="{024FB346-10BE-48E8-9801-9D76499C96DB}"/>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4795" xr:uid="{14C73019-A3B4-43D8-A2FC-47139415994B}"/>
    <cellStyle name="20% - Accent1 2 2 3 2 2 3" xfId="15515" xr:uid="{41942246-19C7-454C-B465-63F5FE90F0C3}"/>
    <cellStyle name="20% - Accent1 2 2 3 2 3" xfId="20578" xr:uid="{0CBD3753-B243-4227-AA30-BDC44647F4AC}"/>
    <cellStyle name="20% - Accent1 2 2 3 2 4" xfId="11297" xr:uid="{9152B068-723D-4EB6-BAA6-86456F5D6942}"/>
    <cellStyle name="20% - Accent1 2 2 3 3" xfId="4920" xr:uid="{00000000-0005-0000-0000-00001B000000}"/>
    <cellStyle name="20% - Accent1 2 2 3 3 2" xfId="22650" xr:uid="{DB7AEF05-FAC2-4D9C-A593-90532F7C7F06}"/>
    <cellStyle name="20% - Accent1 2 2 3 3 3" xfId="13370" xr:uid="{4B0ABE6C-5DD6-401D-82C2-E00C0F0BB307}"/>
    <cellStyle name="20% - Accent1 2 2 3 4" xfId="18433" xr:uid="{FD63C0C6-104F-45C6-B30A-4C23AEBB5956}"/>
    <cellStyle name="20% - Accent1 2 2 3 5" xfId="17603" xr:uid="{F824FC23-D174-42C0-ACFD-9D37E767F585}"/>
    <cellStyle name="20% - Accent1 2 2 3 6" xfId="9152" xr:uid="{86F53982-C6EE-4973-BEEC-AB099CE7793A}"/>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5208" xr:uid="{E6AA3BF5-AC2E-4A45-AE6C-D776F45029F2}"/>
    <cellStyle name="20% - Accent1 2 2 4 2 2 3" xfId="15928" xr:uid="{29153DF0-92CF-426D-9386-7497357EB816}"/>
    <cellStyle name="20% - Accent1 2 2 4 2 3" xfId="20991" xr:uid="{828DA61D-BA1D-4D67-A021-A97ABA1AE3F9}"/>
    <cellStyle name="20% - Accent1 2 2 4 2 4" xfId="11710" xr:uid="{824772F4-0499-462E-838B-91194B080D1D}"/>
    <cellStyle name="20% - Accent1 2 2 4 3" xfId="5333" xr:uid="{00000000-0005-0000-0000-00001F000000}"/>
    <cellStyle name="20% - Accent1 2 2 4 3 2" xfId="23063" xr:uid="{EC5E00B3-DE73-4831-AE2B-303022D43744}"/>
    <cellStyle name="20% - Accent1 2 2 4 3 3" xfId="13783" xr:uid="{725DEFC6-1783-4CAB-9DA3-EC3048180EAE}"/>
    <cellStyle name="20% - Accent1 2 2 4 4" xfId="18846" xr:uid="{FC805707-381D-4C04-938B-BD5475919534}"/>
    <cellStyle name="20% - Accent1 2 2 4 5" xfId="9565" xr:uid="{4C0B20D4-17DB-4042-B8F3-F6B056FB91A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5621" xr:uid="{2B4CEC90-3E41-4D87-B4C3-C213F92609B3}"/>
    <cellStyle name="20% - Accent1 2 2 5 2 2 3" xfId="16341" xr:uid="{F4C8CE58-CCF0-4E2C-A295-A7157195814B}"/>
    <cellStyle name="20% - Accent1 2 2 5 2 3" xfId="21404" xr:uid="{E9F03ABA-65BF-4485-9C99-A0C9E2749159}"/>
    <cellStyle name="20% - Accent1 2 2 5 2 4" xfId="12123" xr:uid="{5FE9591C-113E-453F-AF48-947FA394B538}"/>
    <cellStyle name="20% - Accent1 2 2 5 3" xfId="5746" xr:uid="{00000000-0005-0000-0000-000023000000}"/>
    <cellStyle name="20% - Accent1 2 2 5 3 2" xfId="23476" xr:uid="{E7898CF0-649F-429D-A55B-E3FDE337DB9F}"/>
    <cellStyle name="20% - Accent1 2 2 5 3 3" xfId="14196" xr:uid="{8BB98A80-6F8D-4CE3-A582-7424B2AD5786}"/>
    <cellStyle name="20% - Accent1 2 2 5 4" xfId="19259" xr:uid="{C50776F1-9984-40E6-B45B-5004D5817238}"/>
    <cellStyle name="20% - Accent1 2 2 5 5" xfId="9978" xr:uid="{2E8CC131-5F1E-47FF-9E3B-30CD91AC8F19}"/>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6034" xr:uid="{06FE7E39-8F48-42D3-BA91-66D9E08A85D5}"/>
    <cellStyle name="20% - Accent1 2 2 6 2 2 3" xfId="16754" xr:uid="{AC9E1D6C-B62D-4FC5-A77D-4963A7215D12}"/>
    <cellStyle name="20% - Accent1 2 2 6 2 3" xfId="21817" xr:uid="{667D07FA-D5DD-4A87-9A00-3D24BE22DC74}"/>
    <cellStyle name="20% - Accent1 2 2 6 2 4" xfId="12536" xr:uid="{23042AB6-8986-4DF5-9E51-77A1DCEB1770}"/>
    <cellStyle name="20% - Accent1 2 2 6 3" xfId="6159" xr:uid="{00000000-0005-0000-0000-000027000000}"/>
    <cellStyle name="20% - Accent1 2 2 6 3 2" xfId="23889" xr:uid="{F756E12F-01FD-4994-8233-638EFFED751B}"/>
    <cellStyle name="20% - Accent1 2 2 6 3 3" xfId="14609" xr:uid="{A8D3D1D0-6E8C-401A-8401-37034C97DA0E}"/>
    <cellStyle name="20% - Accent1 2 2 6 4" xfId="19672" xr:uid="{A62B4855-43D1-418F-88E6-C7EB858D8239}"/>
    <cellStyle name="20% - Accent1 2 2 6 5" xfId="10391" xr:uid="{32A2EC2F-F6C7-4C14-9B58-AAE719C172FB}"/>
    <cellStyle name="20% - Accent1 2 2 7" xfId="2266" xr:uid="{00000000-0005-0000-0000-000028000000}"/>
    <cellStyle name="20% - Accent1 2 2 7 2" xfId="6572" xr:uid="{00000000-0005-0000-0000-000029000000}"/>
    <cellStyle name="20% - Accent1 2 2 7 2 2" xfId="24302" xr:uid="{C76ED7F7-07DE-46F8-99E9-B3A3DA9156AF}"/>
    <cellStyle name="20% - Accent1 2 2 7 2 3" xfId="15022" xr:uid="{5ABC1985-4342-44C1-8E2B-55C98A72D00A}"/>
    <cellStyle name="20% - Accent1 2 2 7 3" xfId="20085" xr:uid="{8096A942-997E-4EE2-A173-A5475F3C1E75}"/>
    <cellStyle name="20% - Accent1 2 2 7 4" xfId="10804" xr:uid="{86112151-A7D3-46F1-90C7-E7B663C30FF6}"/>
    <cellStyle name="20% - Accent1 2 2 8" xfId="4506" xr:uid="{00000000-0005-0000-0000-00002A000000}"/>
    <cellStyle name="20% - Accent1 2 2 8 2" xfId="22236" xr:uid="{C0435E36-2A8F-4F7E-B650-DE69BF4BA90B}"/>
    <cellStyle name="20% - Accent1 2 2 8 3" xfId="12956" xr:uid="{FFAC2653-8DC0-4840-949A-0135C992FC05}"/>
    <cellStyle name="20% - Accent1 2 2 9" xfId="18019" xr:uid="{795E8924-3E5D-4939-B42E-B44A58FDB0B1}"/>
    <cellStyle name="20% - Accent1 2 3" xfId="5" xr:uid="{00000000-0005-0000-0000-00002B000000}"/>
    <cellStyle name="20% - Accent1 2 3 10" xfId="8740" xr:uid="{F40BD505-1C61-4683-8067-F7581EB193E3}"/>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4797" xr:uid="{86D30C7F-58E8-4177-BD07-38D1CA468346}"/>
    <cellStyle name="20% - Accent1 2 3 2 2 2 3" xfId="15517" xr:uid="{AD24AAA9-F7FC-45D6-84A5-079A018D63BA}"/>
    <cellStyle name="20% - Accent1 2 3 2 2 3" xfId="20580" xr:uid="{F649123F-EBE2-407E-950E-8ED3B912C4AD}"/>
    <cellStyle name="20% - Accent1 2 3 2 2 4" xfId="11299" xr:uid="{D7215C54-028C-4AB2-A96E-67860AB6D663}"/>
    <cellStyle name="20% - Accent1 2 3 2 3" xfId="4922" xr:uid="{00000000-0005-0000-0000-00002F000000}"/>
    <cellStyle name="20% - Accent1 2 3 2 3 2" xfId="22652" xr:uid="{8A92543D-26F5-424A-A38C-E317E7FF8FE9}"/>
    <cellStyle name="20% - Accent1 2 3 2 3 3" xfId="13372" xr:uid="{16E58C8C-6186-4C31-8C43-72694CE5571E}"/>
    <cellStyle name="20% - Accent1 2 3 2 4" xfId="18435" xr:uid="{0C6D319D-501B-4DE2-B4C2-C7D783F0061D}"/>
    <cellStyle name="20% - Accent1 2 3 2 5" xfId="17605" xr:uid="{CB0473A3-5CF3-4D97-A60A-7A453F66ED2C}"/>
    <cellStyle name="20% - Accent1 2 3 2 6" xfId="9154" xr:uid="{31F50397-8809-4EBB-BBEF-171504C93D25}"/>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5210" xr:uid="{91B599CA-2B2D-41C0-861F-D1922FFD5D0A}"/>
    <cellStyle name="20% - Accent1 2 3 3 2 2 3" xfId="15930" xr:uid="{A065437A-9818-4828-A765-586C3E93F94F}"/>
    <cellStyle name="20% - Accent1 2 3 3 2 3" xfId="20993" xr:uid="{731522E9-70AC-4252-9FAB-2598807B7B19}"/>
    <cellStyle name="20% - Accent1 2 3 3 2 4" xfId="11712" xr:uid="{C2C73D2B-A943-467E-8DCF-3C8F90ACC69E}"/>
    <cellStyle name="20% - Accent1 2 3 3 3" xfId="5335" xr:uid="{00000000-0005-0000-0000-000033000000}"/>
    <cellStyle name="20% - Accent1 2 3 3 3 2" xfId="23065" xr:uid="{A77868CA-B896-4606-B884-A6FA294B5118}"/>
    <cellStyle name="20% - Accent1 2 3 3 3 3" xfId="13785" xr:uid="{B8CC6CE9-BA37-48FD-A5EA-00D5E14AF842}"/>
    <cellStyle name="20% - Accent1 2 3 3 4" xfId="18848" xr:uid="{55B25CA0-D015-434D-8B51-99BFF1D5D911}"/>
    <cellStyle name="20% - Accent1 2 3 3 5" xfId="9567" xr:uid="{946D4AF6-52DB-4862-87FF-894FCBF0B1E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5623" xr:uid="{874A767D-7C04-4B77-9787-F789B8FBF1DD}"/>
    <cellStyle name="20% - Accent1 2 3 4 2 2 3" xfId="16343" xr:uid="{4F0734C7-A87A-4130-8692-B3B114BDB581}"/>
    <cellStyle name="20% - Accent1 2 3 4 2 3" xfId="21406" xr:uid="{38DA300C-CDD0-474C-ACD6-F41B1AE02943}"/>
    <cellStyle name="20% - Accent1 2 3 4 2 4" xfId="12125" xr:uid="{5EDCE1A0-6CD7-46B7-B373-FCFD156D084E}"/>
    <cellStyle name="20% - Accent1 2 3 4 3" xfId="5748" xr:uid="{00000000-0005-0000-0000-000037000000}"/>
    <cellStyle name="20% - Accent1 2 3 4 3 2" xfId="23478" xr:uid="{811C4689-9F66-48D1-9E71-C7C4C13A8F14}"/>
    <cellStyle name="20% - Accent1 2 3 4 3 3" xfId="14198" xr:uid="{4F478480-FCCA-4264-964E-E775D0760D81}"/>
    <cellStyle name="20% - Accent1 2 3 4 4" xfId="19261" xr:uid="{22AD988E-9C36-491B-B83B-F67DC9B18DFE}"/>
    <cellStyle name="20% - Accent1 2 3 4 5" xfId="9980" xr:uid="{9D08ED19-41F5-43D6-9C43-750EC631A8C1}"/>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6036" xr:uid="{EB6FB7F0-02C9-4A20-A2E2-6F3AE60CA6F7}"/>
    <cellStyle name="20% - Accent1 2 3 5 2 2 3" xfId="16756" xr:uid="{F29091F4-B611-41D2-B71B-61D3D08933A2}"/>
    <cellStyle name="20% - Accent1 2 3 5 2 3" xfId="21819" xr:uid="{9265D536-325E-45C0-80DB-090D048AC731}"/>
    <cellStyle name="20% - Accent1 2 3 5 2 4" xfId="12538" xr:uid="{166AFDBE-F236-468A-AA5F-BFE540F1F9C5}"/>
    <cellStyle name="20% - Accent1 2 3 5 3" xfId="6161" xr:uid="{00000000-0005-0000-0000-00003B000000}"/>
    <cellStyle name="20% - Accent1 2 3 5 3 2" xfId="23891" xr:uid="{E9B85D09-3F58-4154-999F-31C0B0C3E382}"/>
    <cellStyle name="20% - Accent1 2 3 5 3 3" xfId="14611" xr:uid="{F5F6DC68-0B09-4CAC-82B8-243DD481BF27}"/>
    <cellStyle name="20% - Accent1 2 3 5 4" xfId="19674" xr:uid="{00D07ABF-EF64-4785-A64F-4FF33D18EFC1}"/>
    <cellStyle name="20% - Accent1 2 3 5 5" xfId="10393" xr:uid="{93043A92-CDA1-4035-B47D-C013174306CF}"/>
    <cellStyle name="20% - Accent1 2 3 6" xfId="2268" xr:uid="{00000000-0005-0000-0000-00003C000000}"/>
    <cellStyle name="20% - Accent1 2 3 6 2" xfId="6574" xr:uid="{00000000-0005-0000-0000-00003D000000}"/>
    <cellStyle name="20% - Accent1 2 3 6 2 2" xfId="24304" xr:uid="{C5A538CD-B3B0-43D2-BB18-CDE970B42060}"/>
    <cellStyle name="20% - Accent1 2 3 6 2 3" xfId="15024" xr:uid="{1095E00A-98CF-4D28-B1E2-8776C48EB507}"/>
    <cellStyle name="20% - Accent1 2 3 6 3" xfId="20087" xr:uid="{99E1A346-D9A2-4A48-BC24-6139D7983B88}"/>
    <cellStyle name="20% - Accent1 2 3 6 4" xfId="10806" xr:uid="{1667B4CB-B007-46B7-9D3C-4CF210BDCBA8}"/>
    <cellStyle name="20% - Accent1 2 3 7" xfId="4508" xr:uid="{00000000-0005-0000-0000-00003E000000}"/>
    <cellStyle name="20% - Accent1 2 3 7 2" xfId="22238" xr:uid="{3CEAAE03-D740-417F-A801-BB4073872F54}"/>
    <cellStyle name="20% - Accent1 2 3 7 3" xfId="12958" xr:uid="{460DC52E-8930-4A8D-A0A8-37112112470A}"/>
    <cellStyle name="20% - Accent1 2 3 8" xfId="18021" xr:uid="{DF2823FD-49B1-44E5-B919-4C2B425460BA}"/>
    <cellStyle name="20% - Accent1 2 3 9" xfId="17188" xr:uid="{3CFD459D-0CB3-4E29-A8B9-6873A7FC2B91}"/>
    <cellStyle name="20% - Accent1 2 4" xfId="571" xr:uid="{00000000-0005-0000-0000-00003F000000}"/>
    <cellStyle name="20% - Accent1 2 4 2" xfId="2842" xr:uid="{00000000-0005-0000-0000-000040000000}"/>
    <cellStyle name="20% - Accent1 2 4 2 2" xfId="7064" xr:uid="{00000000-0005-0000-0000-000041000000}"/>
    <cellStyle name="20% - Accent1 2 4 2 2 2" xfId="24794" xr:uid="{F1882D1D-D2E8-4A91-AEFA-8FC696A02180}"/>
    <cellStyle name="20% - Accent1 2 4 2 2 3" xfId="15514" xr:uid="{35EBDA3F-D31A-4B3D-BEC0-8C89155CB041}"/>
    <cellStyle name="20% - Accent1 2 4 2 3" xfId="20577" xr:uid="{A7263EC8-66C8-43D7-BA66-7969994567BD}"/>
    <cellStyle name="20% - Accent1 2 4 2 4" xfId="11296" xr:uid="{4FC6BA17-D3DE-4D1A-9783-4575CAC923CC}"/>
    <cellStyle name="20% - Accent1 2 4 3" xfId="4919" xr:uid="{00000000-0005-0000-0000-000042000000}"/>
    <cellStyle name="20% - Accent1 2 4 3 2" xfId="22649" xr:uid="{CA9BC6FC-2B8C-408B-BAC5-32DF9EFC63F7}"/>
    <cellStyle name="20% - Accent1 2 4 3 3" xfId="13369" xr:uid="{3AB7C89A-4022-449F-840A-E2E7D9873BBC}"/>
    <cellStyle name="20% - Accent1 2 4 4" xfId="18432" xr:uid="{48E035BC-06EF-4396-98B2-4B1B1D516EBB}"/>
    <cellStyle name="20% - Accent1 2 4 5" xfId="17602" xr:uid="{C83B9E41-C233-4FAA-885F-2221873B85B5}"/>
    <cellStyle name="20% - Accent1 2 4 6" xfId="9151" xr:uid="{80F68E18-D5B4-4110-8621-E78E93DCDF00}"/>
    <cellStyle name="20% - Accent1 2 5" xfId="1024" xr:uid="{00000000-0005-0000-0000-000043000000}"/>
    <cellStyle name="20% - Accent1 2 5 2" xfId="3255" xr:uid="{00000000-0005-0000-0000-000044000000}"/>
    <cellStyle name="20% - Accent1 2 5 2 2" xfId="7477" xr:uid="{00000000-0005-0000-0000-000045000000}"/>
    <cellStyle name="20% - Accent1 2 5 2 2 2" xfId="25207" xr:uid="{466A9E9F-643B-4A69-8220-D73D268458E4}"/>
    <cellStyle name="20% - Accent1 2 5 2 2 3" xfId="15927" xr:uid="{3EE04CD5-3C21-4BC7-9876-4CBD5374F1E9}"/>
    <cellStyle name="20% - Accent1 2 5 2 3" xfId="20990" xr:uid="{6DCDA5DC-4A91-45E8-BE0E-BC93DE43F0DF}"/>
    <cellStyle name="20% - Accent1 2 5 2 4" xfId="11709" xr:uid="{5F52A246-46D4-4D61-9685-8AAE13B79749}"/>
    <cellStyle name="20% - Accent1 2 5 3" xfId="5332" xr:uid="{00000000-0005-0000-0000-000046000000}"/>
    <cellStyle name="20% - Accent1 2 5 3 2" xfId="23062" xr:uid="{C0B7CC23-94C9-4AA5-B286-E20F6BD25ADC}"/>
    <cellStyle name="20% - Accent1 2 5 3 3" xfId="13782" xr:uid="{269768CA-A5B7-4C76-995C-0CB24B3E5DA3}"/>
    <cellStyle name="20% - Accent1 2 5 4" xfId="18845" xr:uid="{E5C510D2-8B43-40D1-8F4D-8C77DD5EF5CB}"/>
    <cellStyle name="20% - Accent1 2 5 5" xfId="9564" xr:uid="{B2ECA830-9C50-43E8-BC55-D41C9218AA64}"/>
    <cellStyle name="20% - Accent1 2 6" xfId="1438" xr:uid="{00000000-0005-0000-0000-000047000000}"/>
    <cellStyle name="20% - Accent1 2 6 2" xfId="3668" xr:uid="{00000000-0005-0000-0000-000048000000}"/>
    <cellStyle name="20% - Accent1 2 6 2 2" xfId="7890" xr:uid="{00000000-0005-0000-0000-000049000000}"/>
    <cellStyle name="20% - Accent1 2 6 2 2 2" xfId="25620" xr:uid="{90D4838A-C754-4B8A-A40B-DE21B5A952E1}"/>
    <cellStyle name="20% - Accent1 2 6 2 2 3" xfId="16340" xr:uid="{BF8ED5FB-19B5-4A62-9DD8-1010E5C8351B}"/>
    <cellStyle name="20% - Accent1 2 6 2 3" xfId="21403" xr:uid="{5B8CEAF9-6CAC-46C6-8A43-D09511F64D93}"/>
    <cellStyle name="20% - Accent1 2 6 2 4" xfId="12122" xr:uid="{9C3B8AAA-2733-44BF-A1BA-2ACC99663B51}"/>
    <cellStyle name="20% - Accent1 2 6 3" xfId="5745" xr:uid="{00000000-0005-0000-0000-00004A000000}"/>
    <cellStyle name="20% - Accent1 2 6 3 2" xfId="23475" xr:uid="{C9998C28-724D-4930-8831-A7BE5D3A388F}"/>
    <cellStyle name="20% - Accent1 2 6 3 3" xfId="14195" xr:uid="{3616072C-A941-4E52-A0FB-A6D572AA5B6D}"/>
    <cellStyle name="20% - Accent1 2 6 4" xfId="19258" xr:uid="{F17A1A64-CEA9-485E-82B0-C8F155EFCDBA}"/>
    <cellStyle name="20% - Accent1 2 6 5" xfId="9977" xr:uid="{342EDC64-EFC6-400A-8B16-820D02FFB80F}"/>
    <cellStyle name="20% - Accent1 2 7" xfId="1852" xr:uid="{00000000-0005-0000-0000-00004B000000}"/>
    <cellStyle name="20% - Accent1 2 7 2" xfId="4081" xr:uid="{00000000-0005-0000-0000-00004C000000}"/>
    <cellStyle name="20% - Accent1 2 7 2 2" xfId="8303" xr:uid="{00000000-0005-0000-0000-00004D000000}"/>
    <cellStyle name="20% - Accent1 2 7 2 2 2" xfId="26033" xr:uid="{AFE2858C-F06A-4016-988D-24DEBB39A247}"/>
    <cellStyle name="20% - Accent1 2 7 2 2 3" xfId="16753" xr:uid="{DA620DB5-B354-4F71-9CB8-02251D661306}"/>
    <cellStyle name="20% - Accent1 2 7 2 3" xfId="21816" xr:uid="{F4BF7C0F-2420-42C3-A7BE-E58CB457523A}"/>
    <cellStyle name="20% - Accent1 2 7 2 4" xfId="12535" xr:uid="{879C319D-9DD6-4F30-B880-372A746DFD51}"/>
    <cellStyle name="20% - Accent1 2 7 3" xfId="6158" xr:uid="{00000000-0005-0000-0000-00004E000000}"/>
    <cellStyle name="20% - Accent1 2 7 3 2" xfId="23888" xr:uid="{2DA61F56-28A0-44BE-BF7A-4D7310AC75ED}"/>
    <cellStyle name="20% - Accent1 2 7 3 3" xfId="14608" xr:uid="{8F9E66C5-882A-4C2A-BDF5-C751D59DB531}"/>
    <cellStyle name="20% - Accent1 2 7 4" xfId="19671" xr:uid="{85FC1115-58FD-4E0A-A4E4-193682D1625E}"/>
    <cellStyle name="20% - Accent1 2 7 5" xfId="10390" xr:uid="{A8FC6553-EBC2-4DB5-A81C-4FB886408BEF}"/>
    <cellStyle name="20% - Accent1 2 8" xfId="2265" xr:uid="{00000000-0005-0000-0000-00004F000000}"/>
    <cellStyle name="20% - Accent1 2 8 2" xfId="6571" xr:uid="{00000000-0005-0000-0000-000050000000}"/>
    <cellStyle name="20% - Accent1 2 8 2 2" xfId="24301" xr:uid="{A8774898-FF08-4B67-8DBA-E052DC2398A8}"/>
    <cellStyle name="20% - Accent1 2 8 2 3" xfId="15021" xr:uid="{BA2890D6-FE50-43AC-A49C-334C63C7F811}"/>
    <cellStyle name="20% - Accent1 2 8 3" xfId="20084" xr:uid="{B0B5E3F9-C37C-410D-B9CE-B5133958141B}"/>
    <cellStyle name="20% - Accent1 2 8 4" xfId="10803" xr:uid="{7369738A-671B-4563-83F0-97F7FA21151F}"/>
    <cellStyle name="20% - Accent1 2 9" xfId="4505" xr:uid="{00000000-0005-0000-0000-000051000000}"/>
    <cellStyle name="20% - Accent1 2 9 2" xfId="22235" xr:uid="{19877D2A-F4D2-4BCE-8344-DD1F0A38F14B}"/>
    <cellStyle name="20% - Accent1 2 9 3" xfId="12955" xr:uid="{F452354B-026B-4F98-810C-E7FA7856444E}"/>
    <cellStyle name="20% - Accent1 3" xfId="6" xr:uid="{00000000-0005-0000-0000-000052000000}"/>
    <cellStyle name="20% - Accent1 3 10" xfId="17189" xr:uid="{3FFD348D-CBC6-40C5-A6DB-3A402B787411}"/>
    <cellStyle name="20% - Accent1 3 11" xfId="8741" xr:uid="{D9CEFA2E-34DD-4B6C-B5A3-42E0D8AE7F41}"/>
    <cellStyle name="20% - Accent1 3 2" xfId="7" xr:uid="{00000000-0005-0000-0000-000053000000}"/>
    <cellStyle name="20% - Accent1 3 2 10" xfId="8742" xr:uid="{E7BD21C4-F10A-4EC3-A9BB-53BFEACDDF21}"/>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4799" xr:uid="{61681B05-A1C3-4250-BF45-91C27624E529}"/>
    <cellStyle name="20% - Accent1 3 2 2 2 2 3" xfId="15519" xr:uid="{213F3417-9A6C-4A61-A149-3FA8DB13E602}"/>
    <cellStyle name="20% - Accent1 3 2 2 2 3" xfId="20582" xr:uid="{A142B399-EDFE-41ED-B378-C48CA7FDD318}"/>
    <cellStyle name="20% - Accent1 3 2 2 2 4" xfId="11301" xr:uid="{3D0EE56A-3D74-48DA-9B11-B5A71AEF7F8E}"/>
    <cellStyle name="20% - Accent1 3 2 2 3" xfId="4924" xr:uid="{00000000-0005-0000-0000-000057000000}"/>
    <cellStyle name="20% - Accent1 3 2 2 3 2" xfId="22654" xr:uid="{D6F64E58-6F5F-4011-9E5D-7E60266646E4}"/>
    <cellStyle name="20% - Accent1 3 2 2 3 3" xfId="13374" xr:uid="{49B57920-8557-42B3-8656-F5CB8E104B9C}"/>
    <cellStyle name="20% - Accent1 3 2 2 4" xfId="18437" xr:uid="{8E5E98EE-3CA0-4D17-8A87-025A8866C475}"/>
    <cellStyle name="20% - Accent1 3 2 2 5" xfId="17607" xr:uid="{E5A47229-A720-4F38-9A0E-BDFDDFE4C1DE}"/>
    <cellStyle name="20% - Accent1 3 2 2 6" xfId="9156" xr:uid="{399770C5-7DB3-4FC0-99EC-07CD5E8FBB04}"/>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5212" xr:uid="{3FD01E4D-3085-4A03-B273-C4118F8B0403}"/>
    <cellStyle name="20% - Accent1 3 2 3 2 2 3" xfId="15932" xr:uid="{2891D53C-FAAA-41A1-91E3-DB329513D83D}"/>
    <cellStyle name="20% - Accent1 3 2 3 2 3" xfId="20995" xr:uid="{9483E208-73A1-4572-86E6-1A08F936DA06}"/>
    <cellStyle name="20% - Accent1 3 2 3 2 4" xfId="11714" xr:uid="{C5F2B8BF-66DE-42B7-A06B-E3BB8C4AAA1B}"/>
    <cellStyle name="20% - Accent1 3 2 3 3" xfId="5337" xr:uid="{00000000-0005-0000-0000-00005B000000}"/>
    <cellStyle name="20% - Accent1 3 2 3 3 2" xfId="23067" xr:uid="{560ED9AD-572C-446A-A4F7-A7812A994A64}"/>
    <cellStyle name="20% - Accent1 3 2 3 3 3" xfId="13787" xr:uid="{40B63F01-739D-43F2-815A-5B61301A55B5}"/>
    <cellStyle name="20% - Accent1 3 2 3 4" xfId="18850" xr:uid="{B6AC2710-389C-41DC-B317-E0BC42FF0BB0}"/>
    <cellStyle name="20% - Accent1 3 2 3 5" xfId="9569" xr:uid="{255EC6FA-187D-4FFD-8924-A49FCDC42C23}"/>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5625" xr:uid="{558031BE-4204-4B2B-BB2B-7D77DFF9110E}"/>
    <cellStyle name="20% - Accent1 3 2 4 2 2 3" xfId="16345" xr:uid="{F8976443-B915-4DEE-9A75-58328426F515}"/>
    <cellStyle name="20% - Accent1 3 2 4 2 3" xfId="21408" xr:uid="{FBC49CA7-A98E-4873-9278-A1CD26118130}"/>
    <cellStyle name="20% - Accent1 3 2 4 2 4" xfId="12127" xr:uid="{614BAAC6-037C-453C-BC3F-AB9B4FE28F48}"/>
    <cellStyle name="20% - Accent1 3 2 4 3" xfId="5750" xr:uid="{00000000-0005-0000-0000-00005F000000}"/>
    <cellStyle name="20% - Accent1 3 2 4 3 2" xfId="23480" xr:uid="{E72ED238-C6A2-4A9E-8710-2FE6E28EF8D5}"/>
    <cellStyle name="20% - Accent1 3 2 4 3 3" xfId="14200" xr:uid="{8FFDA15A-185E-4797-96AF-06DF15094F70}"/>
    <cellStyle name="20% - Accent1 3 2 4 4" xfId="19263" xr:uid="{CACFBFA0-FD38-4FB4-8413-8FCE29DA1311}"/>
    <cellStyle name="20% - Accent1 3 2 4 5" xfId="9982" xr:uid="{6455DC68-78E1-41C5-99A3-933F2DF0F274}"/>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6038" xr:uid="{EABD4F32-9E62-4F1D-BF68-C566A4009B5B}"/>
    <cellStyle name="20% - Accent1 3 2 5 2 2 3" xfId="16758" xr:uid="{8FEB1AB1-508B-4148-B405-46C6E99B610B}"/>
    <cellStyle name="20% - Accent1 3 2 5 2 3" xfId="21821" xr:uid="{F54AA07B-7184-4915-93FE-5D28F2C9FC61}"/>
    <cellStyle name="20% - Accent1 3 2 5 2 4" xfId="12540" xr:uid="{D18D2A46-F9AC-4891-B69C-C473A3EF360F}"/>
    <cellStyle name="20% - Accent1 3 2 5 3" xfId="6163" xr:uid="{00000000-0005-0000-0000-000063000000}"/>
    <cellStyle name="20% - Accent1 3 2 5 3 2" xfId="23893" xr:uid="{4017FBBE-A9FF-4F13-9542-27C5886683DE}"/>
    <cellStyle name="20% - Accent1 3 2 5 3 3" xfId="14613" xr:uid="{24235CC8-8339-4671-B0C1-652F9EE16E9C}"/>
    <cellStyle name="20% - Accent1 3 2 5 4" xfId="19676" xr:uid="{30F344BB-9557-4CA4-8477-769D805936F4}"/>
    <cellStyle name="20% - Accent1 3 2 5 5" xfId="10395" xr:uid="{5A8F1103-014D-4CA8-8E51-376323251D01}"/>
    <cellStyle name="20% - Accent1 3 2 6" xfId="2270" xr:uid="{00000000-0005-0000-0000-000064000000}"/>
    <cellStyle name="20% - Accent1 3 2 6 2" xfId="6576" xr:uid="{00000000-0005-0000-0000-000065000000}"/>
    <cellStyle name="20% - Accent1 3 2 6 2 2" xfId="24306" xr:uid="{96A7A0B1-66E7-489D-B075-19FE0CAE01FC}"/>
    <cellStyle name="20% - Accent1 3 2 6 2 3" xfId="15026" xr:uid="{D55F3ABE-2E92-4272-91C4-B2887E6F4676}"/>
    <cellStyle name="20% - Accent1 3 2 6 3" xfId="20089" xr:uid="{AE40070D-8173-4062-8CF0-B53F5017344C}"/>
    <cellStyle name="20% - Accent1 3 2 6 4" xfId="10808" xr:uid="{232D0659-4FFE-4132-AD28-704CCC7D221B}"/>
    <cellStyle name="20% - Accent1 3 2 7" xfId="4510" xr:uid="{00000000-0005-0000-0000-000066000000}"/>
    <cellStyle name="20% - Accent1 3 2 7 2" xfId="22240" xr:uid="{5444BB49-0955-402F-86EB-4030AFFA78CD}"/>
    <cellStyle name="20% - Accent1 3 2 7 3" xfId="12960" xr:uid="{5B63DB3C-ADCD-454F-8143-EB86236DC15D}"/>
    <cellStyle name="20% - Accent1 3 2 8" xfId="18023" xr:uid="{741377EB-0011-4FE3-8733-B40A62F009D9}"/>
    <cellStyle name="20% - Accent1 3 2 9" xfId="17190" xr:uid="{ADD2F7FB-EFC1-4930-B890-96E847074550}"/>
    <cellStyle name="20% - Accent1 3 3" xfId="575" xr:uid="{00000000-0005-0000-0000-000067000000}"/>
    <cellStyle name="20% - Accent1 3 3 2" xfId="2846" xr:uid="{00000000-0005-0000-0000-000068000000}"/>
    <cellStyle name="20% - Accent1 3 3 2 2" xfId="7068" xr:uid="{00000000-0005-0000-0000-000069000000}"/>
    <cellStyle name="20% - Accent1 3 3 2 2 2" xfId="24798" xr:uid="{4B878EDA-14B7-4132-AD20-BD6C047CD7B9}"/>
    <cellStyle name="20% - Accent1 3 3 2 2 3" xfId="15518" xr:uid="{65330343-AAC2-42F7-99D0-B657B439C0DD}"/>
    <cellStyle name="20% - Accent1 3 3 2 3" xfId="20581" xr:uid="{06A0D69E-37E7-4687-BE44-77F812396AD1}"/>
    <cellStyle name="20% - Accent1 3 3 2 4" xfId="11300" xr:uid="{BD6C8B4D-172F-4D50-8F69-8181E185EA30}"/>
    <cellStyle name="20% - Accent1 3 3 3" xfId="4923" xr:uid="{00000000-0005-0000-0000-00006A000000}"/>
    <cellStyle name="20% - Accent1 3 3 3 2" xfId="22653" xr:uid="{0F2B9943-68A6-42DC-9014-20A104BEFD1D}"/>
    <cellStyle name="20% - Accent1 3 3 3 3" xfId="13373" xr:uid="{FDAFD4DC-003F-4A69-8A62-C02B10300F33}"/>
    <cellStyle name="20% - Accent1 3 3 4" xfId="18436" xr:uid="{CA91E87B-19AB-4D68-B5A6-80B6916EFE58}"/>
    <cellStyle name="20% - Accent1 3 3 5" xfId="17606" xr:uid="{D98BDF89-B9DB-464D-8B2B-7C272F634E2F}"/>
    <cellStyle name="20% - Accent1 3 3 6" xfId="9155" xr:uid="{06396839-2D2D-44F3-B04B-AB3513F899BE}"/>
    <cellStyle name="20% - Accent1 3 4" xfId="1028" xr:uid="{00000000-0005-0000-0000-00006B000000}"/>
    <cellStyle name="20% - Accent1 3 4 2" xfId="3259" xr:uid="{00000000-0005-0000-0000-00006C000000}"/>
    <cellStyle name="20% - Accent1 3 4 2 2" xfId="7481" xr:uid="{00000000-0005-0000-0000-00006D000000}"/>
    <cellStyle name="20% - Accent1 3 4 2 2 2" xfId="25211" xr:uid="{8BD7E295-A410-4C7C-8984-A08219D6A12C}"/>
    <cellStyle name="20% - Accent1 3 4 2 2 3" xfId="15931" xr:uid="{2FAE8FF8-A8A6-497C-95D2-F5F07715A6A9}"/>
    <cellStyle name="20% - Accent1 3 4 2 3" xfId="20994" xr:uid="{C938062D-EAD2-4E9B-AEF8-538A6070711F}"/>
    <cellStyle name="20% - Accent1 3 4 2 4" xfId="11713" xr:uid="{BB8BC90D-31BE-43DA-8E14-C9DC0A882270}"/>
    <cellStyle name="20% - Accent1 3 4 3" xfId="5336" xr:uid="{00000000-0005-0000-0000-00006E000000}"/>
    <cellStyle name="20% - Accent1 3 4 3 2" xfId="23066" xr:uid="{E11B7DAB-FEF6-4504-B7D5-70BC5BD4C2D7}"/>
    <cellStyle name="20% - Accent1 3 4 3 3" xfId="13786" xr:uid="{66C15BAB-5ADA-4CAE-BD53-01EA0E64FD9F}"/>
    <cellStyle name="20% - Accent1 3 4 4" xfId="18849" xr:uid="{466C97A2-42DD-42A2-ADAF-D8CD2AFF0333}"/>
    <cellStyle name="20% - Accent1 3 4 5" xfId="9568" xr:uid="{77399417-A114-473D-AB00-6E18C23652D4}"/>
    <cellStyle name="20% - Accent1 3 5" xfId="1442" xr:uid="{00000000-0005-0000-0000-00006F000000}"/>
    <cellStyle name="20% - Accent1 3 5 2" xfId="3672" xr:uid="{00000000-0005-0000-0000-000070000000}"/>
    <cellStyle name="20% - Accent1 3 5 2 2" xfId="7894" xr:uid="{00000000-0005-0000-0000-000071000000}"/>
    <cellStyle name="20% - Accent1 3 5 2 2 2" xfId="25624" xr:uid="{EA2B6170-7789-4129-AD31-B5FEE5BB2640}"/>
    <cellStyle name="20% - Accent1 3 5 2 2 3" xfId="16344" xr:uid="{4C32422A-F4B8-4852-9DCC-98C8A49DDBDF}"/>
    <cellStyle name="20% - Accent1 3 5 2 3" xfId="21407" xr:uid="{E0F5B0AB-1789-4D7D-A368-884CDED2D79D}"/>
    <cellStyle name="20% - Accent1 3 5 2 4" xfId="12126" xr:uid="{67AECE31-4E5F-423B-AFAA-245597E80880}"/>
    <cellStyle name="20% - Accent1 3 5 3" xfId="5749" xr:uid="{00000000-0005-0000-0000-000072000000}"/>
    <cellStyle name="20% - Accent1 3 5 3 2" xfId="23479" xr:uid="{AC94B602-42E2-459C-A234-1665B7DA8A24}"/>
    <cellStyle name="20% - Accent1 3 5 3 3" xfId="14199" xr:uid="{4454CB9B-8A63-43D9-AB2B-8B20495D856E}"/>
    <cellStyle name="20% - Accent1 3 5 4" xfId="19262" xr:uid="{2DB3D5F4-D152-4308-B89A-0AE56CAF4995}"/>
    <cellStyle name="20% - Accent1 3 5 5" xfId="9981" xr:uid="{AE52FAAD-D6C3-46D1-A7DF-E58C1CCE9341}"/>
    <cellStyle name="20% - Accent1 3 6" xfId="1856" xr:uid="{00000000-0005-0000-0000-000073000000}"/>
    <cellStyle name="20% - Accent1 3 6 2" xfId="4085" xr:uid="{00000000-0005-0000-0000-000074000000}"/>
    <cellStyle name="20% - Accent1 3 6 2 2" xfId="8307" xr:uid="{00000000-0005-0000-0000-000075000000}"/>
    <cellStyle name="20% - Accent1 3 6 2 2 2" xfId="26037" xr:uid="{E3938688-F3A4-4380-92A0-5035177FEDC3}"/>
    <cellStyle name="20% - Accent1 3 6 2 2 3" xfId="16757" xr:uid="{18E1E102-852E-42C8-B78B-845BE7058B46}"/>
    <cellStyle name="20% - Accent1 3 6 2 3" xfId="21820" xr:uid="{383FFF38-4291-40D4-9EE4-06E43105BB7E}"/>
    <cellStyle name="20% - Accent1 3 6 2 4" xfId="12539" xr:uid="{BEA20BC2-42C2-4EED-BBFB-904D660003A3}"/>
    <cellStyle name="20% - Accent1 3 6 3" xfId="6162" xr:uid="{00000000-0005-0000-0000-000076000000}"/>
    <cellStyle name="20% - Accent1 3 6 3 2" xfId="23892" xr:uid="{89DCB645-7D44-4679-849D-69E1CD2CD0B3}"/>
    <cellStyle name="20% - Accent1 3 6 3 3" xfId="14612" xr:uid="{CBC4DBA7-4F2A-4858-A591-43C2F465C1E8}"/>
    <cellStyle name="20% - Accent1 3 6 4" xfId="19675" xr:uid="{FD3696C8-5C81-4BBB-8393-1EEF342CCCD8}"/>
    <cellStyle name="20% - Accent1 3 6 5" xfId="10394" xr:uid="{A0B1795C-63F8-4EAA-96B7-23CE98A71CB5}"/>
    <cellStyle name="20% - Accent1 3 7" xfId="2269" xr:uid="{00000000-0005-0000-0000-000077000000}"/>
    <cellStyle name="20% - Accent1 3 7 2" xfId="6575" xr:uid="{00000000-0005-0000-0000-000078000000}"/>
    <cellStyle name="20% - Accent1 3 7 2 2" xfId="24305" xr:uid="{EA9A17BB-26D6-4027-AE01-E1F3F79A8662}"/>
    <cellStyle name="20% - Accent1 3 7 2 3" xfId="15025" xr:uid="{B55A52AE-F6E4-41DE-B100-A42F6DC50912}"/>
    <cellStyle name="20% - Accent1 3 7 3" xfId="20088" xr:uid="{721690F3-4710-43C2-8796-60C6C609FA27}"/>
    <cellStyle name="20% - Accent1 3 7 4" xfId="10807" xr:uid="{8E436E47-E256-4111-9E01-08AA3CC3F9A7}"/>
    <cellStyle name="20% - Accent1 3 8" xfId="4509" xr:uid="{00000000-0005-0000-0000-000079000000}"/>
    <cellStyle name="20% - Accent1 3 8 2" xfId="22239" xr:uid="{65A54F74-8E06-48C1-9EBC-A32AA5CFA935}"/>
    <cellStyle name="20% - Accent1 3 8 3" xfId="12959" xr:uid="{E97AAEC8-733D-40EF-8A5F-65788D069D2F}"/>
    <cellStyle name="20% - Accent1 3 9" xfId="18022" xr:uid="{8931DC7A-4916-4B07-861C-574AB31AAFA0}"/>
    <cellStyle name="20% - Accent1 4" xfId="8" xr:uid="{00000000-0005-0000-0000-00007A000000}"/>
    <cellStyle name="20% - Accent1 4 10" xfId="8743" xr:uid="{E9416543-16A0-4AA4-929E-F43C8B700316}"/>
    <cellStyle name="20% - Accent1 4 2" xfId="577" xr:uid="{00000000-0005-0000-0000-00007B000000}"/>
    <cellStyle name="20% - Accent1 4 2 2" xfId="2848" xr:uid="{00000000-0005-0000-0000-00007C000000}"/>
    <cellStyle name="20% - Accent1 4 2 2 2" xfId="7070" xr:uid="{00000000-0005-0000-0000-00007D000000}"/>
    <cellStyle name="20% - Accent1 4 2 2 2 2" xfId="24800" xr:uid="{32DFEEB9-9025-4C97-ADC3-28219369773D}"/>
    <cellStyle name="20% - Accent1 4 2 2 2 3" xfId="15520" xr:uid="{14140F42-144C-4917-92B6-A5A41397DB7F}"/>
    <cellStyle name="20% - Accent1 4 2 2 3" xfId="20583" xr:uid="{4FC5535C-B503-4E91-90F3-B046CC5A885E}"/>
    <cellStyle name="20% - Accent1 4 2 2 4" xfId="11302" xr:uid="{7FB71996-62D3-4829-8352-5F2452D9FAA4}"/>
    <cellStyle name="20% - Accent1 4 2 3" xfId="4925" xr:uid="{00000000-0005-0000-0000-00007E000000}"/>
    <cellStyle name="20% - Accent1 4 2 3 2" xfId="22655" xr:uid="{C228F885-489E-458C-8123-8E8E356CAE24}"/>
    <cellStyle name="20% - Accent1 4 2 3 3" xfId="13375" xr:uid="{8E800E0C-BFB4-44D0-B921-14A9EBB80EA2}"/>
    <cellStyle name="20% - Accent1 4 2 4" xfId="18438" xr:uid="{838DE577-B544-4303-8675-9C6709B2B626}"/>
    <cellStyle name="20% - Accent1 4 2 5" xfId="17608" xr:uid="{AF194AC7-106A-4DA0-8E2F-ABF414D2DB7B}"/>
    <cellStyle name="20% - Accent1 4 2 6" xfId="9157" xr:uid="{1CF4CD56-CFB4-4E3F-A08A-8D6ECCD3C208}"/>
    <cellStyle name="20% - Accent1 4 3" xfId="1030" xr:uid="{00000000-0005-0000-0000-00007F000000}"/>
    <cellStyle name="20% - Accent1 4 3 2" xfId="3261" xr:uid="{00000000-0005-0000-0000-000080000000}"/>
    <cellStyle name="20% - Accent1 4 3 2 2" xfId="7483" xr:uid="{00000000-0005-0000-0000-000081000000}"/>
    <cellStyle name="20% - Accent1 4 3 2 2 2" xfId="25213" xr:uid="{2CBBE64B-41A0-4F8C-88B0-01D8FBFE3021}"/>
    <cellStyle name="20% - Accent1 4 3 2 2 3" xfId="15933" xr:uid="{7BB7F53D-D74D-47FA-8CEE-C44AEFF5ABFA}"/>
    <cellStyle name="20% - Accent1 4 3 2 3" xfId="20996" xr:uid="{BE264A97-A55F-4149-B962-94EEC4EB86F5}"/>
    <cellStyle name="20% - Accent1 4 3 2 4" xfId="11715" xr:uid="{82689F96-4B61-43EC-9689-CBD591BE2074}"/>
    <cellStyle name="20% - Accent1 4 3 3" xfId="5338" xr:uid="{00000000-0005-0000-0000-000082000000}"/>
    <cellStyle name="20% - Accent1 4 3 3 2" xfId="23068" xr:uid="{C1A6FEA2-0B22-4A47-8601-F101CE3C70BD}"/>
    <cellStyle name="20% - Accent1 4 3 3 3" xfId="13788" xr:uid="{B8C77A71-2F06-420C-8CE7-A5E362F9FB87}"/>
    <cellStyle name="20% - Accent1 4 3 4" xfId="18851" xr:uid="{8E6D8EE3-B684-4701-8A72-2431895C8A87}"/>
    <cellStyle name="20% - Accent1 4 3 5" xfId="9570" xr:uid="{E621B534-9E82-4D9D-96E4-35CD5E0C30D7}"/>
    <cellStyle name="20% - Accent1 4 4" xfId="1444" xr:uid="{00000000-0005-0000-0000-000083000000}"/>
    <cellStyle name="20% - Accent1 4 4 2" xfId="3674" xr:uid="{00000000-0005-0000-0000-000084000000}"/>
    <cellStyle name="20% - Accent1 4 4 2 2" xfId="7896" xr:uid="{00000000-0005-0000-0000-000085000000}"/>
    <cellStyle name="20% - Accent1 4 4 2 2 2" xfId="25626" xr:uid="{36030B89-7DD7-46F7-AE6A-E19D0A2F2C38}"/>
    <cellStyle name="20% - Accent1 4 4 2 2 3" xfId="16346" xr:uid="{1A80F0A2-3ABC-4FBC-A9F2-F2D8B6CADBBF}"/>
    <cellStyle name="20% - Accent1 4 4 2 3" xfId="21409" xr:uid="{A26A5F0D-D414-4352-B413-59FEF3912916}"/>
    <cellStyle name="20% - Accent1 4 4 2 4" xfId="12128" xr:uid="{401AA062-5150-4291-B325-2B09DD8EDB9B}"/>
    <cellStyle name="20% - Accent1 4 4 3" xfId="5751" xr:uid="{00000000-0005-0000-0000-000086000000}"/>
    <cellStyle name="20% - Accent1 4 4 3 2" xfId="23481" xr:uid="{B0761882-AEC8-403B-84CE-B81B4B680322}"/>
    <cellStyle name="20% - Accent1 4 4 3 3" xfId="14201" xr:uid="{D939B1D9-2300-4572-B1D0-FCE3051E6AA7}"/>
    <cellStyle name="20% - Accent1 4 4 4" xfId="19264" xr:uid="{1F76603B-779A-48C7-AC2F-E7E21DFC752F}"/>
    <cellStyle name="20% - Accent1 4 4 5" xfId="9983" xr:uid="{D9DA9B67-9335-4B8A-BAF0-50F4D2155DC1}"/>
    <cellStyle name="20% - Accent1 4 5" xfId="1858" xr:uid="{00000000-0005-0000-0000-000087000000}"/>
    <cellStyle name="20% - Accent1 4 5 2" xfId="4087" xr:uid="{00000000-0005-0000-0000-000088000000}"/>
    <cellStyle name="20% - Accent1 4 5 2 2" xfId="8309" xr:uid="{00000000-0005-0000-0000-000089000000}"/>
    <cellStyle name="20% - Accent1 4 5 2 2 2" xfId="26039" xr:uid="{23A13FCA-F51F-4D04-8C52-64B00D3FFF3A}"/>
    <cellStyle name="20% - Accent1 4 5 2 2 3" xfId="16759" xr:uid="{EEB018BB-9A85-4681-9164-5E82BD50AF59}"/>
    <cellStyle name="20% - Accent1 4 5 2 3" xfId="21822" xr:uid="{D1B5DAD7-52AE-499F-AD64-B9AB859576FE}"/>
    <cellStyle name="20% - Accent1 4 5 2 4" xfId="12541" xr:uid="{C8E44E48-3AA5-4696-99E2-599A6DF2013E}"/>
    <cellStyle name="20% - Accent1 4 5 3" xfId="6164" xr:uid="{00000000-0005-0000-0000-00008A000000}"/>
    <cellStyle name="20% - Accent1 4 5 3 2" xfId="23894" xr:uid="{96B63D4E-7E77-407D-9220-FF578242DA76}"/>
    <cellStyle name="20% - Accent1 4 5 3 3" xfId="14614" xr:uid="{D0D75613-3811-4906-97C6-07905EA1FB45}"/>
    <cellStyle name="20% - Accent1 4 5 4" xfId="19677" xr:uid="{EE21EA84-4E8A-438D-AC2A-A72B64B368B0}"/>
    <cellStyle name="20% - Accent1 4 5 5" xfId="10396" xr:uid="{59DBDF9D-CBDF-4FBF-B730-E5D71A50029E}"/>
    <cellStyle name="20% - Accent1 4 6" xfId="2271" xr:uid="{00000000-0005-0000-0000-00008B000000}"/>
    <cellStyle name="20% - Accent1 4 6 2" xfId="6577" xr:uid="{00000000-0005-0000-0000-00008C000000}"/>
    <cellStyle name="20% - Accent1 4 6 2 2" xfId="24307" xr:uid="{1FD953AD-73DB-42A0-ABD5-DD31BB3A5ABC}"/>
    <cellStyle name="20% - Accent1 4 6 2 3" xfId="15027" xr:uid="{43D0880D-CD06-4317-9832-0D161E0EE20B}"/>
    <cellStyle name="20% - Accent1 4 6 3" xfId="20090" xr:uid="{D3B18934-E5A4-4292-ABCF-40323E65C973}"/>
    <cellStyle name="20% - Accent1 4 6 4" xfId="10809" xr:uid="{93F3CF58-E9B6-4D56-8B29-79D7F42716B4}"/>
    <cellStyle name="20% - Accent1 4 7" xfId="4511" xr:uid="{00000000-0005-0000-0000-00008D000000}"/>
    <cellStyle name="20% - Accent1 4 7 2" xfId="22241" xr:uid="{B1897CD2-88E0-4A3B-8B59-1F869B5BE88B}"/>
    <cellStyle name="20% - Accent1 4 7 3" xfId="12961" xr:uid="{A611CB3A-8EDB-4CCC-AFA3-121FA5C4C79A}"/>
    <cellStyle name="20% - Accent1 4 8" xfId="18024" xr:uid="{EF75961D-8FA0-43E3-BABA-6446F429A654}"/>
    <cellStyle name="20% - Accent1 4 9" xfId="17191" xr:uid="{051A4031-8A7E-4ECC-A767-F944D9B23407}"/>
    <cellStyle name="20% - Accent1 5" xfId="570" xr:uid="{00000000-0005-0000-0000-00008E000000}"/>
    <cellStyle name="20% - Accent1 5 2" xfId="2841" xr:uid="{00000000-0005-0000-0000-00008F000000}"/>
    <cellStyle name="20% - Accent1 5 2 2" xfId="7063" xr:uid="{00000000-0005-0000-0000-000090000000}"/>
    <cellStyle name="20% - Accent1 5 2 2 2" xfId="24793" xr:uid="{F704FA74-1FDF-451D-9C92-8123509913F1}"/>
    <cellStyle name="20% - Accent1 5 2 2 3" xfId="15513" xr:uid="{050B2B98-5E98-4E61-B12A-F738047D9A76}"/>
    <cellStyle name="20% - Accent1 5 2 3" xfId="20576" xr:uid="{09CD1CAF-45F3-4607-A460-A51AEFDEE42C}"/>
    <cellStyle name="20% - Accent1 5 2 4" xfId="11295" xr:uid="{CA7C883A-9394-4739-A5B9-35452702B1DC}"/>
    <cellStyle name="20% - Accent1 5 3" xfId="4918" xr:uid="{00000000-0005-0000-0000-000091000000}"/>
    <cellStyle name="20% - Accent1 5 3 2" xfId="22648" xr:uid="{E4F1B25B-2436-4A95-A6CF-D5B50DCBB600}"/>
    <cellStyle name="20% - Accent1 5 3 3" xfId="13368" xr:uid="{CAFE9523-482E-4520-9308-CCF40ED0318A}"/>
    <cellStyle name="20% - Accent1 5 4" xfId="18431" xr:uid="{1B31798C-D7FC-4E0E-AC46-F249CB9D3212}"/>
    <cellStyle name="20% - Accent1 5 5" xfId="17601" xr:uid="{707319C5-4817-48D5-8C83-B30CD77DB8BE}"/>
    <cellStyle name="20% - Accent1 5 6" xfId="9150" xr:uid="{B5F1B138-3A87-4B90-8B00-1BA01F20EE6E}"/>
    <cellStyle name="20% - Accent1 6" xfId="1023" xr:uid="{00000000-0005-0000-0000-000092000000}"/>
    <cellStyle name="20% - Accent1 6 2" xfId="3254" xr:uid="{00000000-0005-0000-0000-000093000000}"/>
    <cellStyle name="20% - Accent1 6 2 2" xfId="7476" xr:uid="{00000000-0005-0000-0000-000094000000}"/>
    <cellStyle name="20% - Accent1 6 2 2 2" xfId="25206" xr:uid="{55A51233-4793-418B-B8B9-3B851A65B22A}"/>
    <cellStyle name="20% - Accent1 6 2 2 3" xfId="15926" xr:uid="{F6ED97D5-C82D-42BD-A5AA-6CDD33203061}"/>
    <cellStyle name="20% - Accent1 6 2 3" xfId="20989" xr:uid="{9BDC86FA-8811-42AF-80FC-83CF4A509E6C}"/>
    <cellStyle name="20% - Accent1 6 2 4" xfId="11708" xr:uid="{2D5F4E47-D83B-48D2-821F-C16B95A5120E}"/>
    <cellStyle name="20% - Accent1 6 3" xfId="5331" xr:uid="{00000000-0005-0000-0000-000095000000}"/>
    <cellStyle name="20% - Accent1 6 3 2" xfId="23061" xr:uid="{2E6FE5FE-01E2-4B77-9162-F358874C64E9}"/>
    <cellStyle name="20% - Accent1 6 3 3" xfId="13781" xr:uid="{243CD228-D08A-4D8A-8860-6745A3BB50B7}"/>
    <cellStyle name="20% - Accent1 6 4" xfId="18844" xr:uid="{E02028A1-BD11-4E2C-8E19-07CE9604987B}"/>
    <cellStyle name="20% - Accent1 6 5" xfId="9563" xr:uid="{8076CC90-B75D-4642-82CE-FFFE573B4627}"/>
    <cellStyle name="20% - Accent1 7" xfId="1437" xr:uid="{00000000-0005-0000-0000-000096000000}"/>
    <cellStyle name="20% - Accent1 7 2" xfId="3667" xr:uid="{00000000-0005-0000-0000-000097000000}"/>
    <cellStyle name="20% - Accent1 7 2 2" xfId="7889" xr:uid="{00000000-0005-0000-0000-000098000000}"/>
    <cellStyle name="20% - Accent1 7 2 2 2" xfId="25619" xr:uid="{9E8733DA-6625-4CF6-8613-EA2876E9985C}"/>
    <cellStyle name="20% - Accent1 7 2 2 3" xfId="16339" xr:uid="{FADA4758-8524-4562-83C6-A70CB2D04348}"/>
    <cellStyle name="20% - Accent1 7 2 3" xfId="21402" xr:uid="{057190C0-22E8-4493-9869-2D37BC73CF09}"/>
    <cellStyle name="20% - Accent1 7 2 4" xfId="12121" xr:uid="{845665E6-0ABA-4C5F-9561-8CB631AEDBD4}"/>
    <cellStyle name="20% - Accent1 7 3" xfId="5744" xr:uid="{00000000-0005-0000-0000-000099000000}"/>
    <cellStyle name="20% - Accent1 7 3 2" xfId="23474" xr:uid="{6D01163E-6891-43A4-A301-0F85D5822164}"/>
    <cellStyle name="20% - Accent1 7 3 3" xfId="14194" xr:uid="{2A3FA5F4-C150-4A1B-828A-88F57ACD96F8}"/>
    <cellStyle name="20% - Accent1 7 4" xfId="19257" xr:uid="{E6A81841-74B9-4AB9-BA81-A11E1F9467E6}"/>
    <cellStyle name="20% - Accent1 7 5" xfId="9976" xr:uid="{E0CCA2D7-4AEF-409E-B3FD-44E9AD14F5D6}"/>
    <cellStyle name="20% - Accent1 8" xfId="1851" xr:uid="{00000000-0005-0000-0000-00009A000000}"/>
    <cellStyle name="20% - Accent1 8 2" xfId="4080" xr:uid="{00000000-0005-0000-0000-00009B000000}"/>
    <cellStyle name="20% - Accent1 8 2 2" xfId="8302" xr:uid="{00000000-0005-0000-0000-00009C000000}"/>
    <cellStyle name="20% - Accent1 8 2 2 2" xfId="26032" xr:uid="{E4D89186-8F27-4D32-821D-D5DC4524F054}"/>
    <cellStyle name="20% - Accent1 8 2 2 3" xfId="16752" xr:uid="{116E4B55-0D90-4827-8475-AA26C25D6978}"/>
    <cellStyle name="20% - Accent1 8 2 3" xfId="21815" xr:uid="{E66EC38A-BFFB-40DE-A963-01A984DF6DEA}"/>
    <cellStyle name="20% - Accent1 8 2 4" xfId="12534" xr:uid="{D8E4A84A-4B4E-43D1-B359-5BA04BE04B11}"/>
    <cellStyle name="20% - Accent1 8 3" xfId="6157" xr:uid="{00000000-0005-0000-0000-00009D000000}"/>
    <cellStyle name="20% - Accent1 8 3 2" xfId="23887" xr:uid="{1630E661-4AC5-440A-9A2B-B44B714096B4}"/>
    <cellStyle name="20% - Accent1 8 3 3" xfId="14607" xr:uid="{E7E647AA-0636-4419-BB79-95147C63E98D}"/>
    <cellStyle name="20% - Accent1 8 4" xfId="19670" xr:uid="{5FAE5E55-5F5D-4133-A62B-75DAE44E6D51}"/>
    <cellStyle name="20% - Accent1 8 5" xfId="10389" xr:uid="{24FF293B-D735-4EFE-B4A9-550ABFF6BA0B}"/>
    <cellStyle name="20% - Accent1 9" xfId="2264" xr:uid="{00000000-0005-0000-0000-00009E000000}"/>
    <cellStyle name="20% - Accent1 9 2" xfId="6570" xr:uid="{00000000-0005-0000-0000-00009F000000}"/>
    <cellStyle name="20% - Accent1 9 2 2" xfId="24300" xr:uid="{56955054-49C0-4162-9C14-A93FCC48720D}"/>
    <cellStyle name="20% - Accent1 9 2 3" xfId="15020" xr:uid="{DC751298-5DA0-49FA-87F1-2F28242FD7E1}"/>
    <cellStyle name="20% - Accent1 9 3" xfId="20083" xr:uid="{50061DB3-5448-4984-A4EB-F61A7CC20237}"/>
    <cellStyle name="20% - Accent1 9 4" xfId="10802" xr:uid="{B386DE25-4FF7-4090-90EA-50115A316609}"/>
    <cellStyle name="20% - Accent2" xfId="9" builtinId="34" customBuiltin="1"/>
    <cellStyle name="20% - Accent2 10" xfId="4512" xr:uid="{00000000-0005-0000-0000-0000A1000000}"/>
    <cellStyle name="20% - Accent2 10 2" xfId="22242" xr:uid="{76333EE5-7966-483D-9992-CF84B1D80921}"/>
    <cellStyle name="20% - Accent2 10 3" xfId="12962" xr:uid="{59D19D18-ADC0-4DFC-92FF-9805E617117C}"/>
    <cellStyle name="20% - Accent2 11" xfId="18025" xr:uid="{C143532A-F0DF-47F0-AABA-68D6CF1AAAF4}"/>
    <cellStyle name="20% - Accent2 12" xfId="17192" xr:uid="{906A5A6D-37A2-425B-B6EA-4E714EF8BCF2}"/>
    <cellStyle name="20% - Accent2 13" xfId="8744" xr:uid="{844D66D4-8612-46E4-B823-8CBC2F583B89}"/>
    <cellStyle name="20% - Accent2 2" xfId="10" xr:uid="{00000000-0005-0000-0000-0000A2000000}"/>
    <cellStyle name="20% - Accent2 2 10" xfId="18026" xr:uid="{A36E3C62-BADE-4721-ADCE-BBFBF5F8CBB4}"/>
    <cellStyle name="20% - Accent2 2 11" xfId="17193" xr:uid="{7EA13EBA-1837-41BD-8A40-90478FD7D0A1}"/>
    <cellStyle name="20% - Accent2 2 12" xfId="8745" xr:uid="{2EFF9532-27DD-4938-B69F-7C1A78E72A00}"/>
    <cellStyle name="20% - Accent2 2 2" xfId="11" xr:uid="{00000000-0005-0000-0000-0000A3000000}"/>
    <cellStyle name="20% - Accent2 2 2 10" xfId="17194" xr:uid="{1B1B368A-F2D3-4A82-89DA-AFBD2DB1D891}"/>
    <cellStyle name="20% - Accent2 2 2 11" xfId="8746" xr:uid="{E227883A-FD87-4617-A0D6-205D0E86FDB6}"/>
    <cellStyle name="20% - Accent2 2 2 2" xfId="12" xr:uid="{00000000-0005-0000-0000-0000A4000000}"/>
    <cellStyle name="20% - Accent2 2 2 2 10" xfId="8747" xr:uid="{0EB5A8F6-75B4-436D-84B9-FA1C844526FE}"/>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4804" xr:uid="{D2EEFCF4-30CA-47AD-AA0B-C70A3CB383A4}"/>
    <cellStyle name="20% - Accent2 2 2 2 2 2 2 3" xfId="15524" xr:uid="{EB7D0114-D06B-466F-8F60-31555622B25B}"/>
    <cellStyle name="20% - Accent2 2 2 2 2 2 3" xfId="20587" xr:uid="{5BB159C5-239A-42A3-BCAC-CDAB70D2D973}"/>
    <cellStyle name="20% - Accent2 2 2 2 2 2 4" xfId="11306" xr:uid="{5E752B63-F51D-4F04-A264-29C5FFFF565E}"/>
    <cellStyle name="20% - Accent2 2 2 2 2 3" xfId="4929" xr:uid="{00000000-0005-0000-0000-0000A8000000}"/>
    <cellStyle name="20% - Accent2 2 2 2 2 3 2" xfId="22659" xr:uid="{B0048EF5-7EED-48A2-B888-0918A46DE107}"/>
    <cellStyle name="20% - Accent2 2 2 2 2 3 3" xfId="13379" xr:uid="{CCDD25AB-D194-4A66-AC8D-90BF2D27DB0D}"/>
    <cellStyle name="20% - Accent2 2 2 2 2 4" xfId="18442" xr:uid="{471F788F-91DF-402E-90BD-B3439F5D3647}"/>
    <cellStyle name="20% - Accent2 2 2 2 2 5" xfId="17612" xr:uid="{D38ACD9D-986B-4B6B-869E-760483297C80}"/>
    <cellStyle name="20% - Accent2 2 2 2 2 6" xfId="9161" xr:uid="{511C2F0F-ABBC-44F8-BEC5-5543141B4CD3}"/>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5217" xr:uid="{15B105C6-18F0-4357-A0F2-61F6FB677D21}"/>
    <cellStyle name="20% - Accent2 2 2 2 3 2 2 3" xfId="15937" xr:uid="{0ABD47D5-18CF-49B5-B033-D5783B89413B}"/>
    <cellStyle name="20% - Accent2 2 2 2 3 2 3" xfId="21000" xr:uid="{8F374E97-D556-45F8-BF17-6C0A087F437C}"/>
    <cellStyle name="20% - Accent2 2 2 2 3 2 4" xfId="11719" xr:uid="{84948EBE-1CBE-4314-980F-38A93ADA8C20}"/>
    <cellStyle name="20% - Accent2 2 2 2 3 3" xfId="5342" xr:uid="{00000000-0005-0000-0000-0000AC000000}"/>
    <cellStyle name="20% - Accent2 2 2 2 3 3 2" xfId="23072" xr:uid="{88149079-0346-4B0C-82C5-12D70BFE8670}"/>
    <cellStyle name="20% - Accent2 2 2 2 3 3 3" xfId="13792" xr:uid="{6E0A1BFC-15C7-40BB-BF9B-46B8EC0163C5}"/>
    <cellStyle name="20% - Accent2 2 2 2 3 4" xfId="18855" xr:uid="{9C3F4766-D2C6-43EF-8781-206E6B041431}"/>
    <cellStyle name="20% - Accent2 2 2 2 3 5" xfId="9574" xr:uid="{CA4A1B2B-9C76-440B-AF6C-639F2FC4EB5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5630" xr:uid="{3CB94C76-0AA1-4D73-A8BD-DEA166EE7558}"/>
    <cellStyle name="20% - Accent2 2 2 2 4 2 2 3" xfId="16350" xr:uid="{E29B9A4E-EB65-4864-8344-BA47605E4EC4}"/>
    <cellStyle name="20% - Accent2 2 2 2 4 2 3" xfId="21413" xr:uid="{F00B9FAE-C576-4299-93E6-9090CDC65C8D}"/>
    <cellStyle name="20% - Accent2 2 2 2 4 2 4" xfId="12132" xr:uid="{4C785E09-680F-40DD-A322-BFA663CC6CD6}"/>
    <cellStyle name="20% - Accent2 2 2 2 4 3" xfId="5755" xr:uid="{00000000-0005-0000-0000-0000B0000000}"/>
    <cellStyle name="20% - Accent2 2 2 2 4 3 2" xfId="23485" xr:uid="{B7674FEC-9894-4098-9A3B-121BA2AD922C}"/>
    <cellStyle name="20% - Accent2 2 2 2 4 3 3" xfId="14205" xr:uid="{2820476A-D220-44DD-8571-59C2626C966C}"/>
    <cellStyle name="20% - Accent2 2 2 2 4 4" xfId="19268" xr:uid="{A6B3D0D3-604C-4DFD-9836-499EEFCCD69B}"/>
    <cellStyle name="20% - Accent2 2 2 2 4 5" xfId="9987" xr:uid="{C0286E28-3D45-4F07-A84D-B6A689615F66}"/>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6043" xr:uid="{E65724DC-FEB7-4DF5-9283-C1FEE1FE6DDE}"/>
    <cellStyle name="20% - Accent2 2 2 2 5 2 2 3" xfId="16763" xr:uid="{9040BA4C-531B-4481-A693-D8E06073197D}"/>
    <cellStyle name="20% - Accent2 2 2 2 5 2 3" xfId="21826" xr:uid="{2220C55C-EE2C-4322-B650-6FEA65D454DF}"/>
    <cellStyle name="20% - Accent2 2 2 2 5 2 4" xfId="12545" xr:uid="{12E1D633-98FF-48EC-9F62-784F3776E326}"/>
    <cellStyle name="20% - Accent2 2 2 2 5 3" xfId="6168" xr:uid="{00000000-0005-0000-0000-0000B4000000}"/>
    <cellStyle name="20% - Accent2 2 2 2 5 3 2" xfId="23898" xr:uid="{58611D9B-CBCD-4C6D-B547-E4C09CC6F972}"/>
    <cellStyle name="20% - Accent2 2 2 2 5 3 3" xfId="14618" xr:uid="{97A26A7E-A89E-47C7-9992-AFE48BDAE1FA}"/>
    <cellStyle name="20% - Accent2 2 2 2 5 4" xfId="19681" xr:uid="{5804C9DE-5BDB-4621-BDFA-507EF48B9285}"/>
    <cellStyle name="20% - Accent2 2 2 2 5 5" xfId="10400" xr:uid="{5A32436B-A0F7-4A5F-A7FC-9387BE788A9E}"/>
    <cellStyle name="20% - Accent2 2 2 2 6" xfId="2275" xr:uid="{00000000-0005-0000-0000-0000B5000000}"/>
    <cellStyle name="20% - Accent2 2 2 2 6 2" xfId="6581" xr:uid="{00000000-0005-0000-0000-0000B6000000}"/>
    <cellStyle name="20% - Accent2 2 2 2 6 2 2" xfId="24311" xr:uid="{71E9ED4E-A8B4-4B4A-829E-B1458CECB60A}"/>
    <cellStyle name="20% - Accent2 2 2 2 6 2 3" xfId="15031" xr:uid="{1EE36A59-E3C7-4CAE-AF8B-2F2422F9EB04}"/>
    <cellStyle name="20% - Accent2 2 2 2 6 3" xfId="20094" xr:uid="{F471ECFE-D8B5-4320-80EC-B30E86DBF1A4}"/>
    <cellStyle name="20% - Accent2 2 2 2 6 4" xfId="10813" xr:uid="{EA326A0C-C59D-47FA-A484-7A067FD1E0BE}"/>
    <cellStyle name="20% - Accent2 2 2 2 7" xfId="4515" xr:uid="{00000000-0005-0000-0000-0000B7000000}"/>
    <cellStyle name="20% - Accent2 2 2 2 7 2" xfId="22245" xr:uid="{890B2F93-9FAF-4887-B1F7-629C8B6144AD}"/>
    <cellStyle name="20% - Accent2 2 2 2 7 3" xfId="12965" xr:uid="{4C58227B-80C3-46F1-9EF6-369EF4DF8AAC}"/>
    <cellStyle name="20% - Accent2 2 2 2 8" xfId="18028" xr:uid="{510EC94A-4DC9-4D40-A750-96329EE77612}"/>
    <cellStyle name="20% - Accent2 2 2 2 9" xfId="17195" xr:uid="{9D8E7AD1-3E41-4212-98DF-35FD4574AF9D}"/>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4803" xr:uid="{2F8CC45F-0FBC-4917-867C-2A95ADACEB32}"/>
    <cellStyle name="20% - Accent2 2 2 3 2 2 3" xfId="15523" xr:uid="{79427517-5049-4A19-88D0-94CAC3DC3CB1}"/>
    <cellStyle name="20% - Accent2 2 2 3 2 3" xfId="20586" xr:uid="{6AD5B384-DC94-4F47-BFCE-CD01F28B85E4}"/>
    <cellStyle name="20% - Accent2 2 2 3 2 4" xfId="11305" xr:uid="{362FF9DF-60F0-424D-A8B2-9E545FD28C0D}"/>
    <cellStyle name="20% - Accent2 2 2 3 3" xfId="4928" xr:uid="{00000000-0005-0000-0000-0000BB000000}"/>
    <cellStyle name="20% - Accent2 2 2 3 3 2" xfId="22658" xr:uid="{A167A9D6-F265-4D2B-83F7-0D6DB72B157C}"/>
    <cellStyle name="20% - Accent2 2 2 3 3 3" xfId="13378" xr:uid="{7E6BDD04-FB6E-4124-B649-6CA42AE8DF4A}"/>
    <cellStyle name="20% - Accent2 2 2 3 4" xfId="18441" xr:uid="{5BF2DB67-B617-420C-8C7A-2D20865405DC}"/>
    <cellStyle name="20% - Accent2 2 2 3 5" xfId="17611" xr:uid="{FD32683C-D30B-4C9A-BFCE-AC65BC1148FA}"/>
    <cellStyle name="20% - Accent2 2 2 3 6" xfId="9160" xr:uid="{8761F54B-85C0-4FCE-983F-91EE3F249EF8}"/>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5216" xr:uid="{77BB6DD9-90E1-40E7-839D-3D1CCF20E95E}"/>
    <cellStyle name="20% - Accent2 2 2 4 2 2 3" xfId="15936" xr:uid="{548B7ADE-DF2A-4837-A092-032850F6AC71}"/>
    <cellStyle name="20% - Accent2 2 2 4 2 3" xfId="20999" xr:uid="{1AA7A964-372D-4813-A840-5B5F58EC4F29}"/>
    <cellStyle name="20% - Accent2 2 2 4 2 4" xfId="11718" xr:uid="{16311468-1705-4201-9C8C-5DF7DBF83732}"/>
    <cellStyle name="20% - Accent2 2 2 4 3" xfId="5341" xr:uid="{00000000-0005-0000-0000-0000BF000000}"/>
    <cellStyle name="20% - Accent2 2 2 4 3 2" xfId="23071" xr:uid="{80946C19-6E34-4AC0-B007-0673A1B58401}"/>
    <cellStyle name="20% - Accent2 2 2 4 3 3" xfId="13791" xr:uid="{CC99BF06-5050-4A8E-B2F6-89B08BBBE55A}"/>
    <cellStyle name="20% - Accent2 2 2 4 4" xfId="18854" xr:uid="{337DD925-5BBA-476B-8747-88A8AD097195}"/>
    <cellStyle name="20% - Accent2 2 2 4 5" xfId="9573" xr:uid="{F261A70F-E318-4008-B52B-54D821678BE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5629" xr:uid="{84AA082E-CE2E-44E3-99CC-B2FC2F6EFDCE}"/>
    <cellStyle name="20% - Accent2 2 2 5 2 2 3" xfId="16349" xr:uid="{F5F41034-3BAD-4D8F-B740-943600DBB0FC}"/>
    <cellStyle name="20% - Accent2 2 2 5 2 3" xfId="21412" xr:uid="{3E7F6B50-4B3D-4A95-AB3A-26C876DDAD6E}"/>
    <cellStyle name="20% - Accent2 2 2 5 2 4" xfId="12131" xr:uid="{7EFC34D3-BC43-433F-8628-9B66B1384335}"/>
    <cellStyle name="20% - Accent2 2 2 5 3" xfId="5754" xr:uid="{00000000-0005-0000-0000-0000C3000000}"/>
    <cellStyle name="20% - Accent2 2 2 5 3 2" xfId="23484" xr:uid="{E132FA1C-EF5D-4A21-B90A-56CED390AEDD}"/>
    <cellStyle name="20% - Accent2 2 2 5 3 3" xfId="14204" xr:uid="{5AAA9668-2F21-486E-9503-697B03D07859}"/>
    <cellStyle name="20% - Accent2 2 2 5 4" xfId="19267" xr:uid="{61445E6D-16E6-4EC9-80F1-76CE4C474F98}"/>
    <cellStyle name="20% - Accent2 2 2 5 5" xfId="9986" xr:uid="{C69C6341-33F9-4C7C-95A4-D2F6CD9B88D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6042" xr:uid="{8BD78CCB-CB22-4692-A8B1-37A18313DF77}"/>
    <cellStyle name="20% - Accent2 2 2 6 2 2 3" xfId="16762" xr:uid="{DD92EBE2-3E9F-4870-9B47-7F1F7EC3D34C}"/>
    <cellStyle name="20% - Accent2 2 2 6 2 3" xfId="21825" xr:uid="{6E9E186A-5DBA-458A-A644-8030EEC9A535}"/>
    <cellStyle name="20% - Accent2 2 2 6 2 4" xfId="12544" xr:uid="{E20A98F6-C288-4072-80A8-E9AE1D9ACDE6}"/>
    <cellStyle name="20% - Accent2 2 2 6 3" xfId="6167" xr:uid="{00000000-0005-0000-0000-0000C7000000}"/>
    <cellStyle name="20% - Accent2 2 2 6 3 2" xfId="23897" xr:uid="{B57D4D5B-B547-4A3A-AB61-EF93577DDBED}"/>
    <cellStyle name="20% - Accent2 2 2 6 3 3" xfId="14617" xr:uid="{EBBA6FC4-3C20-40D6-94DF-187705A81049}"/>
    <cellStyle name="20% - Accent2 2 2 6 4" xfId="19680" xr:uid="{C5836BD6-5B46-4B88-836B-9AE8C443A57F}"/>
    <cellStyle name="20% - Accent2 2 2 6 5" xfId="10399" xr:uid="{7060978F-A993-4614-BA3B-C6D338F9E043}"/>
    <cellStyle name="20% - Accent2 2 2 7" xfId="2274" xr:uid="{00000000-0005-0000-0000-0000C8000000}"/>
    <cellStyle name="20% - Accent2 2 2 7 2" xfId="6580" xr:uid="{00000000-0005-0000-0000-0000C9000000}"/>
    <cellStyle name="20% - Accent2 2 2 7 2 2" xfId="24310" xr:uid="{07F9A95E-F068-4F98-BF7C-C90F07CA3415}"/>
    <cellStyle name="20% - Accent2 2 2 7 2 3" xfId="15030" xr:uid="{9F2D0D5C-04F7-408B-AE3D-9168B731E39A}"/>
    <cellStyle name="20% - Accent2 2 2 7 3" xfId="20093" xr:uid="{D3A96EF4-CA4F-46CE-A30A-736909927FA1}"/>
    <cellStyle name="20% - Accent2 2 2 7 4" xfId="10812" xr:uid="{C9172D8F-81BA-4B7A-92C0-763AEB75B1E9}"/>
    <cellStyle name="20% - Accent2 2 2 8" xfId="4514" xr:uid="{00000000-0005-0000-0000-0000CA000000}"/>
    <cellStyle name="20% - Accent2 2 2 8 2" xfId="22244" xr:uid="{52D0AE15-02AC-45F5-AEA5-34A93C23332E}"/>
    <cellStyle name="20% - Accent2 2 2 8 3" xfId="12964" xr:uid="{1B12E1D9-2C90-4182-9337-2A7571189225}"/>
    <cellStyle name="20% - Accent2 2 2 9" xfId="18027" xr:uid="{8171723A-1E7A-42F9-909A-D6AAE2D9EAC4}"/>
    <cellStyle name="20% - Accent2 2 3" xfId="13" xr:uid="{00000000-0005-0000-0000-0000CB000000}"/>
    <cellStyle name="20% - Accent2 2 3 10" xfId="8748" xr:uid="{7FDA4F82-CD6C-4F5F-9D98-3C2A7671BFAA}"/>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4805" xr:uid="{6989BB9D-5770-43F2-BD0F-DB4AB7D6402F}"/>
    <cellStyle name="20% - Accent2 2 3 2 2 2 3" xfId="15525" xr:uid="{909B583E-0C40-48E8-B75D-797802D2093B}"/>
    <cellStyle name="20% - Accent2 2 3 2 2 3" xfId="20588" xr:uid="{798F0BF3-F50F-464C-8E2A-080544E5853D}"/>
    <cellStyle name="20% - Accent2 2 3 2 2 4" xfId="11307" xr:uid="{A18D52D1-2983-450D-96E0-1028E49F3165}"/>
    <cellStyle name="20% - Accent2 2 3 2 3" xfId="4930" xr:uid="{00000000-0005-0000-0000-0000CF000000}"/>
    <cellStyle name="20% - Accent2 2 3 2 3 2" xfId="22660" xr:uid="{9E14062A-858F-471D-B49E-1C9D3786FC82}"/>
    <cellStyle name="20% - Accent2 2 3 2 3 3" xfId="13380" xr:uid="{953A043E-7ECF-4694-90F9-48EC87429BB3}"/>
    <cellStyle name="20% - Accent2 2 3 2 4" xfId="18443" xr:uid="{F6B27C93-4071-4467-B618-51E8123F844C}"/>
    <cellStyle name="20% - Accent2 2 3 2 5" xfId="17613" xr:uid="{C182DA46-C502-4652-942D-D5C8BE73EE81}"/>
    <cellStyle name="20% - Accent2 2 3 2 6" xfId="9162" xr:uid="{205F1689-5DFC-4185-881C-0D2AB8EEAFBA}"/>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5218" xr:uid="{BF9AA50C-E4F8-4905-B07A-F09CC5F1F1E1}"/>
    <cellStyle name="20% - Accent2 2 3 3 2 2 3" xfId="15938" xr:uid="{261912B0-FBBC-4001-BCF7-F7CA0B9EA741}"/>
    <cellStyle name="20% - Accent2 2 3 3 2 3" xfId="21001" xr:uid="{DE6398C1-7F4F-4655-B72E-6BB3011349A9}"/>
    <cellStyle name="20% - Accent2 2 3 3 2 4" xfId="11720" xr:uid="{34AFA680-E8A6-4D5C-B3DD-4861C25EEF0D}"/>
    <cellStyle name="20% - Accent2 2 3 3 3" xfId="5343" xr:uid="{00000000-0005-0000-0000-0000D3000000}"/>
    <cellStyle name="20% - Accent2 2 3 3 3 2" xfId="23073" xr:uid="{A435D48B-3594-4E81-8379-76EDF1518C57}"/>
    <cellStyle name="20% - Accent2 2 3 3 3 3" xfId="13793" xr:uid="{3F87CAB6-D1D6-4AD4-9406-A244AD41551D}"/>
    <cellStyle name="20% - Accent2 2 3 3 4" xfId="18856" xr:uid="{22D9D27C-250C-4363-910D-F19BA9627D52}"/>
    <cellStyle name="20% - Accent2 2 3 3 5" xfId="9575" xr:uid="{1194AD47-66A6-4BC7-9E8B-63393F0DECC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5631" xr:uid="{625B3DAA-F335-42BD-9A48-659FD479A617}"/>
    <cellStyle name="20% - Accent2 2 3 4 2 2 3" xfId="16351" xr:uid="{8510CFA4-063E-4EEE-8590-4D71FCF3DC40}"/>
    <cellStyle name="20% - Accent2 2 3 4 2 3" xfId="21414" xr:uid="{7E23723B-4AE2-4FF5-8427-E42AE2DA545A}"/>
    <cellStyle name="20% - Accent2 2 3 4 2 4" xfId="12133" xr:uid="{A2DDFDF3-2BD4-4066-A2E0-AFAB130B11EB}"/>
    <cellStyle name="20% - Accent2 2 3 4 3" xfId="5756" xr:uid="{00000000-0005-0000-0000-0000D7000000}"/>
    <cellStyle name="20% - Accent2 2 3 4 3 2" xfId="23486" xr:uid="{E8299A0E-5962-4C7F-8843-72365893167A}"/>
    <cellStyle name="20% - Accent2 2 3 4 3 3" xfId="14206" xr:uid="{BB486B5E-4A6A-47CB-A790-5749BFF62EEE}"/>
    <cellStyle name="20% - Accent2 2 3 4 4" xfId="19269" xr:uid="{F11EE621-0DB4-48FD-9FB0-A886CBFD6AE3}"/>
    <cellStyle name="20% - Accent2 2 3 4 5" xfId="9988" xr:uid="{1140C8CD-34CC-471F-AFDB-66B2B164A58D}"/>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6044" xr:uid="{1D1606F4-B131-4586-AE17-40E3C85A0088}"/>
    <cellStyle name="20% - Accent2 2 3 5 2 2 3" xfId="16764" xr:uid="{E700180D-AD39-495A-A887-97117EC14ED9}"/>
    <cellStyle name="20% - Accent2 2 3 5 2 3" xfId="21827" xr:uid="{404E3284-1CBC-4580-8E54-42E69CA490E7}"/>
    <cellStyle name="20% - Accent2 2 3 5 2 4" xfId="12546" xr:uid="{376FAB06-DB70-44E9-8481-F1C4A4C7823C}"/>
    <cellStyle name="20% - Accent2 2 3 5 3" xfId="6169" xr:uid="{00000000-0005-0000-0000-0000DB000000}"/>
    <cellStyle name="20% - Accent2 2 3 5 3 2" xfId="23899" xr:uid="{AF12C815-707A-419F-BE50-57578F30C7EE}"/>
    <cellStyle name="20% - Accent2 2 3 5 3 3" xfId="14619" xr:uid="{1436EA42-9A4A-4919-80DB-0A57106C0F7D}"/>
    <cellStyle name="20% - Accent2 2 3 5 4" xfId="19682" xr:uid="{F5AD9C3E-C329-4EE7-A5DF-6287E0E029ED}"/>
    <cellStyle name="20% - Accent2 2 3 5 5" xfId="10401" xr:uid="{6A29F6E7-0487-4773-95DF-EC745C2582C2}"/>
    <cellStyle name="20% - Accent2 2 3 6" xfId="2276" xr:uid="{00000000-0005-0000-0000-0000DC000000}"/>
    <cellStyle name="20% - Accent2 2 3 6 2" xfId="6582" xr:uid="{00000000-0005-0000-0000-0000DD000000}"/>
    <cellStyle name="20% - Accent2 2 3 6 2 2" xfId="24312" xr:uid="{11F94798-45F7-48BC-BC39-DF79C479C9B5}"/>
    <cellStyle name="20% - Accent2 2 3 6 2 3" xfId="15032" xr:uid="{3ECF19CD-BB1D-4E7D-B74C-4E3CC01D8A9A}"/>
    <cellStyle name="20% - Accent2 2 3 6 3" xfId="20095" xr:uid="{E1BC6E52-BCBD-4051-97CC-8131C5FD7C1C}"/>
    <cellStyle name="20% - Accent2 2 3 6 4" xfId="10814" xr:uid="{C214EA29-0421-40B9-972B-F943DE108192}"/>
    <cellStyle name="20% - Accent2 2 3 7" xfId="4516" xr:uid="{00000000-0005-0000-0000-0000DE000000}"/>
    <cellStyle name="20% - Accent2 2 3 7 2" xfId="22246" xr:uid="{2B6F2810-23A0-45CA-849F-704FA554C664}"/>
    <cellStyle name="20% - Accent2 2 3 7 3" xfId="12966" xr:uid="{A9D001A4-3737-4A22-875B-513BF0613B79}"/>
    <cellStyle name="20% - Accent2 2 3 8" xfId="18029" xr:uid="{8FFF68FE-428D-41CE-9685-9858C6D48900}"/>
    <cellStyle name="20% - Accent2 2 3 9" xfId="17196" xr:uid="{599468D1-A3BB-4560-B56A-F69771798E9A}"/>
    <cellStyle name="20% - Accent2 2 4" xfId="579" xr:uid="{00000000-0005-0000-0000-0000DF000000}"/>
    <cellStyle name="20% - Accent2 2 4 2" xfId="2850" xr:uid="{00000000-0005-0000-0000-0000E0000000}"/>
    <cellStyle name="20% - Accent2 2 4 2 2" xfId="7072" xr:uid="{00000000-0005-0000-0000-0000E1000000}"/>
    <cellStyle name="20% - Accent2 2 4 2 2 2" xfId="24802" xr:uid="{2AF391C7-9A50-4516-94FD-86A425623A26}"/>
    <cellStyle name="20% - Accent2 2 4 2 2 3" xfId="15522" xr:uid="{A61B56C9-255B-4333-903D-CD98199B5FE7}"/>
    <cellStyle name="20% - Accent2 2 4 2 3" xfId="20585" xr:uid="{9A3D3F80-4423-4C10-86B2-8803EA761A6F}"/>
    <cellStyle name="20% - Accent2 2 4 2 4" xfId="11304" xr:uid="{F769BA48-4835-44AB-AD42-1C33523467C5}"/>
    <cellStyle name="20% - Accent2 2 4 3" xfId="4927" xr:uid="{00000000-0005-0000-0000-0000E2000000}"/>
    <cellStyle name="20% - Accent2 2 4 3 2" xfId="22657" xr:uid="{C1FE347E-BF82-4E56-AE3E-321850C176CF}"/>
    <cellStyle name="20% - Accent2 2 4 3 3" xfId="13377" xr:uid="{40EBCA53-1119-4080-9A44-7F5B7C48AD99}"/>
    <cellStyle name="20% - Accent2 2 4 4" xfId="18440" xr:uid="{8C3D6B96-D7EE-4480-9F76-D33371B59E7C}"/>
    <cellStyle name="20% - Accent2 2 4 5" xfId="17610" xr:uid="{8452F914-7A5B-4993-ADAE-9AFA8FD6A4BA}"/>
    <cellStyle name="20% - Accent2 2 4 6" xfId="9159" xr:uid="{D1F4EE08-94A3-4D6C-922B-1746BB92C679}"/>
    <cellStyle name="20% - Accent2 2 5" xfId="1032" xr:uid="{00000000-0005-0000-0000-0000E3000000}"/>
    <cellStyle name="20% - Accent2 2 5 2" xfId="3263" xr:uid="{00000000-0005-0000-0000-0000E4000000}"/>
    <cellStyle name="20% - Accent2 2 5 2 2" xfId="7485" xr:uid="{00000000-0005-0000-0000-0000E5000000}"/>
    <cellStyle name="20% - Accent2 2 5 2 2 2" xfId="25215" xr:uid="{603995E9-4812-491F-A9D8-5BD07D348C05}"/>
    <cellStyle name="20% - Accent2 2 5 2 2 3" xfId="15935" xr:uid="{23D61FF9-947C-479A-8863-81DC72FB9692}"/>
    <cellStyle name="20% - Accent2 2 5 2 3" xfId="20998" xr:uid="{36EC0A94-1844-4807-818B-4C2682775CCE}"/>
    <cellStyle name="20% - Accent2 2 5 2 4" xfId="11717" xr:uid="{6E08A24C-FF71-4B2E-8A60-2EC024BFCDAE}"/>
    <cellStyle name="20% - Accent2 2 5 3" xfId="5340" xr:uid="{00000000-0005-0000-0000-0000E6000000}"/>
    <cellStyle name="20% - Accent2 2 5 3 2" xfId="23070" xr:uid="{D6BA712F-ED52-4FFB-A1D4-39954AAD6DDD}"/>
    <cellStyle name="20% - Accent2 2 5 3 3" xfId="13790" xr:uid="{933B6060-AE43-468C-A045-D1D58BE05359}"/>
    <cellStyle name="20% - Accent2 2 5 4" xfId="18853" xr:uid="{F04CB226-E51E-4A43-86D5-E2FC3C19D7E6}"/>
    <cellStyle name="20% - Accent2 2 5 5" xfId="9572" xr:uid="{94D1A5E9-916B-4D6E-AC61-0E3989746DEF}"/>
    <cellStyle name="20% - Accent2 2 6" xfId="1446" xr:uid="{00000000-0005-0000-0000-0000E7000000}"/>
    <cellStyle name="20% - Accent2 2 6 2" xfId="3676" xr:uid="{00000000-0005-0000-0000-0000E8000000}"/>
    <cellStyle name="20% - Accent2 2 6 2 2" xfId="7898" xr:uid="{00000000-0005-0000-0000-0000E9000000}"/>
    <cellStyle name="20% - Accent2 2 6 2 2 2" xfId="25628" xr:uid="{A2C97A6E-EE4A-4F35-A605-535BA62A0E16}"/>
    <cellStyle name="20% - Accent2 2 6 2 2 3" xfId="16348" xr:uid="{5F8284B4-7F39-4988-B444-500AE722E60C}"/>
    <cellStyle name="20% - Accent2 2 6 2 3" xfId="21411" xr:uid="{D0564DAF-3ECA-47B7-923B-5AB1975FAFA1}"/>
    <cellStyle name="20% - Accent2 2 6 2 4" xfId="12130" xr:uid="{78394412-EF60-4ACD-98EE-140C9A86BC63}"/>
    <cellStyle name="20% - Accent2 2 6 3" xfId="5753" xr:uid="{00000000-0005-0000-0000-0000EA000000}"/>
    <cellStyle name="20% - Accent2 2 6 3 2" xfId="23483" xr:uid="{E08540D1-0F74-4231-835D-9115BFB46B97}"/>
    <cellStyle name="20% - Accent2 2 6 3 3" xfId="14203" xr:uid="{572ED426-B77D-4F7A-A3C5-153078CB70BD}"/>
    <cellStyle name="20% - Accent2 2 6 4" xfId="19266" xr:uid="{885B4B77-48B4-4A9C-AEEA-3938AE0ECE0A}"/>
    <cellStyle name="20% - Accent2 2 6 5" xfId="9985" xr:uid="{E336C51A-17C2-451D-878A-C3D144D774D0}"/>
    <cellStyle name="20% - Accent2 2 7" xfId="1860" xr:uid="{00000000-0005-0000-0000-0000EB000000}"/>
    <cellStyle name="20% - Accent2 2 7 2" xfId="4089" xr:uid="{00000000-0005-0000-0000-0000EC000000}"/>
    <cellStyle name="20% - Accent2 2 7 2 2" xfId="8311" xr:uid="{00000000-0005-0000-0000-0000ED000000}"/>
    <cellStyle name="20% - Accent2 2 7 2 2 2" xfId="26041" xr:uid="{8D509FF7-069C-4EFB-B092-3D793C1EC08F}"/>
    <cellStyle name="20% - Accent2 2 7 2 2 3" xfId="16761" xr:uid="{6E043333-94BA-45E7-AABA-AB1C1212766E}"/>
    <cellStyle name="20% - Accent2 2 7 2 3" xfId="21824" xr:uid="{9B1E59DF-863D-452C-A989-FF4AEB3FC734}"/>
    <cellStyle name="20% - Accent2 2 7 2 4" xfId="12543" xr:uid="{448C129C-0BB5-466D-8E9B-0059043C3A9E}"/>
    <cellStyle name="20% - Accent2 2 7 3" xfId="6166" xr:uid="{00000000-0005-0000-0000-0000EE000000}"/>
    <cellStyle name="20% - Accent2 2 7 3 2" xfId="23896" xr:uid="{1FD64226-763F-4CE0-9722-E44169A91157}"/>
    <cellStyle name="20% - Accent2 2 7 3 3" xfId="14616" xr:uid="{FD5F8C67-41C9-4DB8-A6B5-D91648427E7A}"/>
    <cellStyle name="20% - Accent2 2 7 4" xfId="19679" xr:uid="{99267096-DE10-42FD-B142-4BAC947950A3}"/>
    <cellStyle name="20% - Accent2 2 7 5" xfId="10398" xr:uid="{0EDC88EF-18E6-4400-A92E-D5214C72EFF8}"/>
    <cellStyle name="20% - Accent2 2 8" xfId="2273" xr:uid="{00000000-0005-0000-0000-0000EF000000}"/>
    <cellStyle name="20% - Accent2 2 8 2" xfId="6579" xr:uid="{00000000-0005-0000-0000-0000F0000000}"/>
    <cellStyle name="20% - Accent2 2 8 2 2" xfId="24309" xr:uid="{D0ACE914-37B4-447F-B0C3-AF60E7E8B0F7}"/>
    <cellStyle name="20% - Accent2 2 8 2 3" xfId="15029" xr:uid="{5B5A9E0E-6144-46F2-8360-D79F26F6C692}"/>
    <cellStyle name="20% - Accent2 2 8 3" xfId="20092" xr:uid="{94816D18-4DC6-4C2E-B075-AEA8C2393151}"/>
    <cellStyle name="20% - Accent2 2 8 4" xfId="10811" xr:uid="{2D7846FB-4696-4120-92C1-7ED311C0A765}"/>
    <cellStyle name="20% - Accent2 2 9" xfId="4513" xr:uid="{00000000-0005-0000-0000-0000F1000000}"/>
    <cellStyle name="20% - Accent2 2 9 2" xfId="22243" xr:uid="{E324108C-B1A0-4366-9C19-BD36A24C0977}"/>
    <cellStyle name="20% - Accent2 2 9 3" xfId="12963" xr:uid="{87EE556F-C14C-402A-A27A-99DC519F455F}"/>
    <cellStyle name="20% - Accent2 3" xfId="14" xr:uid="{00000000-0005-0000-0000-0000F2000000}"/>
    <cellStyle name="20% - Accent2 3 10" xfId="17197" xr:uid="{C9D98EE3-04B8-4F36-AE69-E977DB7A38FE}"/>
    <cellStyle name="20% - Accent2 3 11" xfId="8749" xr:uid="{F4E74A5F-1670-49BD-B247-AB2B911BB42E}"/>
    <cellStyle name="20% - Accent2 3 2" xfId="15" xr:uid="{00000000-0005-0000-0000-0000F3000000}"/>
    <cellStyle name="20% - Accent2 3 2 10" xfId="8750" xr:uid="{CB23F9F5-FE5B-4B0F-981C-427697A68A99}"/>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4807" xr:uid="{C3471C7C-3AA3-44BC-B4CE-BDB9AE60A1EF}"/>
    <cellStyle name="20% - Accent2 3 2 2 2 2 3" xfId="15527" xr:uid="{BF0315A1-D949-47B4-BF0A-FC34F7F52B1B}"/>
    <cellStyle name="20% - Accent2 3 2 2 2 3" xfId="20590" xr:uid="{105209D0-6B78-41D2-8D80-9CCAD6707AC5}"/>
    <cellStyle name="20% - Accent2 3 2 2 2 4" xfId="11309" xr:uid="{B8CC3E4A-4815-495B-8839-62D8EC187A2D}"/>
    <cellStyle name="20% - Accent2 3 2 2 3" xfId="4932" xr:uid="{00000000-0005-0000-0000-0000F7000000}"/>
    <cellStyle name="20% - Accent2 3 2 2 3 2" xfId="22662" xr:uid="{56F79DD2-A665-4C28-92A5-99132270E015}"/>
    <cellStyle name="20% - Accent2 3 2 2 3 3" xfId="13382" xr:uid="{96986494-2B05-405E-966F-F4FC68048900}"/>
    <cellStyle name="20% - Accent2 3 2 2 4" xfId="18445" xr:uid="{C40B8D13-435E-45E7-B35F-C53D85C06278}"/>
    <cellStyle name="20% - Accent2 3 2 2 5" xfId="17615" xr:uid="{15E66761-0DFC-401D-82F9-DBF6F3E7FCD3}"/>
    <cellStyle name="20% - Accent2 3 2 2 6" xfId="9164" xr:uid="{FC2C0B86-02BF-4726-BB14-1F8056035A29}"/>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5220" xr:uid="{D0A6C5A9-3B0D-4278-9C40-5CBF6E78C79A}"/>
    <cellStyle name="20% - Accent2 3 2 3 2 2 3" xfId="15940" xr:uid="{4C9FCFD6-952D-4AC3-8CE0-7ACCA43E3050}"/>
    <cellStyle name="20% - Accent2 3 2 3 2 3" xfId="21003" xr:uid="{83159BAA-5A84-4E98-8DC5-594908097E50}"/>
    <cellStyle name="20% - Accent2 3 2 3 2 4" xfId="11722" xr:uid="{5F039916-6A9C-499E-BDC3-D17FAF1F277D}"/>
    <cellStyle name="20% - Accent2 3 2 3 3" xfId="5345" xr:uid="{00000000-0005-0000-0000-0000FB000000}"/>
    <cellStyle name="20% - Accent2 3 2 3 3 2" xfId="23075" xr:uid="{7DE0F8CE-CEBD-47BB-B343-95CB61176ED2}"/>
    <cellStyle name="20% - Accent2 3 2 3 3 3" xfId="13795" xr:uid="{18860A2C-DF16-464D-9A98-853279219A7D}"/>
    <cellStyle name="20% - Accent2 3 2 3 4" xfId="18858" xr:uid="{A1A23971-7385-4762-B86D-01C44E47FF7B}"/>
    <cellStyle name="20% - Accent2 3 2 3 5" xfId="9577" xr:uid="{C4CB85C6-88DD-457E-8B16-941318DE95B6}"/>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5633" xr:uid="{8EDF4B1B-5009-47CE-B92C-659A2307A903}"/>
    <cellStyle name="20% - Accent2 3 2 4 2 2 3" xfId="16353" xr:uid="{9DC42DA6-3182-4DCC-9301-0EC3BC8FEE48}"/>
    <cellStyle name="20% - Accent2 3 2 4 2 3" xfId="21416" xr:uid="{A237676C-4033-4724-BE4E-2FE64889C64D}"/>
    <cellStyle name="20% - Accent2 3 2 4 2 4" xfId="12135" xr:uid="{E2DEAC7A-3463-4435-86DC-32A42CD37851}"/>
    <cellStyle name="20% - Accent2 3 2 4 3" xfId="5758" xr:uid="{00000000-0005-0000-0000-0000FF000000}"/>
    <cellStyle name="20% - Accent2 3 2 4 3 2" xfId="23488" xr:uid="{2D929BD2-63DF-40C7-BDBA-163D023CC27E}"/>
    <cellStyle name="20% - Accent2 3 2 4 3 3" xfId="14208" xr:uid="{50D097D5-8402-4983-A7DA-0186A3787155}"/>
    <cellStyle name="20% - Accent2 3 2 4 4" xfId="19271" xr:uid="{0BF13D6C-661D-4A47-B683-07F31E0BB8F3}"/>
    <cellStyle name="20% - Accent2 3 2 4 5" xfId="9990" xr:uid="{C231DB06-C275-438E-BB29-83E62A78E17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6046" xr:uid="{7D2AC691-43FB-4CAA-A9BF-78709F00850C}"/>
    <cellStyle name="20% - Accent2 3 2 5 2 2 3" xfId="16766" xr:uid="{AD92F91C-BF35-4302-B248-C4A17D24A263}"/>
    <cellStyle name="20% - Accent2 3 2 5 2 3" xfId="21829" xr:uid="{86677AB8-61FD-48DC-8C6C-9599CABF6A14}"/>
    <cellStyle name="20% - Accent2 3 2 5 2 4" xfId="12548" xr:uid="{0114EDAE-5311-4CD8-A296-3F903827C127}"/>
    <cellStyle name="20% - Accent2 3 2 5 3" xfId="6171" xr:uid="{00000000-0005-0000-0000-000003010000}"/>
    <cellStyle name="20% - Accent2 3 2 5 3 2" xfId="23901" xr:uid="{701FD3AB-22A9-440C-A73E-382AEB6B8AF4}"/>
    <cellStyle name="20% - Accent2 3 2 5 3 3" xfId="14621" xr:uid="{C57EF1DE-3DB9-457D-A000-8E59F467F7C4}"/>
    <cellStyle name="20% - Accent2 3 2 5 4" xfId="19684" xr:uid="{CF172263-B9F7-4830-B6ED-EDD864412235}"/>
    <cellStyle name="20% - Accent2 3 2 5 5" xfId="10403" xr:uid="{20867F24-2D70-491F-AFB5-7530B67D50BC}"/>
    <cellStyle name="20% - Accent2 3 2 6" xfId="2278" xr:uid="{00000000-0005-0000-0000-000004010000}"/>
    <cellStyle name="20% - Accent2 3 2 6 2" xfId="6584" xr:uid="{00000000-0005-0000-0000-000005010000}"/>
    <cellStyle name="20% - Accent2 3 2 6 2 2" xfId="24314" xr:uid="{2A84C3A1-77E3-4209-BE9B-22EE25FD8905}"/>
    <cellStyle name="20% - Accent2 3 2 6 2 3" xfId="15034" xr:uid="{366BF99B-2299-44EA-999D-E1C11E2708A8}"/>
    <cellStyle name="20% - Accent2 3 2 6 3" xfId="20097" xr:uid="{7FBC0780-0F61-4A08-A1EE-48CBC94895D9}"/>
    <cellStyle name="20% - Accent2 3 2 6 4" xfId="10816" xr:uid="{B99A66C6-54F4-47CA-AE3A-E5BEEA35751C}"/>
    <cellStyle name="20% - Accent2 3 2 7" xfId="4518" xr:uid="{00000000-0005-0000-0000-000006010000}"/>
    <cellStyle name="20% - Accent2 3 2 7 2" xfId="22248" xr:uid="{F22E1998-E101-4437-BA73-F449D2AF406B}"/>
    <cellStyle name="20% - Accent2 3 2 7 3" xfId="12968" xr:uid="{8D40BB37-9337-4F78-94F9-D55A63169E43}"/>
    <cellStyle name="20% - Accent2 3 2 8" xfId="18031" xr:uid="{0574C5A3-B1E4-4274-BF8A-4A626B3E48A0}"/>
    <cellStyle name="20% - Accent2 3 2 9" xfId="17198" xr:uid="{898988FB-1357-4E25-8DC7-46543E5232FB}"/>
    <cellStyle name="20% - Accent2 3 3" xfId="583" xr:uid="{00000000-0005-0000-0000-000007010000}"/>
    <cellStyle name="20% - Accent2 3 3 2" xfId="2854" xr:uid="{00000000-0005-0000-0000-000008010000}"/>
    <cellStyle name="20% - Accent2 3 3 2 2" xfId="7076" xr:uid="{00000000-0005-0000-0000-000009010000}"/>
    <cellStyle name="20% - Accent2 3 3 2 2 2" xfId="24806" xr:uid="{B05042E2-6D45-4D5E-A5A5-1D99C47498A9}"/>
    <cellStyle name="20% - Accent2 3 3 2 2 3" xfId="15526" xr:uid="{F329C55F-31D6-45C5-BE48-685DF13BA319}"/>
    <cellStyle name="20% - Accent2 3 3 2 3" xfId="20589" xr:uid="{3CE068EC-3286-4C84-A413-66071D18A73F}"/>
    <cellStyle name="20% - Accent2 3 3 2 4" xfId="11308" xr:uid="{5C972583-2FD2-42AC-8D38-57C2E7D8F21C}"/>
    <cellStyle name="20% - Accent2 3 3 3" xfId="4931" xr:uid="{00000000-0005-0000-0000-00000A010000}"/>
    <cellStyle name="20% - Accent2 3 3 3 2" xfId="22661" xr:uid="{9E0DF094-9CD5-46A4-B54A-86F208EA8194}"/>
    <cellStyle name="20% - Accent2 3 3 3 3" xfId="13381" xr:uid="{7504EB55-19D6-482E-8BEE-F5193138794E}"/>
    <cellStyle name="20% - Accent2 3 3 4" xfId="18444" xr:uid="{34AFB43E-5B73-4D50-A7CA-B0CBAF6B75D8}"/>
    <cellStyle name="20% - Accent2 3 3 5" xfId="17614" xr:uid="{06F59716-F6A7-4436-8001-1603D8A831F3}"/>
    <cellStyle name="20% - Accent2 3 3 6" xfId="9163" xr:uid="{8E5D0183-79DF-4755-9F1B-D5A3A17A89A1}"/>
    <cellStyle name="20% - Accent2 3 4" xfId="1036" xr:uid="{00000000-0005-0000-0000-00000B010000}"/>
    <cellStyle name="20% - Accent2 3 4 2" xfId="3267" xr:uid="{00000000-0005-0000-0000-00000C010000}"/>
    <cellStyle name="20% - Accent2 3 4 2 2" xfId="7489" xr:uid="{00000000-0005-0000-0000-00000D010000}"/>
    <cellStyle name="20% - Accent2 3 4 2 2 2" xfId="25219" xr:uid="{5DB365A1-3F16-4D33-BC6F-80652AAA0A18}"/>
    <cellStyle name="20% - Accent2 3 4 2 2 3" xfId="15939" xr:uid="{6CCECA6E-D24D-4E66-9589-8F2523B92165}"/>
    <cellStyle name="20% - Accent2 3 4 2 3" xfId="21002" xr:uid="{2CD523FA-AE17-4255-BC6C-C79C8BD497C7}"/>
    <cellStyle name="20% - Accent2 3 4 2 4" xfId="11721" xr:uid="{B91A04A5-83F5-447E-AE8F-828BD874C141}"/>
    <cellStyle name="20% - Accent2 3 4 3" xfId="5344" xr:uid="{00000000-0005-0000-0000-00000E010000}"/>
    <cellStyle name="20% - Accent2 3 4 3 2" xfId="23074" xr:uid="{00E1D050-F6FA-4F6D-AFE1-9C4EACD792F3}"/>
    <cellStyle name="20% - Accent2 3 4 3 3" xfId="13794" xr:uid="{875B8D5B-4F31-40B8-A715-EA1112A5E40F}"/>
    <cellStyle name="20% - Accent2 3 4 4" xfId="18857" xr:uid="{95B4E0DF-C2D1-44D9-8D76-DFFC0F32F240}"/>
    <cellStyle name="20% - Accent2 3 4 5" xfId="9576" xr:uid="{A5173610-84FA-425A-B449-C0192E24C515}"/>
    <cellStyle name="20% - Accent2 3 5" xfId="1450" xr:uid="{00000000-0005-0000-0000-00000F010000}"/>
    <cellStyle name="20% - Accent2 3 5 2" xfId="3680" xr:uid="{00000000-0005-0000-0000-000010010000}"/>
    <cellStyle name="20% - Accent2 3 5 2 2" xfId="7902" xr:uid="{00000000-0005-0000-0000-000011010000}"/>
    <cellStyle name="20% - Accent2 3 5 2 2 2" xfId="25632" xr:uid="{87200B67-ADB4-4FE5-991B-48C6B028E3F1}"/>
    <cellStyle name="20% - Accent2 3 5 2 2 3" xfId="16352" xr:uid="{85F5FDD4-62FB-448F-8564-D52F4D5D4090}"/>
    <cellStyle name="20% - Accent2 3 5 2 3" xfId="21415" xr:uid="{AAC6BC68-D753-4A1B-9DCF-201C021DA712}"/>
    <cellStyle name="20% - Accent2 3 5 2 4" xfId="12134" xr:uid="{61F04353-5417-4AAF-9361-F7D400F7C23C}"/>
    <cellStyle name="20% - Accent2 3 5 3" xfId="5757" xr:uid="{00000000-0005-0000-0000-000012010000}"/>
    <cellStyle name="20% - Accent2 3 5 3 2" xfId="23487" xr:uid="{96006471-BDDF-45FC-8095-C4C346D2BAF7}"/>
    <cellStyle name="20% - Accent2 3 5 3 3" xfId="14207" xr:uid="{20F07A36-F4C5-4047-9069-DF68C5C7F686}"/>
    <cellStyle name="20% - Accent2 3 5 4" xfId="19270" xr:uid="{5E4DCA32-2F89-4E23-90B4-75364333FC09}"/>
    <cellStyle name="20% - Accent2 3 5 5" xfId="9989" xr:uid="{BD9D85FF-A05A-4E08-89D5-E03381983D98}"/>
    <cellStyle name="20% - Accent2 3 6" xfId="1864" xr:uid="{00000000-0005-0000-0000-000013010000}"/>
    <cellStyle name="20% - Accent2 3 6 2" xfId="4093" xr:uid="{00000000-0005-0000-0000-000014010000}"/>
    <cellStyle name="20% - Accent2 3 6 2 2" xfId="8315" xr:uid="{00000000-0005-0000-0000-000015010000}"/>
    <cellStyle name="20% - Accent2 3 6 2 2 2" xfId="26045" xr:uid="{27B396D6-850A-4DBE-91A9-183C02130F64}"/>
    <cellStyle name="20% - Accent2 3 6 2 2 3" xfId="16765" xr:uid="{D8FA0BA6-9945-4764-A2AF-5D6586362E09}"/>
    <cellStyle name="20% - Accent2 3 6 2 3" xfId="21828" xr:uid="{567C8276-867A-4DFD-B6E5-7DCDC09866D7}"/>
    <cellStyle name="20% - Accent2 3 6 2 4" xfId="12547" xr:uid="{67C5879F-C119-4456-A663-167972A29741}"/>
    <cellStyle name="20% - Accent2 3 6 3" xfId="6170" xr:uid="{00000000-0005-0000-0000-000016010000}"/>
    <cellStyle name="20% - Accent2 3 6 3 2" xfId="23900" xr:uid="{375AFDC3-1964-47BC-8DD5-285679E563DA}"/>
    <cellStyle name="20% - Accent2 3 6 3 3" xfId="14620" xr:uid="{9E220E40-9E61-450B-996E-DC9B6F48237C}"/>
    <cellStyle name="20% - Accent2 3 6 4" xfId="19683" xr:uid="{E98C1337-EAF2-4AB3-BA58-C587A80A7B38}"/>
    <cellStyle name="20% - Accent2 3 6 5" xfId="10402" xr:uid="{FA281D59-8422-431E-8E12-234F1839F39C}"/>
    <cellStyle name="20% - Accent2 3 7" xfId="2277" xr:uid="{00000000-0005-0000-0000-000017010000}"/>
    <cellStyle name="20% - Accent2 3 7 2" xfId="6583" xr:uid="{00000000-0005-0000-0000-000018010000}"/>
    <cellStyle name="20% - Accent2 3 7 2 2" xfId="24313" xr:uid="{9E64F750-06BD-4F51-BDB3-D0B0B4B5C185}"/>
    <cellStyle name="20% - Accent2 3 7 2 3" xfId="15033" xr:uid="{909E9260-9761-450C-846F-A751CB2324DE}"/>
    <cellStyle name="20% - Accent2 3 7 3" xfId="20096" xr:uid="{003B4CBB-D130-4231-AB5A-60395D1AFE7B}"/>
    <cellStyle name="20% - Accent2 3 7 4" xfId="10815" xr:uid="{A2B04AFF-7F30-40ED-8731-366E7554EB00}"/>
    <cellStyle name="20% - Accent2 3 8" xfId="4517" xr:uid="{00000000-0005-0000-0000-000019010000}"/>
    <cellStyle name="20% - Accent2 3 8 2" xfId="22247" xr:uid="{D566CCDB-E5A0-4F07-84CB-2BA886FEC0BC}"/>
    <cellStyle name="20% - Accent2 3 8 3" xfId="12967" xr:uid="{B8EEEBCD-E3EE-4E0A-BE34-37EF12F256D6}"/>
    <cellStyle name="20% - Accent2 3 9" xfId="18030" xr:uid="{76F39310-DE79-4119-9C67-EC3EC56DDB2F}"/>
    <cellStyle name="20% - Accent2 4" xfId="16" xr:uid="{00000000-0005-0000-0000-00001A010000}"/>
    <cellStyle name="20% - Accent2 4 10" xfId="8751" xr:uid="{6420B7A9-C8FE-4974-B92C-AA8FEAADBC79}"/>
    <cellStyle name="20% - Accent2 4 2" xfId="585" xr:uid="{00000000-0005-0000-0000-00001B010000}"/>
    <cellStyle name="20% - Accent2 4 2 2" xfId="2856" xr:uid="{00000000-0005-0000-0000-00001C010000}"/>
    <cellStyle name="20% - Accent2 4 2 2 2" xfId="7078" xr:uid="{00000000-0005-0000-0000-00001D010000}"/>
    <cellStyle name="20% - Accent2 4 2 2 2 2" xfId="24808" xr:uid="{751B2F6D-6F5B-454E-9C63-5C32807B3231}"/>
    <cellStyle name="20% - Accent2 4 2 2 2 3" xfId="15528" xr:uid="{9275713A-35FB-4AF4-9CEA-8FCE9E647EA2}"/>
    <cellStyle name="20% - Accent2 4 2 2 3" xfId="20591" xr:uid="{35A66446-5A71-44C7-842E-FDDBF2D25C1E}"/>
    <cellStyle name="20% - Accent2 4 2 2 4" xfId="11310" xr:uid="{B0234CE7-D4AE-4E06-B868-293C2B612968}"/>
    <cellStyle name="20% - Accent2 4 2 3" xfId="4933" xr:uid="{00000000-0005-0000-0000-00001E010000}"/>
    <cellStyle name="20% - Accent2 4 2 3 2" xfId="22663" xr:uid="{C650D295-71BB-470A-B872-27E92D33A002}"/>
    <cellStyle name="20% - Accent2 4 2 3 3" xfId="13383" xr:uid="{9EAF7386-2550-42BF-8CDD-FB87132D38DE}"/>
    <cellStyle name="20% - Accent2 4 2 4" xfId="18446" xr:uid="{3618DC91-38E9-4B7B-9B81-2F296C0D40F5}"/>
    <cellStyle name="20% - Accent2 4 2 5" xfId="17616" xr:uid="{7AB3EBCB-4B0E-4435-8D3A-EB6A4395E410}"/>
    <cellStyle name="20% - Accent2 4 2 6" xfId="9165" xr:uid="{36315865-F115-4D9A-AFC9-5656C1D88758}"/>
    <cellStyle name="20% - Accent2 4 3" xfId="1038" xr:uid="{00000000-0005-0000-0000-00001F010000}"/>
    <cellStyle name="20% - Accent2 4 3 2" xfId="3269" xr:uid="{00000000-0005-0000-0000-000020010000}"/>
    <cellStyle name="20% - Accent2 4 3 2 2" xfId="7491" xr:uid="{00000000-0005-0000-0000-000021010000}"/>
    <cellStyle name="20% - Accent2 4 3 2 2 2" xfId="25221" xr:uid="{914008CC-7A81-4EF1-AA31-936C3205CFAB}"/>
    <cellStyle name="20% - Accent2 4 3 2 2 3" xfId="15941" xr:uid="{D18B3790-55E3-4413-8CEC-D95DC849910D}"/>
    <cellStyle name="20% - Accent2 4 3 2 3" xfId="21004" xr:uid="{47939E5A-6FD9-4B6F-B62E-8E71CC601DCC}"/>
    <cellStyle name="20% - Accent2 4 3 2 4" xfId="11723" xr:uid="{9F89D18B-D129-412C-8B1B-8EE2BF96A561}"/>
    <cellStyle name="20% - Accent2 4 3 3" xfId="5346" xr:uid="{00000000-0005-0000-0000-000022010000}"/>
    <cellStyle name="20% - Accent2 4 3 3 2" xfId="23076" xr:uid="{D977F6A7-F5AD-43AA-8D25-D1F19930ECEE}"/>
    <cellStyle name="20% - Accent2 4 3 3 3" xfId="13796" xr:uid="{045127F6-C0A9-456D-8055-8879D949D72D}"/>
    <cellStyle name="20% - Accent2 4 3 4" xfId="18859" xr:uid="{9A51FAD5-989C-4DAE-8268-53D63298A7C0}"/>
    <cellStyle name="20% - Accent2 4 3 5" xfId="9578" xr:uid="{6F22454A-F4A9-4EF2-A988-E27F7D33F0E3}"/>
    <cellStyle name="20% - Accent2 4 4" xfId="1452" xr:uid="{00000000-0005-0000-0000-000023010000}"/>
    <cellStyle name="20% - Accent2 4 4 2" xfId="3682" xr:uid="{00000000-0005-0000-0000-000024010000}"/>
    <cellStyle name="20% - Accent2 4 4 2 2" xfId="7904" xr:uid="{00000000-0005-0000-0000-000025010000}"/>
    <cellStyle name="20% - Accent2 4 4 2 2 2" xfId="25634" xr:uid="{CD3F41F8-0E3F-419F-80AA-B51DF260F3FF}"/>
    <cellStyle name="20% - Accent2 4 4 2 2 3" xfId="16354" xr:uid="{C416A41D-39F4-45A7-9FE2-D0BD23A17C82}"/>
    <cellStyle name="20% - Accent2 4 4 2 3" xfId="21417" xr:uid="{88E4B94F-AC64-46AA-89D0-A17489FCA392}"/>
    <cellStyle name="20% - Accent2 4 4 2 4" xfId="12136" xr:uid="{BEF6A986-E6F5-46B7-85F7-3E16026785EC}"/>
    <cellStyle name="20% - Accent2 4 4 3" xfId="5759" xr:uid="{00000000-0005-0000-0000-000026010000}"/>
    <cellStyle name="20% - Accent2 4 4 3 2" xfId="23489" xr:uid="{504AB7A4-4FC3-4CD3-93EB-0149270FFA9A}"/>
    <cellStyle name="20% - Accent2 4 4 3 3" xfId="14209" xr:uid="{203BCBE8-8EC1-4B0D-94EA-3B736B76A4CD}"/>
    <cellStyle name="20% - Accent2 4 4 4" xfId="19272" xr:uid="{A03DC18E-AF43-4C30-8291-23F089D1F787}"/>
    <cellStyle name="20% - Accent2 4 4 5" xfId="9991" xr:uid="{B082FFF7-CF8E-4A50-822D-C5FBEBA41F51}"/>
    <cellStyle name="20% - Accent2 4 5" xfId="1866" xr:uid="{00000000-0005-0000-0000-000027010000}"/>
    <cellStyle name="20% - Accent2 4 5 2" xfId="4095" xr:uid="{00000000-0005-0000-0000-000028010000}"/>
    <cellStyle name="20% - Accent2 4 5 2 2" xfId="8317" xr:uid="{00000000-0005-0000-0000-000029010000}"/>
    <cellStyle name="20% - Accent2 4 5 2 2 2" xfId="26047" xr:uid="{FC58D535-5D93-49BE-8CBC-DF79B09E81CF}"/>
    <cellStyle name="20% - Accent2 4 5 2 2 3" xfId="16767" xr:uid="{2A27A033-87ED-439F-A16B-410A6744C811}"/>
    <cellStyle name="20% - Accent2 4 5 2 3" xfId="21830" xr:uid="{6546BCE5-C399-49AA-B417-23E149A00827}"/>
    <cellStyle name="20% - Accent2 4 5 2 4" xfId="12549" xr:uid="{037D1BEE-96E9-44D1-B6AA-8D2B58D1F447}"/>
    <cellStyle name="20% - Accent2 4 5 3" xfId="6172" xr:uid="{00000000-0005-0000-0000-00002A010000}"/>
    <cellStyle name="20% - Accent2 4 5 3 2" xfId="23902" xr:uid="{79D2D3BD-16B2-4272-A5EC-05B5EAF17868}"/>
    <cellStyle name="20% - Accent2 4 5 3 3" xfId="14622" xr:uid="{CA767B1D-73C3-4F50-A433-09A47C599B2D}"/>
    <cellStyle name="20% - Accent2 4 5 4" xfId="19685" xr:uid="{7C4B1836-1376-405B-A35F-E98E80B619BC}"/>
    <cellStyle name="20% - Accent2 4 5 5" xfId="10404" xr:uid="{B1FF0E5C-C269-4303-A3CA-F0B277D9D019}"/>
    <cellStyle name="20% - Accent2 4 6" xfId="2279" xr:uid="{00000000-0005-0000-0000-00002B010000}"/>
    <cellStyle name="20% - Accent2 4 6 2" xfId="6585" xr:uid="{00000000-0005-0000-0000-00002C010000}"/>
    <cellStyle name="20% - Accent2 4 6 2 2" xfId="24315" xr:uid="{1467609E-E15A-43F2-9676-059D911E7504}"/>
    <cellStyle name="20% - Accent2 4 6 2 3" xfId="15035" xr:uid="{7A539E83-5A1D-43C6-9ABD-A03068945E0D}"/>
    <cellStyle name="20% - Accent2 4 6 3" xfId="20098" xr:uid="{775F996B-6454-4349-BB59-D74B142D7F94}"/>
    <cellStyle name="20% - Accent2 4 6 4" xfId="10817" xr:uid="{8625C450-8079-479F-82A5-3CFCB6C649CA}"/>
    <cellStyle name="20% - Accent2 4 7" xfId="4519" xr:uid="{00000000-0005-0000-0000-00002D010000}"/>
    <cellStyle name="20% - Accent2 4 7 2" xfId="22249" xr:uid="{1E60AB8D-A16B-4151-8172-2C6F7CB35ACF}"/>
    <cellStyle name="20% - Accent2 4 7 3" xfId="12969" xr:uid="{D058AB6E-95AC-4B29-837D-0B213BFDDBF0}"/>
    <cellStyle name="20% - Accent2 4 8" xfId="18032" xr:uid="{CF23BA4C-96E6-40CE-9912-53F24E61C828}"/>
    <cellStyle name="20% - Accent2 4 9" xfId="17199" xr:uid="{59777169-9A25-4525-B22D-66D7AD6DD61D}"/>
    <cellStyle name="20% - Accent2 5" xfId="578" xr:uid="{00000000-0005-0000-0000-00002E010000}"/>
    <cellStyle name="20% - Accent2 5 2" xfId="2849" xr:uid="{00000000-0005-0000-0000-00002F010000}"/>
    <cellStyle name="20% - Accent2 5 2 2" xfId="7071" xr:uid="{00000000-0005-0000-0000-000030010000}"/>
    <cellStyle name="20% - Accent2 5 2 2 2" xfId="24801" xr:uid="{C3F1E40B-66AE-4C36-A2AB-8978A2E40B2B}"/>
    <cellStyle name="20% - Accent2 5 2 2 3" xfId="15521" xr:uid="{D707C3A6-DBEF-4614-A5CE-027B11A71D96}"/>
    <cellStyle name="20% - Accent2 5 2 3" xfId="20584" xr:uid="{43B861C9-7BB9-4D31-9164-44F47FC283E0}"/>
    <cellStyle name="20% - Accent2 5 2 4" xfId="11303" xr:uid="{FAD3DC78-7A73-4349-A72D-431314959D0D}"/>
    <cellStyle name="20% - Accent2 5 3" xfId="4926" xr:uid="{00000000-0005-0000-0000-000031010000}"/>
    <cellStyle name="20% - Accent2 5 3 2" xfId="22656" xr:uid="{86C8986C-5FD1-47CA-9FA7-DCC7C1F13650}"/>
    <cellStyle name="20% - Accent2 5 3 3" xfId="13376" xr:uid="{C2DC832B-D8B4-400D-ACD7-39769E7D5685}"/>
    <cellStyle name="20% - Accent2 5 4" xfId="18439" xr:uid="{ECA0E885-9F65-4219-AB83-7BA02F4E5757}"/>
    <cellStyle name="20% - Accent2 5 5" xfId="17609" xr:uid="{8247C17D-1D39-4FD6-90F7-02A1A4CF1C8E}"/>
    <cellStyle name="20% - Accent2 5 6" xfId="9158" xr:uid="{B33FEBA1-3ADC-4DDB-8D2B-8B835D7BA802}"/>
    <cellStyle name="20% - Accent2 6" xfId="1031" xr:uid="{00000000-0005-0000-0000-000032010000}"/>
    <cellStyle name="20% - Accent2 6 2" xfId="3262" xr:uid="{00000000-0005-0000-0000-000033010000}"/>
    <cellStyle name="20% - Accent2 6 2 2" xfId="7484" xr:uid="{00000000-0005-0000-0000-000034010000}"/>
    <cellStyle name="20% - Accent2 6 2 2 2" xfId="25214" xr:uid="{4D4969C0-CB5C-4650-8BD6-2CDC50D1CC22}"/>
    <cellStyle name="20% - Accent2 6 2 2 3" xfId="15934" xr:uid="{FF299B00-4B53-4763-B5F7-B3CCA5A1C08C}"/>
    <cellStyle name="20% - Accent2 6 2 3" xfId="20997" xr:uid="{BBF5F63B-D2DA-43E2-8845-76D5EB6AC885}"/>
    <cellStyle name="20% - Accent2 6 2 4" xfId="11716" xr:uid="{85B052CA-8497-4191-ADBB-E79A980D0465}"/>
    <cellStyle name="20% - Accent2 6 3" xfId="5339" xr:uid="{00000000-0005-0000-0000-000035010000}"/>
    <cellStyle name="20% - Accent2 6 3 2" xfId="23069" xr:uid="{3104E5D3-76B0-448C-A68D-B651FFA72786}"/>
    <cellStyle name="20% - Accent2 6 3 3" xfId="13789" xr:uid="{F093C7EE-B3CA-4BBB-B1A7-4E1D3D4219B3}"/>
    <cellStyle name="20% - Accent2 6 4" xfId="18852" xr:uid="{48666CAE-4D94-47DE-8CA3-9C0641F30D84}"/>
    <cellStyle name="20% - Accent2 6 5" xfId="9571" xr:uid="{E3509BC0-18A5-457D-B5CA-BC639360140F}"/>
    <cellStyle name="20% - Accent2 7" xfId="1445" xr:uid="{00000000-0005-0000-0000-000036010000}"/>
    <cellStyle name="20% - Accent2 7 2" xfId="3675" xr:uid="{00000000-0005-0000-0000-000037010000}"/>
    <cellStyle name="20% - Accent2 7 2 2" xfId="7897" xr:uid="{00000000-0005-0000-0000-000038010000}"/>
    <cellStyle name="20% - Accent2 7 2 2 2" xfId="25627" xr:uid="{FA3E41BC-347F-461B-A30A-42902B1383CA}"/>
    <cellStyle name="20% - Accent2 7 2 2 3" xfId="16347" xr:uid="{8DF029E3-A179-4038-8D4D-5822EDBA7DB3}"/>
    <cellStyle name="20% - Accent2 7 2 3" xfId="21410" xr:uid="{93A321A5-9B3B-4703-97CB-890648BBBA98}"/>
    <cellStyle name="20% - Accent2 7 2 4" xfId="12129" xr:uid="{82590411-DF35-460F-8410-EB03B38D05CD}"/>
    <cellStyle name="20% - Accent2 7 3" xfId="5752" xr:uid="{00000000-0005-0000-0000-000039010000}"/>
    <cellStyle name="20% - Accent2 7 3 2" xfId="23482" xr:uid="{77604F84-6C1C-4E25-9110-897E23459905}"/>
    <cellStyle name="20% - Accent2 7 3 3" xfId="14202" xr:uid="{A04D2977-D5D2-4165-A0D9-DE59A49D802F}"/>
    <cellStyle name="20% - Accent2 7 4" xfId="19265" xr:uid="{D5747E48-B96A-4F2F-BCCA-5A3F15467AE3}"/>
    <cellStyle name="20% - Accent2 7 5" xfId="9984" xr:uid="{05FED43D-B649-4A9F-B6B4-6D59BBEB4D7F}"/>
    <cellStyle name="20% - Accent2 8" xfId="1859" xr:uid="{00000000-0005-0000-0000-00003A010000}"/>
    <cellStyle name="20% - Accent2 8 2" xfId="4088" xr:uid="{00000000-0005-0000-0000-00003B010000}"/>
    <cellStyle name="20% - Accent2 8 2 2" xfId="8310" xr:uid="{00000000-0005-0000-0000-00003C010000}"/>
    <cellStyle name="20% - Accent2 8 2 2 2" xfId="26040" xr:uid="{652EF742-7861-46BF-A62D-2BD7264BF23C}"/>
    <cellStyle name="20% - Accent2 8 2 2 3" xfId="16760" xr:uid="{FF761B63-DA74-41D6-9AE3-C2D6CA820FC7}"/>
    <cellStyle name="20% - Accent2 8 2 3" xfId="21823" xr:uid="{7081E62D-107E-4B41-BA4C-6E687BD6D2B4}"/>
    <cellStyle name="20% - Accent2 8 2 4" xfId="12542" xr:uid="{D1799B83-C3B0-4501-8357-045D61D650B7}"/>
    <cellStyle name="20% - Accent2 8 3" xfId="6165" xr:uid="{00000000-0005-0000-0000-00003D010000}"/>
    <cellStyle name="20% - Accent2 8 3 2" xfId="23895" xr:uid="{0B4CA636-BFC3-4E5A-B1B5-41D4460EDB38}"/>
    <cellStyle name="20% - Accent2 8 3 3" xfId="14615" xr:uid="{FA96B849-E87E-4222-9E00-C136E683646E}"/>
    <cellStyle name="20% - Accent2 8 4" xfId="19678" xr:uid="{157EC472-E66E-4A2C-A584-D85D90CD65B5}"/>
    <cellStyle name="20% - Accent2 8 5" xfId="10397" xr:uid="{B351B486-2282-45CE-BA65-9A27BC975D3A}"/>
    <cellStyle name="20% - Accent2 9" xfId="2272" xr:uid="{00000000-0005-0000-0000-00003E010000}"/>
    <cellStyle name="20% - Accent2 9 2" xfId="6578" xr:uid="{00000000-0005-0000-0000-00003F010000}"/>
    <cellStyle name="20% - Accent2 9 2 2" xfId="24308" xr:uid="{4E711DC0-F7F5-429A-ADF6-312CE14D6E19}"/>
    <cellStyle name="20% - Accent2 9 2 3" xfId="15028" xr:uid="{C60E59A5-8E39-4FD5-93C1-3E1AC63C95F7}"/>
    <cellStyle name="20% - Accent2 9 3" xfId="20091" xr:uid="{BBA201C3-007D-4F37-914A-DD8B977CDD62}"/>
    <cellStyle name="20% - Accent2 9 4" xfId="10810" xr:uid="{6F3FAF3A-15D9-4FE0-9FBD-9BC8E154D215}"/>
    <cellStyle name="20% - Accent3" xfId="17" builtinId="38" customBuiltin="1"/>
    <cellStyle name="20% - Accent3 10" xfId="4520" xr:uid="{00000000-0005-0000-0000-000041010000}"/>
    <cellStyle name="20% - Accent3 10 2" xfId="22250" xr:uid="{9D69DD0C-116B-4B6B-9CD5-5A9EAE314FD1}"/>
    <cellStyle name="20% - Accent3 10 3" xfId="12970" xr:uid="{01D00F38-31D3-4A05-98C1-35074BA632AD}"/>
    <cellStyle name="20% - Accent3 11" xfId="18033" xr:uid="{7AAAB77C-5DEC-4257-B704-DE66C96C8771}"/>
    <cellStyle name="20% - Accent3 12" xfId="17200" xr:uid="{C0F8E47F-7D9A-4AA5-8076-8A829C78E561}"/>
    <cellStyle name="20% - Accent3 13" xfId="8752" xr:uid="{20F18BD2-AB2D-492E-8DEE-15539D52B3E1}"/>
    <cellStyle name="20% - Accent3 2" xfId="18" xr:uid="{00000000-0005-0000-0000-000042010000}"/>
    <cellStyle name="20% - Accent3 2 10" xfId="18034" xr:uid="{80842D47-B2BB-4C11-AFDF-22C3F2D2AC11}"/>
    <cellStyle name="20% - Accent3 2 11" xfId="17201" xr:uid="{6FBC82DF-EB13-44A8-B1B4-ED3420A1805B}"/>
    <cellStyle name="20% - Accent3 2 12" xfId="8753" xr:uid="{A6435380-14A9-4FEA-8AD6-98161BEB2819}"/>
    <cellStyle name="20% - Accent3 2 2" xfId="19" xr:uid="{00000000-0005-0000-0000-000043010000}"/>
    <cellStyle name="20% - Accent3 2 2 10" xfId="17202" xr:uid="{34510B60-4651-4557-8528-C862BDC0014E}"/>
    <cellStyle name="20% - Accent3 2 2 11" xfId="8754" xr:uid="{95BF8274-B56F-4410-B431-45260DB1966D}"/>
    <cellStyle name="20% - Accent3 2 2 2" xfId="20" xr:uid="{00000000-0005-0000-0000-000044010000}"/>
    <cellStyle name="20% - Accent3 2 2 2 10" xfId="8755" xr:uid="{EC2845D3-D7C4-4104-A28E-DACC4D8FBE51}"/>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4812" xr:uid="{D0FE6135-3389-434F-B9FE-61082454AE7D}"/>
    <cellStyle name="20% - Accent3 2 2 2 2 2 2 3" xfId="15532" xr:uid="{F07CDC76-D439-4B55-B328-3C7F3E2A34AE}"/>
    <cellStyle name="20% - Accent3 2 2 2 2 2 3" xfId="20595" xr:uid="{2561354F-4800-4C76-B97F-7845A7718E88}"/>
    <cellStyle name="20% - Accent3 2 2 2 2 2 4" xfId="11314" xr:uid="{576D8C30-14D4-412A-A146-6AEE5C06F6B6}"/>
    <cellStyle name="20% - Accent3 2 2 2 2 3" xfId="4937" xr:uid="{00000000-0005-0000-0000-000048010000}"/>
    <cellStyle name="20% - Accent3 2 2 2 2 3 2" xfId="22667" xr:uid="{89B8D082-0615-4128-9090-E2BC1E77427D}"/>
    <cellStyle name="20% - Accent3 2 2 2 2 3 3" xfId="13387" xr:uid="{8566E764-5E11-4BFD-84B7-AFA5CE91085A}"/>
    <cellStyle name="20% - Accent3 2 2 2 2 4" xfId="18450" xr:uid="{DE140A0E-1E64-45C0-BA68-AEEAE6B182BA}"/>
    <cellStyle name="20% - Accent3 2 2 2 2 5" xfId="17620" xr:uid="{3F15CC9D-6D07-4DFF-9B22-04E1713073F4}"/>
    <cellStyle name="20% - Accent3 2 2 2 2 6" xfId="9169" xr:uid="{35B49E99-CCC7-40C3-B336-3EC3FB5EC879}"/>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5225" xr:uid="{1447B4C3-3BF0-4466-B465-9E3457588E3E}"/>
    <cellStyle name="20% - Accent3 2 2 2 3 2 2 3" xfId="15945" xr:uid="{030AD767-1013-4EC8-8724-8D65462E6194}"/>
    <cellStyle name="20% - Accent3 2 2 2 3 2 3" xfId="21008" xr:uid="{123432F2-FD96-42DD-90A6-9CEF6EF79351}"/>
    <cellStyle name="20% - Accent3 2 2 2 3 2 4" xfId="11727" xr:uid="{1092F53D-49B9-4EA2-A76B-C94778A53ED7}"/>
    <cellStyle name="20% - Accent3 2 2 2 3 3" xfId="5350" xr:uid="{00000000-0005-0000-0000-00004C010000}"/>
    <cellStyle name="20% - Accent3 2 2 2 3 3 2" xfId="23080" xr:uid="{E1E5A8DA-AAD7-482B-8454-FFE963B561FC}"/>
    <cellStyle name="20% - Accent3 2 2 2 3 3 3" xfId="13800" xr:uid="{1E4090A2-6928-43CC-B634-F1E7BC83AA66}"/>
    <cellStyle name="20% - Accent3 2 2 2 3 4" xfId="18863" xr:uid="{4DEDBD96-F4B2-497C-92D3-1CC403278C3D}"/>
    <cellStyle name="20% - Accent3 2 2 2 3 5" xfId="9582" xr:uid="{D19CB48F-10EB-42BD-A458-B1CBD94B4842}"/>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5638" xr:uid="{3F1B2D45-1FFF-44E9-BBA7-8D9A12B2854D}"/>
    <cellStyle name="20% - Accent3 2 2 2 4 2 2 3" xfId="16358" xr:uid="{E565B78E-108E-4B61-B138-37026621B4E6}"/>
    <cellStyle name="20% - Accent3 2 2 2 4 2 3" xfId="21421" xr:uid="{24E3D81E-380A-490D-91A6-11A0206F1DAC}"/>
    <cellStyle name="20% - Accent3 2 2 2 4 2 4" xfId="12140" xr:uid="{C6091D57-1822-4E32-9699-6AFD003AF2C5}"/>
    <cellStyle name="20% - Accent3 2 2 2 4 3" xfId="5763" xr:uid="{00000000-0005-0000-0000-000050010000}"/>
    <cellStyle name="20% - Accent3 2 2 2 4 3 2" xfId="23493" xr:uid="{F1D752BD-658C-4E7C-85D5-103ABEC61C79}"/>
    <cellStyle name="20% - Accent3 2 2 2 4 3 3" xfId="14213" xr:uid="{F598EB3E-3A0E-44B7-9689-C2A91E54C63E}"/>
    <cellStyle name="20% - Accent3 2 2 2 4 4" xfId="19276" xr:uid="{9D5C1049-1701-4A50-9590-4974C213F9A0}"/>
    <cellStyle name="20% - Accent3 2 2 2 4 5" xfId="9995" xr:uid="{886CAE5E-889B-44C3-B60A-03938E5E905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6051" xr:uid="{86E4927F-A615-4AF9-ADD4-070360DC9368}"/>
    <cellStyle name="20% - Accent3 2 2 2 5 2 2 3" xfId="16771" xr:uid="{63AD8863-B85A-491C-9F6D-3CDF33599F8B}"/>
    <cellStyle name="20% - Accent3 2 2 2 5 2 3" xfId="21834" xr:uid="{2C7CAC2D-4449-4C2F-B19C-5E097B2C59EB}"/>
    <cellStyle name="20% - Accent3 2 2 2 5 2 4" xfId="12553" xr:uid="{B0136013-1CE0-494B-AE97-1D4C5F5F1C1E}"/>
    <cellStyle name="20% - Accent3 2 2 2 5 3" xfId="6176" xr:uid="{00000000-0005-0000-0000-000054010000}"/>
    <cellStyle name="20% - Accent3 2 2 2 5 3 2" xfId="23906" xr:uid="{897A1A6A-9B29-4944-9A59-A6EC8B155D52}"/>
    <cellStyle name="20% - Accent3 2 2 2 5 3 3" xfId="14626" xr:uid="{1A16D36B-0CAE-4F60-A735-05DFCF39FFEF}"/>
    <cellStyle name="20% - Accent3 2 2 2 5 4" xfId="19689" xr:uid="{E4B4BB19-7699-4FED-ACC3-2ACDD1B10D33}"/>
    <cellStyle name="20% - Accent3 2 2 2 5 5" xfId="10408" xr:uid="{DFF6D910-5E4B-4D82-82AC-C8B8EDBB6C04}"/>
    <cellStyle name="20% - Accent3 2 2 2 6" xfId="2283" xr:uid="{00000000-0005-0000-0000-000055010000}"/>
    <cellStyle name="20% - Accent3 2 2 2 6 2" xfId="6589" xr:uid="{00000000-0005-0000-0000-000056010000}"/>
    <cellStyle name="20% - Accent3 2 2 2 6 2 2" xfId="24319" xr:uid="{F00AF50B-9933-4F44-A89C-1A81B534282B}"/>
    <cellStyle name="20% - Accent3 2 2 2 6 2 3" xfId="15039" xr:uid="{5D4B58DE-E9DC-4E94-BD11-58D7FAED2CA9}"/>
    <cellStyle name="20% - Accent3 2 2 2 6 3" xfId="20102" xr:uid="{21F8FC3C-6516-4CB7-92CA-99BB47FBF642}"/>
    <cellStyle name="20% - Accent3 2 2 2 6 4" xfId="10821" xr:uid="{C4D6E278-2E86-44B0-95AD-9ACAE0B8802D}"/>
    <cellStyle name="20% - Accent3 2 2 2 7" xfId="4523" xr:uid="{00000000-0005-0000-0000-000057010000}"/>
    <cellStyle name="20% - Accent3 2 2 2 7 2" xfId="22253" xr:uid="{F00633EF-60ED-4465-A87D-5EA3E4164607}"/>
    <cellStyle name="20% - Accent3 2 2 2 7 3" xfId="12973" xr:uid="{CC5C2442-183C-4BFD-BDA7-09D5450CDFC2}"/>
    <cellStyle name="20% - Accent3 2 2 2 8" xfId="18036" xr:uid="{5A5BDF5D-A02C-48B4-BA53-1367303ACA49}"/>
    <cellStyle name="20% - Accent3 2 2 2 9" xfId="17203" xr:uid="{B1D017BA-15DA-4A1F-B01B-0A84A4E8217F}"/>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4811" xr:uid="{AFB1150F-37B2-4CE4-A9E5-7C1D4C7AB058}"/>
    <cellStyle name="20% - Accent3 2 2 3 2 2 3" xfId="15531" xr:uid="{B81CAC05-C9B1-459E-B2A5-39678061DD99}"/>
    <cellStyle name="20% - Accent3 2 2 3 2 3" xfId="20594" xr:uid="{C8E938BB-1C6A-41DA-9E64-9B02638E0D6D}"/>
    <cellStyle name="20% - Accent3 2 2 3 2 4" xfId="11313" xr:uid="{25AB83B3-B124-464F-AF8F-E1296EF159A9}"/>
    <cellStyle name="20% - Accent3 2 2 3 3" xfId="4936" xr:uid="{00000000-0005-0000-0000-00005B010000}"/>
    <cellStyle name="20% - Accent3 2 2 3 3 2" xfId="22666" xr:uid="{DB59D07E-9DE3-44A3-8C04-3C5838CD8A7B}"/>
    <cellStyle name="20% - Accent3 2 2 3 3 3" xfId="13386" xr:uid="{CD13E04F-7FC5-45B1-A355-0C6C788298D4}"/>
    <cellStyle name="20% - Accent3 2 2 3 4" xfId="18449" xr:uid="{0B85790A-4FCC-411B-97B0-5A139EA55EA1}"/>
    <cellStyle name="20% - Accent3 2 2 3 5" xfId="17619" xr:uid="{84035030-3ECF-45ED-A667-1DE792FDA87B}"/>
    <cellStyle name="20% - Accent3 2 2 3 6" xfId="9168" xr:uid="{B9CBBEDB-B80E-4FC0-B9DC-22C2CA1FFE90}"/>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5224" xr:uid="{F1212C5A-D21C-4F66-8F4E-561EC47EBFE0}"/>
    <cellStyle name="20% - Accent3 2 2 4 2 2 3" xfId="15944" xr:uid="{714B5ECC-30F2-405F-B5AE-84D8C8F785E9}"/>
    <cellStyle name="20% - Accent3 2 2 4 2 3" xfId="21007" xr:uid="{2FD1D990-460B-4DC3-8E89-49D4C54257F3}"/>
    <cellStyle name="20% - Accent3 2 2 4 2 4" xfId="11726" xr:uid="{AA4708BF-0F19-4789-B0A2-F263EEBFC99C}"/>
    <cellStyle name="20% - Accent3 2 2 4 3" xfId="5349" xr:uid="{00000000-0005-0000-0000-00005F010000}"/>
    <cellStyle name="20% - Accent3 2 2 4 3 2" xfId="23079" xr:uid="{D523660D-F291-4CEA-9EA3-888E0930CEF7}"/>
    <cellStyle name="20% - Accent3 2 2 4 3 3" xfId="13799" xr:uid="{21D8C14A-E7B3-4A49-8344-F98C2A04EC0B}"/>
    <cellStyle name="20% - Accent3 2 2 4 4" xfId="18862" xr:uid="{54E0E4A6-7BEC-43C9-AF77-ACD38BF1C4D2}"/>
    <cellStyle name="20% - Accent3 2 2 4 5" xfId="9581" xr:uid="{3B6668A7-2A4F-4173-9892-203050B7C978}"/>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5637" xr:uid="{B271D819-2AF7-4939-868E-D3E1E3CAE8AF}"/>
    <cellStyle name="20% - Accent3 2 2 5 2 2 3" xfId="16357" xr:uid="{37801E28-B605-4FB9-8533-B788DA7F6444}"/>
    <cellStyle name="20% - Accent3 2 2 5 2 3" xfId="21420" xr:uid="{33D1FBC5-DB97-49DA-B325-CF09CDC4F956}"/>
    <cellStyle name="20% - Accent3 2 2 5 2 4" xfId="12139" xr:uid="{F7931429-21F8-4E64-B240-5F449BE821B9}"/>
    <cellStyle name="20% - Accent3 2 2 5 3" xfId="5762" xr:uid="{00000000-0005-0000-0000-000063010000}"/>
    <cellStyle name="20% - Accent3 2 2 5 3 2" xfId="23492" xr:uid="{DA5918FD-1D14-4CB7-9214-DF7F714DE6EB}"/>
    <cellStyle name="20% - Accent3 2 2 5 3 3" xfId="14212" xr:uid="{D113C977-704A-4CA4-89EB-9151456FD8BE}"/>
    <cellStyle name="20% - Accent3 2 2 5 4" xfId="19275" xr:uid="{9741D712-642B-49CA-9E8D-77B81487F12D}"/>
    <cellStyle name="20% - Accent3 2 2 5 5" xfId="9994" xr:uid="{D51EE07E-31CC-49E1-9E1E-994D5019CCEF}"/>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6050" xr:uid="{339C2EA8-86B7-4A6E-9BEC-AE4699BD8650}"/>
    <cellStyle name="20% - Accent3 2 2 6 2 2 3" xfId="16770" xr:uid="{8A4E34D9-19CA-4C97-B4F6-1F32783E6C9B}"/>
    <cellStyle name="20% - Accent3 2 2 6 2 3" xfId="21833" xr:uid="{004E9368-8DB4-488E-B3FA-A2264E89EB47}"/>
    <cellStyle name="20% - Accent3 2 2 6 2 4" xfId="12552" xr:uid="{407C7CB0-296A-4A10-B731-040466CEC582}"/>
    <cellStyle name="20% - Accent3 2 2 6 3" xfId="6175" xr:uid="{00000000-0005-0000-0000-000067010000}"/>
    <cellStyle name="20% - Accent3 2 2 6 3 2" xfId="23905" xr:uid="{83F7F576-35BA-4B72-A42D-E40569F8E166}"/>
    <cellStyle name="20% - Accent3 2 2 6 3 3" xfId="14625" xr:uid="{70388461-78F2-44D3-8F0A-D4DC769F7828}"/>
    <cellStyle name="20% - Accent3 2 2 6 4" xfId="19688" xr:uid="{121F4308-D1F8-4FB2-A08F-1490CC00A026}"/>
    <cellStyle name="20% - Accent3 2 2 6 5" xfId="10407" xr:uid="{6F2541FE-ABEB-4275-96F0-EF532D191D30}"/>
    <cellStyle name="20% - Accent3 2 2 7" xfId="2282" xr:uid="{00000000-0005-0000-0000-000068010000}"/>
    <cellStyle name="20% - Accent3 2 2 7 2" xfId="6588" xr:uid="{00000000-0005-0000-0000-000069010000}"/>
    <cellStyle name="20% - Accent3 2 2 7 2 2" xfId="24318" xr:uid="{042CDE8A-3629-4C47-8001-58E97176395A}"/>
    <cellStyle name="20% - Accent3 2 2 7 2 3" xfId="15038" xr:uid="{F9CDAC28-FB1A-4574-93F9-BA9CBC16914F}"/>
    <cellStyle name="20% - Accent3 2 2 7 3" xfId="20101" xr:uid="{64B1848E-9A59-49B1-A282-F28AD63EF85E}"/>
    <cellStyle name="20% - Accent3 2 2 7 4" xfId="10820" xr:uid="{E2FA511F-A009-4BFD-825D-3DBD99B9AA43}"/>
    <cellStyle name="20% - Accent3 2 2 8" xfId="4522" xr:uid="{00000000-0005-0000-0000-00006A010000}"/>
    <cellStyle name="20% - Accent3 2 2 8 2" xfId="22252" xr:uid="{E42953E4-0A8A-4966-ABD0-A626B0119EA3}"/>
    <cellStyle name="20% - Accent3 2 2 8 3" xfId="12972" xr:uid="{995F89DA-C773-4D4B-BE70-517B5E9FB3E8}"/>
    <cellStyle name="20% - Accent3 2 2 9" xfId="18035" xr:uid="{4B432AA0-FEEF-4F3E-88D7-4782C721B700}"/>
    <cellStyle name="20% - Accent3 2 3" xfId="21" xr:uid="{00000000-0005-0000-0000-00006B010000}"/>
    <cellStyle name="20% - Accent3 2 3 10" xfId="8756" xr:uid="{0EDEA652-844E-441B-A647-54FA754CB222}"/>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4813" xr:uid="{2C6CB057-1A05-434B-A3B4-064D63E3646A}"/>
    <cellStyle name="20% - Accent3 2 3 2 2 2 3" xfId="15533" xr:uid="{34AE2DFD-967D-4A89-97F9-6F01801BF7E2}"/>
    <cellStyle name="20% - Accent3 2 3 2 2 3" xfId="20596" xr:uid="{269C2B90-28FA-432A-BC2A-82D7E1BA4D8D}"/>
    <cellStyle name="20% - Accent3 2 3 2 2 4" xfId="11315" xr:uid="{B51EC872-8DDD-4EFE-9676-30548A3E6AD1}"/>
    <cellStyle name="20% - Accent3 2 3 2 3" xfId="4938" xr:uid="{00000000-0005-0000-0000-00006F010000}"/>
    <cellStyle name="20% - Accent3 2 3 2 3 2" xfId="22668" xr:uid="{AC15CB1D-ECDB-44B7-A212-7BDEBDF6C92C}"/>
    <cellStyle name="20% - Accent3 2 3 2 3 3" xfId="13388" xr:uid="{53634BEB-CDCF-4CBE-BB25-81CC8D4C386D}"/>
    <cellStyle name="20% - Accent3 2 3 2 4" xfId="18451" xr:uid="{D9B61159-0B71-48DF-8E90-64561FBE4585}"/>
    <cellStyle name="20% - Accent3 2 3 2 5" xfId="17621" xr:uid="{5B22BCCF-DB4C-433F-807B-819A21C07CD3}"/>
    <cellStyle name="20% - Accent3 2 3 2 6" xfId="9170" xr:uid="{2B677DD7-8AA3-40DE-90D2-FFA2D15A2066}"/>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5226" xr:uid="{7552B32E-6999-46A6-9A61-C4146101AD30}"/>
    <cellStyle name="20% - Accent3 2 3 3 2 2 3" xfId="15946" xr:uid="{B9E320DD-58E2-412C-AD95-C631C1DD47E7}"/>
    <cellStyle name="20% - Accent3 2 3 3 2 3" xfId="21009" xr:uid="{C98C30EA-D922-4E52-B90C-1D99EF6B5EE2}"/>
    <cellStyle name="20% - Accent3 2 3 3 2 4" xfId="11728" xr:uid="{42212880-6FCB-4C55-93CB-A5ED2CD290B1}"/>
    <cellStyle name="20% - Accent3 2 3 3 3" xfId="5351" xr:uid="{00000000-0005-0000-0000-000073010000}"/>
    <cellStyle name="20% - Accent3 2 3 3 3 2" xfId="23081" xr:uid="{306ECE22-AC1A-427C-9F96-C6117A43E3FF}"/>
    <cellStyle name="20% - Accent3 2 3 3 3 3" xfId="13801" xr:uid="{760B47B3-0C6C-475F-80B0-B9AFE972EE3B}"/>
    <cellStyle name="20% - Accent3 2 3 3 4" xfId="18864" xr:uid="{C91D6440-09A1-4931-A68C-E63463C495D0}"/>
    <cellStyle name="20% - Accent3 2 3 3 5" xfId="9583" xr:uid="{536AD25A-768C-4E2A-AD62-3F481CCFD5A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5639" xr:uid="{1F630866-64AC-4E16-9DDF-E42986C3E436}"/>
    <cellStyle name="20% - Accent3 2 3 4 2 2 3" xfId="16359" xr:uid="{CCDC7C75-489D-4098-B802-7338357A3E50}"/>
    <cellStyle name="20% - Accent3 2 3 4 2 3" xfId="21422" xr:uid="{0128DB76-B0D1-428D-AE40-1C41B0D54AC4}"/>
    <cellStyle name="20% - Accent3 2 3 4 2 4" xfId="12141" xr:uid="{28E6C155-35D2-442C-BBEB-FF1AD0746285}"/>
    <cellStyle name="20% - Accent3 2 3 4 3" xfId="5764" xr:uid="{00000000-0005-0000-0000-000077010000}"/>
    <cellStyle name="20% - Accent3 2 3 4 3 2" xfId="23494" xr:uid="{A248FEDE-0263-472B-AB1F-D7AEF84F5A33}"/>
    <cellStyle name="20% - Accent3 2 3 4 3 3" xfId="14214" xr:uid="{4731D969-D552-4D39-B5C8-EC80EC0E35AF}"/>
    <cellStyle name="20% - Accent3 2 3 4 4" xfId="19277" xr:uid="{CCE04300-2388-43DF-9E2F-0205C7481A42}"/>
    <cellStyle name="20% - Accent3 2 3 4 5" xfId="9996" xr:uid="{9F61DEF3-6E43-429E-8940-D009298BF288}"/>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6052" xr:uid="{A498A0B8-C7F5-43E7-B53E-B56A2D95DA43}"/>
    <cellStyle name="20% - Accent3 2 3 5 2 2 3" xfId="16772" xr:uid="{2D3F2008-A40E-4C92-8292-39FA2B8B5D16}"/>
    <cellStyle name="20% - Accent3 2 3 5 2 3" xfId="21835" xr:uid="{ECE44539-E7CC-42CD-8414-A3773268199B}"/>
    <cellStyle name="20% - Accent3 2 3 5 2 4" xfId="12554" xr:uid="{6C32BFB4-1E39-4BC6-8358-B71E28EEB27E}"/>
    <cellStyle name="20% - Accent3 2 3 5 3" xfId="6177" xr:uid="{00000000-0005-0000-0000-00007B010000}"/>
    <cellStyle name="20% - Accent3 2 3 5 3 2" xfId="23907" xr:uid="{152FA813-4CAA-4A26-A400-F50DF19579C0}"/>
    <cellStyle name="20% - Accent3 2 3 5 3 3" xfId="14627" xr:uid="{1A3758B2-E95C-4444-9212-4DE2B3ADF792}"/>
    <cellStyle name="20% - Accent3 2 3 5 4" xfId="19690" xr:uid="{648AAE31-8AC8-4621-8D54-7E3A9CF760E7}"/>
    <cellStyle name="20% - Accent3 2 3 5 5" xfId="10409" xr:uid="{9DB95655-F8A5-4B4F-BE15-1DB3FFD2A43F}"/>
    <cellStyle name="20% - Accent3 2 3 6" xfId="2284" xr:uid="{00000000-0005-0000-0000-00007C010000}"/>
    <cellStyle name="20% - Accent3 2 3 6 2" xfId="6590" xr:uid="{00000000-0005-0000-0000-00007D010000}"/>
    <cellStyle name="20% - Accent3 2 3 6 2 2" xfId="24320" xr:uid="{30E40420-5329-4544-BF7F-9B491365014F}"/>
    <cellStyle name="20% - Accent3 2 3 6 2 3" xfId="15040" xr:uid="{66935274-3A1D-4CBC-9840-E6593DBC4095}"/>
    <cellStyle name="20% - Accent3 2 3 6 3" xfId="20103" xr:uid="{DB3838AA-A03D-489D-8F11-883D004C0E8A}"/>
    <cellStyle name="20% - Accent3 2 3 6 4" xfId="10822" xr:uid="{28A45AA1-43E6-401B-8E1D-776A45CEBC95}"/>
    <cellStyle name="20% - Accent3 2 3 7" xfId="4524" xr:uid="{00000000-0005-0000-0000-00007E010000}"/>
    <cellStyle name="20% - Accent3 2 3 7 2" xfId="22254" xr:uid="{3326EEAE-15AF-47B3-B121-85DDB6FF3E3E}"/>
    <cellStyle name="20% - Accent3 2 3 7 3" xfId="12974" xr:uid="{85FC475D-E3FA-4091-BCFD-767013F46DF4}"/>
    <cellStyle name="20% - Accent3 2 3 8" xfId="18037" xr:uid="{151A1147-CA13-4EA4-8A50-64D87949150C}"/>
    <cellStyle name="20% - Accent3 2 3 9" xfId="17204" xr:uid="{A9C9B955-6FF0-448C-916D-4CBF599D56A5}"/>
    <cellStyle name="20% - Accent3 2 4" xfId="587" xr:uid="{00000000-0005-0000-0000-00007F010000}"/>
    <cellStyle name="20% - Accent3 2 4 2" xfId="2858" xr:uid="{00000000-0005-0000-0000-000080010000}"/>
    <cellStyle name="20% - Accent3 2 4 2 2" xfId="7080" xr:uid="{00000000-0005-0000-0000-000081010000}"/>
    <cellStyle name="20% - Accent3 2 4 2 2 2" xfId="24810" xr:uid="{A5554275-DF2E-4C15-B2AA-6527F329041A}"/>
    <cellStyle name="20% - Accent3 2 4 2 2 3" xfId="15530" xr:uid="{3EF4712A-4FDC-47DE-9480-BE3A9D3253B0}"/>
    <cellStyle name="20% - Accent3 2 4 2 3" xfId="20593" xr:uid="{739DEE79-2388-400C-B7FB-3D817F98AA74}"/>
    <cellStyle name="20% - Accent3 2 4 2 4" xfId="11312" xr:uid="{00BC42A9-0FF3-4B11-ABB0-BAC1C2492659}"/>
    <cellStyle name="20% - Accent3 2 4 3" xfId="4935" xr:uid="{00000000-0005-0000-0000-000082010000}"/>
    <cellStyle name="20% - Accent3 2 4 3 2" xfId="22665" xr:uid="{13FCEBC6-05FC-4916-BA4D-90D5786FFA4A}"/>
    <cellStyle name="20% - Accent3 2 4 3 3" xfId="13385" xr:uid="{BE8ED8C0-BE3D-4356-AFE7-9F83A454F70D}"/>
    <cellStyle name="20% - Accent3 2 4 4" xfId="18448" xr:uid="{2627C655-B026-4365-A489-856C9164E31D}"/>
    <cellStyle name="20% - Accent3 2 4 5" xfId="17618" xr:uid="{78260118-494F-4226-B0FA-E811B6A8ABE6}"/>
    <cellStyle name="20% - Accent3 2 4 6" xfId="9167" xr:uid="{4CA7E93B-3788-49C0-A077-F993FFCB8C4E}"/>
    <cellStyle name="20% - Accent3 2 5" xfId="1040" xr:uid="{00000000-0005-0000-0000-000083010000}"/>
    <cellStyle name="20% - Accent3 2 5 2" xfId="3271" xr:uid="{00000000-0005-0000-0000-000084010000}"/>
    <cellStyle name="20% - Accent3 2 5 2 2" xfId="7493" xr:uid="{00000000-0005-0000-0000-000085010000}"/>
    <cellStyle name="20% - Accent3 2 5 2 2 2" xfId="25223" xr:uid="{2D384C83-99E9-4193-B977-195B06793EBC}"/>
    <cellStyle name="20% - Accent3 2 5 2 2 3" xfId="15943" xr:uid="{5ADAC9A3-A39F-4AE1-BE20-786D5F6F8CBE}"/>
    <cellStyle name="20% - Accent3 2 5 2 3" xfId="21006" xr:uid="{80AAB427-0FAB-4617-9147-A7F9148FD748}"/>
    <cellStyle name="20% - Accent3 2 5 2 4" xfId="11725" xr:uid="{49740928-8993-4D1B-A0B1-31FE96FBA31A}"/>
    <cellStyle name="20% - Accent3 2 5 3" xfId="5348" xr:uid="{00000000-0005-0000-0000-000086010000}"/>
    <cellStyle name="20% - Accent3 2 5 3 2" xfId="23078" xr:uid="{39EB8E11-25EB-461D-B0A6-F11D6613B0C8}"/>
    <cellStyle name="20% - Accent3 2 5 3 3" xfId="13798" xr:uid="{6FAFB311-C4A7-419C-BC1C-30F4C6A26103}"/>
    <cellStyle name="20% - Accent3 2 5 4" xfId="18861" xr:uid="{88743536-73BA-4657-9813-0BDCDFEC9F8D}"/>
    <cellStyle name="20% - Accent3 2 5 5" xfId="9580" xr:uid="{CB26EE01-F174-4889-A663-BCF1C201FFBD}"/>
    <cellStyle name="20% - Accent3 2 6" xfId="1454" xr:uid="{00000000-0005-0000-0000-000087010000}"/>
    <cellStyle name="20% - Accent3 2 6 2" xfId="3684" xr:uid="{00000000-0005-0000-0000-000088010000}"/>
    <cellStyle name="20% - Accent3 2 6 2 2" xfId="7906" xr:uid="{00000000-0005-0000-0000-000089010000}"/>
    <cellStyle name="20% - Accent3 2 6 2 2 2" xfId="25636" xr:uid="{7CB533F9-3B32-465D-B877-A393A092B1C7}"/>
    <cellStyle name="20% - Accent3 2 6 2 2 3" xfId="16356" xr:uid="{A5272DD8-E4F1-4F79-9FA8-D63250438597}"/>
    <cellStyle name="20% - Accent3 2 6 2 3" xfId="21419" xr:uid="{FAFC7760-BED2-4F54-B15C-6848E112DF88}"/>
    <cellStyle name="20% - Accent3 2 6 2 4" xfId="12138" xr:uid="{7A07F2E0-C373-47D4-B516-462C2A375A7D}"/>
    <cellStyle name="20% - Accent3 2 6 3" xfId="5761" xr:uid="{00000000-0005-0000-0000-00008A010000}"/>
    <cellStyle name="20% - Accent3 2 6 3 2" xfId="23491" xr:uid="{A0659AD0-CB10-499A-8C4D-491694C6010A}"/>
    <cellStyle name="20% - Accent3 2 6 3 3" xfId="14211" xr:uid="{2B128F0B-68C9-485C-BF9C-137276415793}"/>
    <cellStyle name="20% - Accent3 2 6 4" xfId="19274" xr:uid="{A7401B47-2723-4816-89C5-EB8BB12CBC93}"/>
    <cellStyle name="20% - Accent3 2 6 5" xfId="9993" xr:uid="{67BD57EB-9D93-4868-B26A-83D5356BC821}"/>
    <cellStyle name="20% - Accent3 2 7" xfId="1868" xr:uid="{00000000-0005-0000-0000-00008B010000}"/>
    <cellStyle name="20% - Accent3 2 7 2" xfId="4097" xr:uid="{00000000-0005-0000-0000-00008C010000}"/>
    <cellStyle name="20% - Accent3 2 7 2 2" xfId="8319" xr:uid="{00000000-0005-0000-0000-00008D010000}"/>
    <cellStyle name="20% - Accent3 2 7 2 2 2" xfId="26049" xr:uid="{BF035920-3D5B-4BA0-A420-CF7BC15D41A6}"/>
    <cellStyle name="20% - Accent3 2 7 2 2 3" xfId="16769" xr:uid="{AC9CD846-DBFF-4F52-8CD1-170BBCF7C603}"/>
    <cellStyle name="20% - Accent3 2 7 2 3" xfId="21832" xr:uid="{8F261F0C-7C52-4783-B1AB-3F51D5645A7B}"/>
    <cellStyle name="20% - Accent3 2 7 2 4" xfId="12551" xr:uid="{7ACD5C1C-EE6D-4EFC-8751-3589C892CBDB}"/>
    <cellStyle name="20% - Accent3 2 7 3" xfId="6174" xr:uid="{00000000-0005-0000-0000-00008E010000}"/>
    <cellStyle name="20% - Accent3 2 7 3 2" xfId="23904" xr:uid="{6A8694B7-EA9A-4BED-94A1-2B7A02A2B331}"/>
    <cellStyle name="20% - Accent3 2 7 3 3" xfId="14624" xr:uid="{2987E18F-4A08-4F97-94B7-F62D017B582C}"/>
    <cellStyle name="20% - Accent3 2 7 4" xfId="19687" xr:uid="{B2D7FF5A-30FF-47DD-8373-FCA2972284E1}"/>
    <cellStyle name="20% - Accent3 2 7 5" xfId="10406" xr:uid="{FFEACD74-87CC-420D-AD56-E05AD3033036}"/>
    <cellStyle name="20% - Accent3 2 8" xfId="2281" xr:uid="{00000000-0005-0000-0000-00008F010000}"/>
    <cellStyle name="20% - Accent3 2 8 2" xfId="6587" xr:uid="{00000000-0005-0000-0000-000090010000}"/>
    <cellStyle name="20% - Accent3 2 8 2 2" xfId="24317" xr:uid="{21A83FD0-8844-4F9D-85E0-2440FA7D2BE1}"/>
    <cellStyle name="20% - Accent3 2 8 2 3" xfId="15037" xr:uid="{C5A8F492-BDC3-4510-B612-40B407B06B12}"/>
    <cellStyle name="20% - Accent3 2 8 3" xfId="20100" xr:uid="{E4FA3F15-AE5F-4523-9DFA-C1EA3517CEAE}"/>
    <cellStyle name="20% - Accent3 2 8 4" xfId="10819" xr:uid="{6C26CB73-DDFD-4542-9D43-B43111AA021F}"/>
    <cellStyle name="20% - Accent3 2 9" xfId="4521" xr:uid="{00000000-0005-0000-0000-000091010000}"/>
    <cellStyle name="20% - Accent3 2 9 2" xfId="22251" xr:uid="{AEC627C9-BF77-42C7-B2A5-46F8470AF7C8}"/>
    <cellStyle name="20% - Accent3 2 9 3" xfId="12971" xr:uid="{1882DFC8-9D5A-4293-9F52-2F055E6296E6}"/>
    <cellStyle name="20% - Accent3 3" xfId="22" xr:uid="{00000000-0005-0000-0000-000092010000}"/>
    <cellStyle name="20% - Accent3 3 10" xfId="17205" xr:uid="{BDA453FF-B091-4A2B-B03C-079D7D545557}"/>
    <cellStyle name="20% - Accent3 3 11" xfId="8757" xr:uid="{A988C0F6-B7E6-4AED-9122-B6E0D2FD8F2A}"/>
    <cellStyle name="20% - Accent3 3 2" xfId="23" xr:uid="{00000000-0005-0000-0000-000093010000}"/>
    <cellStyle name="20% - Accent3 3 2 10" xfId="8758" xr:uid="{76E90B0A-4AF4-40AA-8279-8ACC4FC5CBF2}"/>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4815" xr:uid="{10B42EE2-917D-4CAD-8D45-24699C63BB92}"/>
    <cellStyle name="20% - Accent3 3 2 2 2 2 3" xfId="15535" xr:uid="{158D4364-FD48-41BD-87B3-88B3F99F0DC9}"/>
    <cellStyle name="20% - Accent3 3 2 2 2 3" xfId="20598" xr:uid="{0243A853-5505-429D-B17E-37E2B365A4A4}"/>
    <cellStyle name="20% - Accent3 3 2 2 2 4" xfId="11317" xr:uid="{C1A2BCAA-2E7C-405D-84CB-729FE5F2A859}"/>
    <cellStyle name="20% - Accent3 3 2 2 3" xfId="4940" xr:uid="{00000000-0005-0000-0000-000097010000}"/>
    <cellStyle name="20% - Accent3 3 2 2 3 2" xfId="22670" xr:uid="{08074AD1-E9E0-46EC-834E-60C672A00FDD}"/>
    <cellStyle name="20% - Accent3 3 2 2 3 3" xfId="13390" xr:uid="{BED0CB10-AF72-4997-80BB-D4EA6F65E035}"/>
    <cellStyle name="20% - Accent3 3 2 2 4" xfId="18453" xr:uid="{487D7B27-5AAA-4C66-B0AE-8BAB90E4AFDF}"/>
    <cellStyle name="20% - Accent3 3 2 2 5" xfId="17623" xr:uid="{A1FA71F6-13EA-4BED-BB1E-035FF14EB6B8}"/>
    <cellStyle name="20% - Accent3 3 2 2 6" xfId="9172" xr:uid="{C3E1AF4A-B255-4861-97EF-97BD70A79D68}"/>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5228" xr:uid="{D0420725-244B-4908-B4F6-11F863CA34D6}"/>
    <cellStyle name="20% - Accent3 3 2 3 2 2 3" xfId="15948" xr:uid="{3463B01A-9E90-41DB-B528-9C9621A6A29F}"/>
    <cellStyle name="20% - Accent3 3 2 3 2 3" xfId="21011" xr:uid="{0AFE79DA-7529-4563-9EEB-920CDED3E15C}"/>
    <cellStyle name="20% - Accent3 3 2 3 2 4" xfId="11730" xr:uid="{E0413144-E666-4CB1-87CB-A88E45FE9DAE}"/>
    <cellStyle name="20% - Accent3 3 2 3 3" xfId="5353" xr:uid="{00000000-0005-0000-0000-00009B010000}"/>
    <cellStyle name="20% - Accent3 3 2 3 3 2" xfId="23083" xr:uid="{FF1FBE1B-6592-4101-AD6C-22C93C911757}"/>
    <cellStyle name="20% - Accent3 3 2 3 3 3" xfId="13803" xr:uid="{7987310A-CE9C-4EAC-93FB-0F16ED15B5D8}"/>
    <cellStyle name="20% - Accent3 3 2 3 4" xfId="18866" xr:uid="{3BB8EB6E-0DAA-49FF-9FBB-DF6D65C6DDED}"/>
    <cellStyle name="20% - Accent3 3 2 3 5" xfId="9585" xr:uid="{40EBEE8B-27DF-451D-B499-7E32410FA1AE}"/>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5641" xr:uid="{7A8180EB-D0DE-4B8B-B249-C2E8D15E3FC5}"/>
    <cellStyle name="20% - Accent3 3 2 4 2 2 3" xfId="16361" xr:uid="{BC606A10-9902-4251-9DDF-67B64C86AAC9}"/>
    <cellStyle name="20% - Accent3 3 2 4 2 3" xfId="21424" xr:uid="{14ECC7EE-748A-4091-918C-FE29836E5606}"/>
    <cellStyle name="20% - Accent3 3 2 4 2 4" xfId="12143" xr:uid="{8B9C5270-B54A-4E26-B690-D2D34D6D1A58}"/>
    <cellStyle name="20% - Accent3 3 2 4 3" xfId="5766" xr:uid="{00000000-0005-0000-0000-00009F010000}"/>
    <cellStyle name="20% - Accent3 3 2 4 3 2" xfId="23496" xr:uid="{A4841220-3734-4A5A-851D-C7A9478CFD77}"/>
    <cellStyle name="20% - Accent3 3 2 4 3 3" xfId="14216" xr:uid="{C6002B91-0871-4E40-9D7F-6D27F3A96872}"/>
    <cellStyle name="20% - Accent3 3 2 4 4" xfId="19279" xr:uid="{F64CD629-FACF-4504-9536-026B39F6FFD0}"/>
    <cellStyle name="20% - Accent3 3 2 4 5" xfId="9998" xr:uid="{D038B27B-98BE-4DAB-9293-B2B22606845B}"/>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6054" xr:uid="{BD5FE97B-2AA3-48AC-BD10-2EF0321359F9}"/>
    <cellStyle name="20% - Accent3 3 2 5 2 2 3" xfId="16774" xr:uid="{4101B6F6-8663-4048-8A67-6BC7CC119B5D}"/>
    <cellStyle name="20% - Accent3 3 2 5 2 3" xfId="21837" xr:uid="{FB1D997C-3118-4190-94BD-CC93A67F8A09}"/>
    <cellStyle name="20% - Accent3 3 2 5 2 4" xfId="12556" xr:uid="{DAF3C799-55F2-4EBE-B05E-2A85AB0916A9}"/>
    <cellStyle name="20% - Accent3 3 2 5 3" xfId="6179" xr:uid="{00000000-0005-0000-0000-0000A3010000}"/>
    <cellStyle name="20% - Accent3 3 2 5 3 2" xfId="23909" xr:uid="{BE1C1E1D-E377-4AE3-826D-605C5B54A15A}"/>
    <cellStyle name="20% - Accent3 3 2 5 3 3" xfId="14629" xr:uid="{7DF7F7CA-8075-4591-88C9-6F049FBA29E4}"/>
    <cellStyle name="20% - Accent3 3 2 5 4" xfId="19692" xr:uid="{8F6B537F-88E4-4085-B0AD-D138ADB011C6}"/>
    <cellStyle name="20% - Accent3 3 2 5 5" xfId="10411" xr:uid="{EE6BE5C1-A2D4-483E-B046-91357D02E61A}"/>
    <cellStyle name="20% - Accent3 3 2 6" xfId="2286" xr:uid="{00000000-0005-0000-0000-0000A4010000}"/>
    <cellStyle name="20% - Accent3 3 2 6 2" xfId="6592" xr:uid="{00000000-0005-0000-0000-0000A5010000}"/>
    <cellStyle name="20% - Accent3 3 2 6 2 2" xfId="24322" xr:uid="{C48F0A85-76CD-4DBC-96E4-4DD3A0332BA4}"/>
    <cellStyle name="20% - Accent3 3 2 6 2 3" xfId="15042" xr:uid="{4F0582A2-7E21-49DA-997D-FEB60638A303}"/>
    <cellStyle name="20% - Accent3 3 2 6 3" xfId="20105" xr:uid="{4F386643-2632-4A7A-B9A6-077CB4488BDD}"/>
    <cellStyle name="20% - Accent3 3 2 6 4" xfId="10824" xr:uid="{5CE9016C-92A1-4F0D-A5E1-185608F78BF4}"/>
    <cellStyle name="20% - Accent3 3 2 7" xfId="4526" xr:uid="{00000000-0005-0000-0000-0000A6010000}"/>
    <cellStyle name="20% - Accent3 3 2 7 2" xfId="22256" xr:uid="{865D684F-9FED-488E-ABFE-8024B6B0603E}"/>
    <cellStyle name="20% - Accent3 3 2 7 3" xfId="12976" xr:uid="{C56C6F4B-DCF7-4A95-BC6F-9DA6891E450A}"/>
    <cellStyle name="20% - Accent3 3 2 8" xfId="18039" xr:uid="{EB9F7BED-EFE1-4ED7-B540-7F9D9B1ADDCD}"/>
    <cellStyle name="20% - Accent3 3 2 9" xfId="17206" xr:uid="{12CDFAC0-74D8-4139-995F-6942C75484D1}"/>
    <cellStyle name="20% - Accent3 3 3" xfId="591" xr:uid="{00000000-0005-0000-0000-0000A7010000}"/>
    <cellStyle name="20% - Accent3 3 3 2" xfId="2862" xr:uid="{00000000-0005-0000-0000-0000A8010000}"/>
    <cellStyle name="20% - Accent3 3 3 2 2" xfId="7084" xr:uid="{00000000-0005-0000-0000-0000A9010000}"/>
    <cellStyle name="20% - Accent3 3 3 2 2 2" xfId="24814" xr:uid="{8AD47D8A-71C6-4A17-80C2-48E26D7F02E2}"/>
    <cellStyle name="20% - Accent3 3 3 2 2 3" xfId="15534" xr:uid="{F767321F-409E-4621-8225-29915D109616}"/>
    <cellStyle name="20% - Accent3 3 3 2 3" xfId="20597" xr:uid="{D243285E-4079-4A95-BB1A-78BBB0613EE0}"/>
    <cellStyle name="20% - Accent3 3 3 2 4" xfId="11316" xr:uid="{D5B58C45-5DFC-4777-BE2C-40665FF82FE0}"/>
    <cellStyle name="20% - Accent3 3 3 3" xfId="4939" xr:uid="{00000000-0005-0000-0000-0000AA010000}"/>
    <cellStyle name="20% - Accent3 3 3 3 2" xfId="22669" xr:uid="{5D7342C6-7F9A-492B-A8E2-88E493E2C949}"/>
    <cellStyle name="20% - Accent3 3 3 3 3" xfId="13389" xr:uid="{624409F3-634C-4F54-8270-52EF54A4433F}"/>
    <cellStyle name="20% - Accent3 3 3 4" xfId="18452" xr:uid="{358FE345-2FD6-49D6-9F2C-F9B54AE1CECB}"/>
    <cellStyle name="20% - Accent3 3 3 5" xfId="17622" xr:uid="{7C7F5353-6A3D-4320-99A7-FFA7465A4752}"/>
    <cellStyle name="20% - Accent3 3 3 6" xfId="9171" xr:uid="{0E283D87-B81F-412E-BFFF-D8E43869F34A}"/>
    <cellStyle name="20% - Accent3 3 4" xfId="1044" xr:uid="{00000000-0005-0000-0000-0000AB010000}"/>
    <cellStyle name="20% - Accent3 3 4 2" xfId="3275" xr:uid="{00000000-0005-0000-0000-0000AC010000}"/>
    <cellStyle name="20% - Accent3 3 4 2 2" xfId="7497" xr:uid="{00000000-0005-0000-0000-0000AD010000}"/>
    <cellStyle name="20% - Accent3 3 4 2 2 2" xfId="25227" xr:uid="{5507EF2D-9830-4E07-8312-900731304047}"/>
    <cellStyle name="20% - Accent3 3 4 2 2 3" xfId="15947" xr:uid="{A26DBF67-0FEA-4ED7-BED4-D62BA7A123AE}"/>
    <cellStyle name="20% - Accent3 3 4 2 3" xfId="21010" xr:uid="{C8815218-75DE-4E27-992B-41F381E171E7}"/>
    <cellStyle name="20% - Accent3 3 4 2 4" xfId="11729" xr:uid="{1A3F9FC2-BA48-4C37-A924-2704A4E10B8A}"/>
    <cellStyle name="20% - Accent3 3 4 3" xfId="5352" xr:uid="{00000000-0005-0000-0000-0000AE010000}"/>
    <cellStyle name="20% - Accent3 3 4 3 2" xfId="23082" xr:uid="{1DBAF9F3-166B-4033-B562-B61817099F9A}"/>
    <cellStyle name="20% - Accent3 3 4 3 3" xfId="13802" xr:uid="{F0471B9F-7986-4E3A-AB44-5C995D7EFC48}"/>
    <cellStyle name="20% - Accent3 3 4 4" xfId="18865" xr:uid="{5B0B7CC5-9D80-4736-BEBE-4C61FE911AA6}"/>
    <cellStyle name="20% - Accent3 3 4 5" xfId="9584" xr:uid="{FD2732AE-E83D-41B8-9416-CD1BD863DCA4}"/>
    <cellStyle name="20% - Accent3 3 5" xfId="1458" xr:uid="{00000000-0005-0000-0000-0000AF010000}"/>
    <cellStyle name="20% - Accent3 3 5 2" xfId="3688" xr:uid="{00000000-0005-0000-0000-0000B0010000}"/>
    <cellStyle name="20% - Accent3 3 5 2 2" xfId="7910" xr:uid="{00000000-0005-0000-0000-0000B1010000}"/>
    <cellStyle name="20% - Accent3 3 5 2 2 2" xfId="25640" xr:uid="{D0E1C30F-AF94-4BD1-8FCF-1E50B2A47A09}"/>
    <cellStyle name="20% - Accent3 3 5 2 2 3" xfId="16360" xr:uid="{A9A4FCE9-5F0A-40BA-83DB-918B4196306E}"/>
    <cellStyle name="20% - Accent3 3 5 2 3" xfId="21423" xr:uid="{8B0FBE55-8890-45DD-9ADC-650DD2D94882}"/>
    <cellStyle name="20% - Accent3 3 5 2 4" xfId="12142" xr:uid="{76F04575-F16F-4C06-81E5-7FB39D4163C5}"/>
    <cellStyle name="20% - Accent3 3 5 3" xfId="5765" xr:uid="{00000000-0005-0000-0000-0000B2010000}"/>
    <cellStyle name="20% - Accent3 3 5 3 2" xfId="23495" xr:uid="{D4871A77-1CE6-4985-8F35-09D5A6B7E37B}"/>
    <cellStyle name="20% - Accent3 3 5 3 3" xfId="14215" xr:uid="{FFCC8F1C-F238-4283-9A07-985DF6898EC4}"/>
    <cellStyle name="20% - Accent3 3 5 4" xfId="19278" xr:uid="{52DD07D7-18A6-4E74-82EF-F4A0D1D7EF0C}"/>
    <cellStyle name="20% - Accent3 3 5 5" xfId="9997" xr:uid="{606F5F36-322E-4727-9D27-37C41BFA8637}"/>
    <cellStyle name="20% - Accent3 3 6" xfId="1872" xr:uid="{00000000-0005-0000-0000-0000B3010000}"/>
    <cellStyle name="20% - Accent3 3 6 2" xfId="4101" xr:uid="{00000000-0005-0000-0000-0000B4010000}"/>
    <cellStyle name="20% - Accent3 3 6 2 2" xfId="8323" xr:uid="{00000000-0005-0000-0000-0000B5010000}"/>
    <cellStyle name="20% - Accent3 3 6 2 2 2" xfId="26053" xr:uid="{1683F7FA-20B3-4CDE-AAD5-31CD96A98E38}"/>
    <cellStyle name="20% - Accent3 3 6 2 2 3" xfId="16773" xr:uid="{0D77C9E9-6CA8-4745-B0B3-C71462ED102E}"/>
    <cellStyle name="20% - Accent3 3 6 2 3" xfId="21836" xr:uid="{2163D526-4FC1-4449-81F5-25EEDBBE4DFD}"/>
    <cellStyle name="20% - Accent3 3 6 2 4" xfId="12555" xr:uid="{44072BD4-E541-4C22-B554-CD0C92DAAE6F}"/>
    <cellStyle name="20% - Accent3 3 6 3" xfId="6178" xr:uid="{00000000-0005-0000-0000-0000B6010000}"/>
    <cellStyle name="20% - Accent3 3 6 3 2" xfId="23908" xr:uid="{AD056ED2-C448-4E1B-A346-5FD7652024BC}"/>
    <cellStyle name="20% - Accent3 3 6 3 3" xfId="14628" xr:uid="{20F87522-DC0E-49B8-9797-5B27F6753B6A}"/>
    <cellStyle name="20% - Accent3 3 6 4" xfId="19691" xr:uid="{548B7177-F312-4FCF-9E72-CB170AE76238}"/>
    <cellStyle name="20% - Accent3 3 6 5" xfId="10410" xr:uid="{46BFC007-9554-4617-A123-9A1518839B71}"/>
    <cellStyle name="20% - Accent3 3 7" xfId="2285" xr:uid="{00000000-0005-0000-0000-0000B7010000}"/>
    <cellStyle name="20% - Accent3 3 7 2" xfId="6591" xr:uid="{00000000-0005-0000-0000-0000B8010000}"/>
    <cellStyle name="20% - Accent3 3 7 2 2" xfId="24321" xr:uid="{C817C692-AA77-40C5-B920-2E3873BBA2E8}"/>
    <cellStyle name="20% - Accent3 3 7 2 3" xfId="15041" xr:uid="{A92F958E-550F-4D5C-BCDE-741DA55B0E06}"/>
    <cellStyle name="20% - Accent3 3 7 3" xfId="20104" xr:uid="{8FD789DF-6E6F-46E0-9920-9B6CDF25D309}"/>
    <cellStyle name="20% - Accent3 3 7 4" xfId="10823" xr:uid="{C2C7D93A-E615-4E4C-9B26-7AAF727AF443}"/>
    <cellStyle name="20% - Accent3 3 8" xfId="4525" xr:uid="{00000000-0005-0000-0000-0000B9010000}"/>
    <cellStyle name="20% - Accent3 3 8 2" xfId="22255" xr:uid="{5035AD89-8766-4EB6-A7A1-D53EA345AF60}"/>
    <cellStyle name="20% - Accent3 3 8 3" xfId="12975" xr:uid="{605FA0ED-EFF3-4197-AACB-27A7F02854D1}"/>
    <cellStyle name="20% - Accent3 3 9" xfId="18038" xr:uid="{1C59DFA1-40F0-4A75-B414-F61F66F2F1C2}"/>
    <cellStyle name="20% - Accent3 4" xfId="24" xr:uid="{00000000-0005-0000-0000-0000BA010000}"/>
    <cellStyle name="20% - Accent3 4 10" xfId="8759" xr:uid="{A41585AA-FA7F-4FEB-8412-6ECC4BCB5FCC}"/>
    <cellStyle name="20% - Accent3 4 2" xfId="593" xr:uid="{00000000-0005-0000-0000-0000BB010000}"/>
    <cellStyle name="20% - Accent3 4 2 2" xfId="2864" xr:uid="{00000000-0005-0000-0000-0000BC010000}"/>
    <cellStyle name="20% - Accent3 4 2 2 2" xfId="7086" xr:uid="{00000000-0005-0000-0000-0000BD010000}"/>
    <cellStyle name="20% - Accent3 4 2 2 2 2" xfId="24816" xr:uid="{121F8B25-CD50-4CC0-9DCC-864C40653CEB}"/>
    <cellStyle name="20% - Accent3 4 2 2 2 3" xfId="15536" xr:uid="{A4D4E4E4-49C3-43FF-BC98-D292072C987C}"/>
    <cellStyle name="20% - Accent3 4 2 2 3" xfId="20599" xr:uid="{78A98A83-97C7-4466-8C77-5A4381AC912A}"/>
    <cellStyle name="20% - Accent3 4 2 2 4" xfId="11318" xr:uid="{5E844423-5238-4E33-89F5-804B8B17115B}"/>
    <cellStyle name="20% - Accent3 4 2 3" xfId="4941" xr:uid="{00000000-0005-0000-0000-0000BE010000}"/>
    <cellStyle name="20% - Accent3 4 2 3 2" xfId="22671" xr:uid="{507358AE-4443-4331-91B9-5B3477ECDBDA}"/>
    <cellStyle name="20% - Accent3 4 2 3 3" xfId="13391" xr:uid="{810B01EA-265E-4733-8AE7-6D3F37FFBEEF}"/>
    <cellStyle name="20% - Accent3 4 2 4" xfId="18454" xr:uid="{F8BB8A4B-57C6-4EE3-9CDC-8A2B2B2F8726}"/>
    <cellStyle name="20% - Accent3 4 2 5" xfId="17624" xr:uid="{46CD40DD-F6F0-404F-8F5A-B953DED08A7A}"/>
    <cellStyle name="20% - Accent3 4 2 6" xfId="9173" xr:uid="{DC1FF5E2-3D83-453C-AE3D-065B55417606}"/>
    <cellStyle name="20% - Accent3 4 3" xfId="1046" xr:uid="{00000000-0005-0000-0000-0000BF010000}"/>
    <cellStyle name="20% - Accent3 4 3 2" xfId="3277" xr:uid="{00000000-0005-0000-0000-0000C0010000}"/>
    <cellStyle name="20% - Accent3 4 3 2 2" xfId="7499" xr:uid="{00000000-0005-0000-0000-0000C1010000}"/>
    <cellStyle name="20% - Accent3 4 3 2 2 2" xfId="25229" xr:uid="{DE3AC9C5-AE0E-4A0D-BBF1-A152A9632B41}"/>
    <cellStyle name="20% - Accent3 4 3 2 2 3" xfId="15949" xr:uid="{54F5C722-A13A-445F-AAEC-736CCE81E720}"/>
    <cellStyle name="20% - Accent3 4 3 2 3" xfId="21012" xr:uid="{0AE60F8C-A0D5-4A33-99AE-EBEF3F628716}"/>
    <cellStyle name="20% - Accent3 4 3 2 4" xfId="11731" xr:uid="{4B43E608-6C3B-4DB5-8C5C-5636D15A098D}"/>
    <cellStyle name="20% - Accent3 4 3 3" xfId="5354" xr:uid="{00000000-0005-0000-0000-0000C2010000}"/>
    <cellStyle name="20% - Accent3 4 3 3 2" xfId="23084" xr:uid="{D933FAE1-22BD-4106-85C4-6B98CEF01CBD}"/>
    <cellStyle name="20% - Accent3 4 3 3 3" xfId="13804" xr:uid="{80CF716C-8099-43B6-A293-246759DC759E}"/>
    <cellStyle name="20% - Accent3 4 3 4" xfId="18867" xr:uid="{9081F306-57F8-4E3C-A4C9-EFF4A7050860}"/>
    <cellStyle name="20% - Accent3 4 3 5" xfId="9586" xr:uid="{1B8FD611-4E44-4A2E-8F1C-6B36935E9383}"/>
    <cellStyle name="20% - Accent3 4 4" xfId="1460" xr:uid="{00000000-0005-0000-0000-0000C3010000}"/>
    <cellStyle name="20% - Accent3 4 4 2" xfId="3690" xr:uid="{00000000-0005-0000-0000-0000C4010000}"/>
    <cellStyle name="20% - Accent3 4 4 2 2" xfId="7912" xr:uid="{00000000-0005-0000-0000-0000C5010000}"/>
    <cellStyle name="20% - Accent3 4 4 2 2 2" xfId="25642" xr:uid="{EC062487-CE26-42FD-AAA6-328B6F543AB6}"/>
    <cellStyle name="20% - Accent3 4 4 2 2 3" xfId="16362" xr:uid="{EC8677E0-1D3C-4E04-B697-3D893F5A66B2}"/>
    <cellStyle name="20% - Accent3 4 4 2 3" xfId="21425" xr:uid="{F330736F-38FE-4A6A-9207-8C33551BF138}"/>
    <cellStyle name="20% - Accent3 4 4 2 4" xfId="12144" xr:uid="{BA50F1C0-8516-42A6-A174-B40802B39B21}"/>
    <cellStyle name="20% - Accent3 4 4 3" xfId="5767" xr:uid="{00000000-0005-0000-0000-0000C6010000}"/>
    <cellStyle name="20% - Accent3 4 4 3 2" xfId="23497" xr:uid="{2D64CC9C-BD95-4ABB-AC67-18534874D256}"/>
    <cellStyle name="20% - Accent3 4 4 3 3" xfId="14217" xr:uid="{AA367600-924C-4049-A4C5-62B1AEA4CDCA}"/>
    <cellStyle name="20% - Accent3 4 4 4" xfId="19280" xr:uid="{915490E4-F4C9-496B-9DDF-2DC326007C68}"/>
    <cellStyle name="20% - Accent3 4 4 5" xfId="9999" xr:uid="{E7BDB0D7-E05B-4CEE-BF8D-60EA4EC86F50}"/>
    <cellStyle name="20% - Accent3 4 5" xfId="1874" xr:uid="{00000000-0005-0000-0000-0000C7010000}"/>
    <cellStyle name="20% - Accent3 4 5 2" xfId="4103" xr:uid="{00000000-0005-0000-0000-0000C8010000}"/>
    <cellStyle name="20% - Accent3 4 5 2 2" xfId="8325" xr:uid="{00000000-0005-0000-0000-0000C9010000}"/>
    <cellStyle name="20% - Accent3 4 5 2 2 2" xfId="26055" xr:uid="{94E6566D-5DB9-4A24-8F34-61AB38763AFD}"/>
    <cellStyle name="20% - Accent3 4 5 2 2 3" xfId="16775" xr:uid="{7453603A-59FA-4C70-8007-939AF3599543}"/>
    <cellStyle name="20% - Accent3 4 5 2 3" xfId="21838" xr:uid="{D90DE930-1131-43C8-AD7D-AAB155D15C05}"/>
    <cellStyle name="20% - Accent3 4 5 2 4" xfId="12557" xr:uid="{5E6107C0-EB34-4CE5-B884-B155EBC03ABF}"/>
    <cellStyle name="20% - Accent3 4 5 3" xfId="6180" xr:uid="{00000000-0005-0000-0000-0000CA010000}"/>
    <cellStyle name="20% - Accent3 4 5 3 2" xfId="23910" xr:uid="{F1E6BF28-8CA3-46C3-8571-ED098C3C81C8}"/>
    <cellStyle name="20% - Accent3 4 5 3 3" xfId="14630" xr:uid="{5E077AE3-E688-44E1-A296-273C1C91B961}"/>
    <cellStyle name="20% - Accent3 4 5 4" xfId="19693" xr:uid="{DEC4DADF-14A1-47FF-9AB1-6F7CE727DCB5}"/>
    <cellStyle name="20% - Accent3 4 5 5" xfId="10412" xr:uid="{0CF7E7C7-6B22-421B-8FE1-D59AEE905060}"/>
    <cellStyle name="20% - Accent3 4 6" xfId="2287" xr:uid="{00000000-0005-0000-0000-0000CB010000}"/>
    <cellStyle name="20% - Accent3 4 6 2" xfId="6593" xr:uid="{00000000-0005-0000-0000-0000CC010000}"/>
    <cellStyle name="20% - Accent3 4 6 2 2" xfId="24323" xr:uid="{0014888A-9529-4FE7-8A8E-8AC12A27CDEA}"/>
    <cellStyle name="20% - Accent3 4 6 2 3" xfId="15043" xr:uid="{EB432941-115D-44D3-BCDE-34DAEF9C5B59}"/>
    <cellStyle name="20% - Accent3 4 6 3" xfId="20106" xr:uid="{DCADF5A5-9C81-4A18-8DD3-5DD261E10665}"/>
    <cellStyle name="20% - Accent3 4 6 4" xfId="10825" xr:uid="{FE22DA01-4BD1-457E-9B9D-90732363915F}"/>
    <cellStyle name="20% - Accent3 4 7" xfId="4527" xr:uid="{00000000-0005-0000-0000-0000CD010000}"/>
    <cellStyle name="20% - Accent3 4 7 2" xfId="22257" xr:uid="{3197E2A9-5003-4021-94E9-9EE642283004}"/>
    <cellStyle name="20% - Accent3 4 7 3" xfId="12977" xr:uid="{7CDF21C4-D28F-4E33-952B-87C7B05838D3}"/>
    <cellStyle name="20% - Accent3 4 8" xfId="18040" xr:uid="{002705C4-700B-4D48-B3F1-F5D1AE6B927F}"/>
    <cellStyle name="20% - Accent3 4 9" xfId="17207" xr:uid="{1D98E4C2-C410-4672-9B51-37F5BBFD0D74}"/>
    <cellStyle name="20% - Accent3 5" xfId="586" xr:uid="{00000000-0005-0000-0000-0000CE010000}"/>
    <cellStyle name="20% - Accent3 5 2" xfId="2857" xr:uid="{00000000-0005-0000-0000-0000CF010000}"/>
    <cellStyle name="20% - Accent3 5 2 2" xfId="7079" xr:uid="{00000000-0005-0000-0000-0000D0010000}"/>
    <cellStyle name="20% - Accent3 5 2 2 2" xfId="24809" xr:uid="{FE312A9D-3161-4369-87A9-188542037611}"/>
    <cellStyle name="20% - Accent3 5 2 2 3" xfId="15529" xr:uid="{CC4B8602-9054-4B00-BA27-2625D2A1CA74}"/>
    <cellStyle name="20% - Accent3 5 2 3" xfId="20592" xr:uid="{69F05B1F-143A-45DB-891A-72F1ABEFB711}"/>
    <cellStyle name="20% - Accent3 5 2 4" xfId="11311" xr:uid="{5CCA9F80-72FA-4CE1-ACAA-1D7545DAFF7E}"/>
    <cellStyle name="20% - Accent3 5 3" xfId="4934" xr:uid="{00000000-0005-0000-0000-0000D1010000}"/>
    <cellStyle name="20% - Accent3 5 3 2" xfId="22664" xr:uid="{4C955D37-DD39-4FB1-8E35-61D0849EAE1D}"/>
    <cellStyle name="20% - Accent3 5 3 3" xfId="13384" xr:uid="{9F3EC7BD-1EA6-4EF6-AE4E-BF051079473D}"/>
    <cellStyle name="20% - Accent3 5 4" xfId="18447" xr:uid="{2EA790FB-4254-4888-ADE0-F455C176DB7A}"/>
    <cellStyle name="20% - Accent3 5 5" xfId="17617" xr:uid="{3CF4B8D4-633E-421B-87E4-DCED6A94D331}"/>
    <cellStyle name="20% - Accent3 5 6" xfId="9166" xr:uid="{D8BF3F0F-20C3-47D7-A341-2F32808561BE}"/>
    <cellStyle name="20% - Accent3 6" xfId="1039" xr:uid="{00000000-0005-0000-0000-0000D2010000}"/>
    <cellStyle name="20% - Accent3 6 2" xfId="3270" xr:uid="{00000000-0005-0000-0000-0000D3010000}"/>
    <cellStyle name="20% - Accent3 6 2 2" xfId="7492" xr:uid="{00000000-0005-0000-0000-0000D4010000}"/>
    <cellStyle name="20% - Accent3 6 2 2 2" xfId="25222" xr:uid="{90C97935-DEA3-4657-BCDE-96A53864971A}"/>
    <cellStyle name="20% - Accent3 6 2 2 3" xfId="15942" xr:uid="{0232542E-9E5B-46CC-92AF-DF219BBC3BEF}"/>
    <cellStyle name="20% - Accent3 6 2 3" xfId="21005" xr:uid="{466C71B0-857D-4D45-9ED7-0A5D1A08BF3A}"/>
    <cellStyle name="20% - Accent3 6 2 4" xfId="11724" xr:uid="{9E859B1E-152A-4B53-B131-B836F253BB6D}"/>
    <cellStyle name="20% - Accent3 6 3" xfId="5347" xr:uid="{00000000-0005-0000-0000-0000D5010000}"/>
    <cellStyle name="20% - Accent3 6 3 2" xfId="23077" xr:uid="{86FA1964-5A20-4959-8D15-268DCF53D968}"/>
    <cellStyle name="20% - Accent3 6 3 3" xfId="13797" xr:uid="{F2DAF186-0280-410F-8383-900FCE9C745C}"/>
    <cellStyle name="20% - Accent3 6 4" xfId="18860" xr:uid="{0B45FBA7-0EBA-4E5A-8EDE-9369C6AC1D99}"/>
    <cellStyle name="20% - Accent3 6 5" xfId="9579" xr:uid="{4534E2A0-2093-4021-ACC2-39E85206BA5F}"/>
    <cellStyle name="20% - Accent3 7" xfId="1453" xr:uid="{00000000-0005-0000-0000-0000D6010000}"/>
    <cellStyle name="20% - Accent3 7 2" xfId="3683" xr:uid="{00000000-0005-0000-0000-0000D7010000}"/>
    <cellStyle name="20% - Accent3 7 2 2" xfId="7905" xr:uid="{00000000-0005-0000-0000-0000D8010000}"/>
    <cellStyle name="20% - Accent3 7 2 2 2" xfId="25635" xr:uid="{DCE6AFCC-AB05-457E-B241-EA3367B5359F}"/>
    <cellStyle name="20% - Accent3 7 2 2 3" xfId="16355" xr:uid="{ED3BA4FF-70CA-4640-91EF-5062538AF313}"/>
    <cellStyle name="20% - Accent3 7 2 3" xfId="21418" xr:uid="{71033442-9A90-4DC0-9882-6C3EA2507BC7}"/>
    <cellStyle name="20% - Accent3 7 2 4" xfId="12137" xr:uid="{66F3D8E9-234F-48D5-A81C-E434EAA4C1D8}"/>
    <cellStyle name="20% - Accent3 7 3" xfId="5760" xr:uid="{00000000-0005-0000-0000-0000D9010000}"/>
    <cellStyle name="20% - Accent3 7 3 2" xfId="23490" xr:uid="{8162117D-31E5-4044-A588-31FD0BDD0E80}"/>
    <cellStyle name="20% - Accent3 7 3 3" xfId="14210" xr:uid="{A191AADA-2376-4D4A-BB2D-8917C5C461B1}"/>
    <cellStyle name="20% - Accent3 7 4" xfId="19273" xr:uid="{3C8DB962-B6BE-4CBC-9D5D-DEB141E4F6FA}"/>
    <cellStyle name="20% - Accent3 7 5" xfId="9992" xr:uid="{231347FE-1F37-4F7E-9EC5-D8E09CD38240}"/>
    <cellStyle name="20% - Accent3 8" xfId="1867" xr:uid="{00000000-0005-0000-0000-0000DA010000}"/>
    <cellStyle name="20% - Accent3 8 2" xfId="4096" xr:uid="{00000000-0005-0000-0000-0000DB010000}"/>
    <cellStyle name="20% - Accent3 8 2 2" xfId="8318" xr:uid="{00000000-0005-0000-0000-0000DC010000}"/>
    <cellStyle name="20% - Accent3 8 2 2 2" xfId="26048" xr:uid="{55EB585A-3EC0-41D9-B997-B9AA9D75C796}"/>
    <cellStyle name="20% - Accent3 8 2 2 3" xfId="16768" xr:uid="{C9D5945A-4C7F-4077-85C2-0B0856A8A846}"/>
    <cellStyle name="20% - Accent3 8 2 3" xfId="21831" xr:uid="{87AE33D2-534A-48C7-A379-E4E9E30489CE}"/>
    <cellStyle name="20% - Accent3 8 2 4" xfId="12550" xr:uid="{EB0FEB48-F3A9-4A7B-867B-ACE3860CA81D}"/>
    <cellStyle name="20% - Accent3 8 3" xfId="6173" xr:uid="{00000000-0005-0000-0000-0000DD010000}"/>
    <cellStyle name="20% - Accent3 8 3 2" xfId="23903" xr:uid="{8218E857-792F-410F-A830-1131C0A6E8D8}"/>
    <cellStyle name="20% - Accent3 8 3 3" xfId="14623" xr:uid="{A3525606-B140-4661-9CCA-1E6403BDAED7}"/>
    <cellStyle name="20% - Accent3 8 4" xfId="19686" xr:uid="{C77C4F94-D3BB-452C-812A-E3011D4ACA7C}"/>
    <cellStyle name="20% - Accent3 8 5" xfId="10405" xr:uid="{948CC05C-B6DE-4057-A04D-A711D7E15AC8}"/>
    <cellStyle name="20% - Accent3 9" xfId="2280" xr:uid="{00000000-0005-0000-0000-0000DE010000}"/>
    <cellStyle name="20% - Accent3 9 2" xfId="6586" xr:uid="{00000000-0005-0000-0000-0000DF010000}"/>
    <cellStyle name="20% - Accent3 9 2 2" xfId="24316" xr:uid="{969A1AF6-8A14-4D53-B921-DAA5A180A05E}"/>
    <cellStyle name="20% - Accent3 9 2 3" xfId="15036" xr:uid="{2D5C2573-F041-4475-B20D-32ACFE385DEA}"/>
    <cellStyle name="20% - Accent3 9 3" xfId="20099" xr:uid="{45176A08-951A-4CFA-9E99-A0307FEE7CFD}"/>
    <cellStyle name="20% - Accent3 9 4" xfId="10818" xr:uid="{8D1CCB1A-3267-46A9-96D5-4DB913EAEEB4}"/>
    <cellStyle name="20% - Accent4" xfId="25" builtinId="42" customBuiltin="1"/>
    <cellStyle name="20% - Accent4 10" xfId="4528" xr:uid="{00000000-0005-0000-0000-0000E1010000}"/>
    <cellStyle name="20% - Accent4 10 2" xfId="22258" xr:uid="{7BEE0C91-66AF-427E-B49E-BCE0963C3F4C}"/>
    <cellStyle name="20% - Accent4 10 3" xfId="12978" xr:uid="{797DF443-785B-4E24-A629-678CA1509673}"/>
    <cellStyle name="20% - Accent4 11" xfId="18041" xr:uid="{9A08C0AD-3AA9-4718-9334-401BC4781F8D}"/>
    <cellStyle name="20% - Accent4 12" xfId="17208" xr:uid="{9E0DDD52-43F3-4309-BA85-2C0CCBD2D573}"/>
    <cellStyle name="20% - Accent4 13" xfId="8760" xr:uid="{D2234D8E-089A-4A88-9819-49A1F12861BE}"/>
    <cellStyle name="20% - Accent4 2" xfId="26" xr:uid="{00000000-0005-0000-0000-0000E2010000}"/>
    <cellStyle name="20% - Accent4 2 10" xfId="18042" xr:uid="{83AE10CC-89F2-4309-9218-7C974C82F048}"/>
    <cellStyle name="20% - Accent4 2 11" xfId="17209" xr:uid="{5F50D5C3-85BF-41F7-9F03-A4D386A985E2}"/>
    <cellStyle name="20% - Accent4 2 12" xfId="8761" xr:uid="{7F6DF04D-1A96-40CF-9D75-314601D331FE}"/>
    <cellStyle name="20% - Accent4 2 2" xfId="27" xr:uid="{00000000-0005-0000-0000-0000E3010000}"/>
    <cellStyle name="20% - Accent4 2 2 10" xfId="17210" xr:uid="{755FE0E6-A71E-4130-AA18-945A0CFB90F9}"/>
    <cellStyle name="20% - Accent4 2 2 11" xfId="8762" xr:uid="{DB6C79CC-F4FF-4B2A-B21D-321039200942}"/>
    <cellStyle name="20% - Accent4 2 2 2" xfId="28" xr:uid="{00000000-0005-0000-0000-0000E4010000}"/>
    <cellStyle name="20% - Accent4 2 2 2 10" xfId="8763" xr:uid="{37CA9969-229C-4640-A5B4-D6113D157742}"/>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4820" xr:uid="{80D9E2E9-4D50-4CA3-9334-981705BAE41E}"/>
    <cellStyle name="20% - Accent4 2 2 2 2 2 2 3" xfId="15540" xr:uid="{30715248-B5BA-4B65-A087-EC3C770CEBFE}"/>
    <cellStyle name="20% - Accent4 2 2 2 2 2 3" xfId="20603" xr:uid="{0805BDB9-4373-45F4-9202-CF708A2F740F}"/>
    <cellStyle name="20% - Accent4 2 2 2 2 2 4" xfId="11322" xr:uid="{90F632A3-BAF3-47C0-9976-71535A01A36B}"/>
    <cellStyle name="20% - Accent4 2 2 2 2 3" xfId="4945" xr:uid="{00000000-0005-0000-0000-0000E8010000}"/>
    <cellStyle name="20% - Accent4 2 2 2 2 3 2" xfId="22675" xr:uid="{D3FF260B-1D4E-4543-AB44-9F5B69ED79D4}"/>
    <cellStyle name="20% - Accent4 2 2 2 2 3 3" xfId="13395" xr:uid="{96D28B45-C8C7-41B8-9558-B4E66FB93572}"/>
    <cellStyle name="20% - Accent4 2 2 2 2 4" xfId="18458" xr:uid="{55CD2D3E-2174-4C5A-BC31-9726B0EF23DC}"/>
    <cellStyle name="20% - Accent4 2 2 2 2 5" xfId="17628" xr:uid="{18E20160-3241-4631-AD89-824846F1B883}"/>
    <cellStyle name="20% - Accent4 2 2 2 2 6" xfId="9177" xr:uid="{66CF45AC-FF34-4FEA-9034-7E76F2D4B67E}"/>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5233" xr:uid="{CD72C98B-F505-4E57-BC23-94DB09CE3DF1}"/>
    <cellStyle name="20% - Accent4 2 2 2 3 2 2 3" xfId="15953" xr:uid="{A582F829-6153-49A6-9A75-03ED89B35D0F}"/>
    <cellStyle name="20% - Accent4 2 2 2 3 2 3" xfId="21016" xr:uid="{EB723073-938F-4864-8B70-F8F88DA490C3}"/>
    <cellStyle name="20% - Accent4 2 2 2 3 2 4" xfId="11735" xr:uid="{29224576-F3B1-4FCD-B11A-AF108AD2E395}"/>
    <cellStyle name="20% - Accent4 2 2 2 3 3" xfId="5358" xr:uid="{00000000-0005-0000-0000-0000EC010000}"/>
    <cellStyle name="20% - Accent4 2 2 2 3 3 2" xfId="23088" xr:uid="{8891C4A5-E4ED-478C-8117-53BC7469CF12}"/>
    <cellStyle name="20% - Accent4 2 2 2 3 3 3" xfId="13808" xr:uid="{CD6A507E-4A03-4BF3-8666-D8DCE9B3D4D5}"/>
    <cellStyle name="20% - Accent4 2 2 2 3 4" xfId="18871" xr:uid="{AB9516C7-EABC-4489-81D4-BE7B14732726}"/>
    <cellStyle name="20% - Accent4 2 2 2 3 5" xfId="9590" xr:uid="{1F4694B8-04B1-45E5-9D0E-E4F475CC0273}"/>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5646" xr:uid="{4C099A95-DCA9-4F86-8198-697467D2D9C8}"/>
    <cellStyle name="20% - Accent4 2 2 2 4 2 2 3" xfId="16366" xr:uid="{F5F1BC30-A0DE-4D5F-910A-324ABB8D2636}"/>
    <cellStyle name="20% - Accent4 2 2 2 4 2 3" xfId="21429" xr:uid="{57B9DF79-E23D-4AFF-8480-E276B02E6401}"/>
    <cellStyle name="20% - Accent4 2 2 2 4 2 4" xfId="12148" xr:uid="{B9DDCA3C-95C7-4DAB-88BA-009AAA54412F}"/>
    <cellStyle name="20% - Accent4 2 2 2 4 3" xfId="5771" xr:uid="{00000000-0005-0000-0000-0000F0010000}"/>
    <cellStyle name="20% - Accent4 2 2 2 4 3 2" xfId="23501" xr:uid="{37BF6CE4-AEBD-4175-9A08-57FF4E550E76}"/>
    <cellStyle name="20% - Accent4 2 2 2 4 3 3" xfId="14221" xr:uid="{EB3F2CAF-3E26-4C8C-98C3-1602AF19F465}"/>
    <cellStyle name="20% - Accent4 2 2 2 4 4" xfId="19284" xr:uid="{0738141F-C1E1-4CE7-8D30-2A3437F54BDE}"/>
    <cellStyle name="20% - Accent4 2 2 2 4 5" xfId="10003" xr:uid="{3FCD7587-F11C-4036-8164-74F434097D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6059" xr:uid="{2CCCA12C-D79A-497F-9D4A-90B5EC503874}"/>
    <cellStyle name="20% - Accent4 2 2 2 5 2 2 3" xfId="16779" xr:uid="{F5F8B434-C2F8-4E70-86BF-A69C84AB1FAF}"/>
    <cellStyle name="20% - Accent4 2 2 2 5 2 3" xfId="21842" xr:uid="{FE7D70F9-A1F4-4C0E-81C7-CB8BBB48A7D4}"/>
    <cellStyle name="20% - Accent4 2 2 2 5 2 4" xfId="12561" xr:uid="{6EBFB72B-AF8A-4296-A8EA-F4BA3BD5ED04}"/>
    <cellStyle name="20% - Accent4 2 2 2 5 3" xfId="6184" xr:uid="{00000000-0005-0000-0000-0000F4010000}"/>
    <cellStyle name="20% - Accent4 2 2 2 5 3 2" xfId="23914" xr:uid="{9517A691-9AE1-4CFD-BCF9-ADB69D5E2C48}"/>
    <cellStyle name="20% - Accent4 2 2 2 5 3 3" xfId="14634" xr:uid="{481DF090-9EDE-4781-96DC-8CDEDF424036}"/>
    <cellStyle name="20% - Accent4 2 2 2 5 4" xfId="19697" xr:uid="{D8C62FE3-C198-494A-8AF9-1E2793D38844}"/>
    <cellStyle name="20% - Accent4 2 2 2 5 5" xfId="10416" xr:uid="{1D92078F-3376-4EB9-B04C-CDC7CE15B1F1}"/>
    <cellStyle name="20% - Accent4 2 2 2 6" xfId="2291" xr:uid="{00000000-0005-0000-0000-0000F5010000}"/>
    <cellStyle name="20% - Accent4 2 2 2 6 2" xfId="6597" xr:uid="{00000000-0005-0000-0000-0000F6010000}"/>
    <cellStyle name="20% - Accent4 2 2 2 6 2 2" xfId="24327" xr:uid="{825D7CBE-D800-4A03-902E-94ADD5F2F30A}"/>
    <cellStyle name="20% - Accent4 2 2 2 6 2 3" xfId="15047" xr:uid="{7CBF5EF7-12D0-43D0-9526-6D4026BECD08}"/>
    <cellStyle name="20% - Accent4 2 2 2 6 3" xfId="20110" xr:uid="{6613EE3F-9760-4480-8C3A-FCB398DBB5E1}"/>
    <cellStyle name="20% - Accent4 2 2 2 6 4" xfId="10829" xr:uid="{EC5F6FA3-0A82-402E-9E1D-46225479437E}"/>
    <cellStyle name="20% - Accent4 2 2 2 7" xfId="4531" xr:uid="{00000000-0005-0000-0000-0000F7010000}"/>
    <cellStyle name="20% - Accent4 2 2 2 7 2" xfId="22261" xr:uid="{C546C178-040A-4B45-B998-93250AC1A79F}"/>
    <cellStyle name="20% - Accent4 2 2 2 7 3" xfId="12981" xr:uid="{E31834C0-9001-4012-8086-F6DDB78DB178}"/>
    <cellStyle name="20% - Accent4 2 2 2 8" xfId="18044" xr:uid="{46E8F5E3-897E-459D-BD9F-3BAB38BC52F9}"/>
    <cellStyle name="20% - Accent4 2 2 2 9" xfId="17211" xr:uid="{FE576ACB-1DE6-478A-B59E-E2B512262E6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4819" xr:uid="{668DCBEB-9120-4772-AD16-6BDB5AA500DF}"/>
    <cellStyle name="20% - Accent4 2 2 3 2 2 3" xfId="15539" xr:uid="{03C6BBAA-9CF7-4A36-A988-CEF5FE4EC91F}"/>
    <cellStyle name="20% - Accent4 2 2 3 2 3" xfId="20602" xr:uid="{EA19A1CD-533B-408F-9C07-B4B5FCE8E016}"/>
    <cellStyle name="20% - Accent4 2 2 3 2 4" xfId="11321" xr:uid="{28576B28-7801-4FB8-B2F5-AC39EADF8638}"/>
    <cellStyle name="20% - Accent4 2 2 3 3" xfId="4944" xr:uid="{00000000-0005-0000-0000-0000FB010000}"/>
    <cellStyle name="20% - Accent4 2 2 3 3 2" xfId="22674" xr:uid="{A6F1D870-949B-4ED2-86A6-3818C52EEDF4}"/>
    <cellStyle name="20% - Accent4 2 2 3 3 3" xfId="13394" xr:uid="{2A0EE911-24BA-4B76-8DC3-E4C451E33E54}"/>
    <cellStyle name="20% - Accent4 2 2 3 4" xfId="18457" xr:uid="{84C24A70-3971-4C06-BC00-A6E5CB71E6D0}"/>
    <cellStyle name="20% - Accent4 2 2 3 5" xfId="17627" xr:uid="{3BE3CC8C-6FBA-4C60-A4D0-BDE87B32D1A8}"/>
    <cellStyle name="20% - Accent4 2 2 3 6" xfId="9176" xr:uid="{B2EF69EB-6BA2-4566-8435-AF4061A897D6}"/>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5232" xr:uid="{D27DFDA2-279C-4A70-8F8F-8AF575869BCE}"/>
    <cellStyle name="20% - Accent4 2 2 4 2 2 3" xfId="15952" xr:uid="{A0BA4505-336D-4665-8BCB-5F5406F3BA41}"/>
    <cellStyle name="20% - Accent4 2 2 4 2 3" xfId="21015" xr:uid="{6AF791DD-880D-44EA-A5D2-282B91919F19}"/>
    <cellStyle name="20% - Accent4 2 2 4 2 4" xfId="11734" xr:uid="{253320CE-8362-4612-85FA-5E199DDFBFB6}"/>
    <cellStyle name="20% - Accent4 2 2 4 3" xfId="5357" xr:uid="{00000000-0005-0000-0000-0000FF010000}"/>
    <cellStyle name="20% - Accent4 2 2 4 3 2" xfId="23087" xr:uid="{68C37B4C-3779-40F2-9E87-2AEA9B21982D}"/>
    <cellStyle name="20% - Accent4 2 2 4 3 3" xfId="13807" xr:uid="{B3BE624A-FF10-4890-80A7-5FCA40F3DF6D}"/>
    <cellStyle name="20% - Accent4 2 2 4 4" xfId="18870" xr:uid="{E8CEA85A-C76B-4A0D-81F5-3803FDA3AB9C}"/>
    <cellStyle name="20% - Accent4 2 2 4 5" xfId="9589" xr:uid="{9C14EDE6-7E22-4C8D-B1CA-B036BD0A9821}"/>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5645" xr:uid="{F0BDF38D-0844-4684-8602-2EB942CA7C14}"/>
    <cellStyle name="20% - Accent4 2 2 5 2 2 3" xfId="16365" xr:uid="{7929FD50-25AE-4ED4-B150-E25E20EA8FB3}"/>
    <cellStyle name="20% - Accent4 2 2 5 2 3" xfId="21428" xr:uid="{23E2E5F7-47AA-437E-ACC6-B7FDBA895AD2}"/>
    <cellStyle name="20% - Accent4 2 2 5 2 4" xfId="12147" xr:uid="{A83225DF-CA0D-4C1D-805E-C80238983279}"/>
    <cellStyle name="20% - Accent4 2 2 5 3" xfId="5770" xr:uid="{00000000-0005-0000-0000-000003020000}"/>
    <cellStyle name="20% - Accent4 2 2 5 3 2" xfId="23500" xr:uid="{1F503974-E620-4120-B187-C9B9A43BBDDF}"/>
    <cellStyle name="20% - Accent4 2 2 5 3 3" xfId="14220" xr:uid="{0BA9DBB3-68CD-470E-A47F-B044D9592FEE}"/>
    <cellStyle name="20% - Accent4 2 2 5 4" xfId="19283" xr:uid="{C70C7A97-34E0-42AD-B013-048C7C9AFED9}"/>
    <cellStyle name="20% - Accent4 2 2 5 5" xfId="10002" xr:uid="{8AB87FAB-2689-4DCE-A89D-C2CEDF71F7B1}"/>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6058" xr:uid="{131FADAB-1B0F-4649-8E47-2CDB9644CC08}"/>
    <cellStyle name="20% - Accent4 2 2 6 2 2 3" xfId="16778" xr:uid="{2DCFFCEE-8EF1-4B28-95C5-64553A20D94A}"/>
    <cellStyle name="20% - Accent4 2 2 6 2 3" xfId="21841" xr:uid="{A9410F43-9DAD-45BD-B4F8-0491193ADC31}"/>
    <cellStyle name="20% - Accent4 2 2 6 2 4" xfId="12560" xr:uid="{D2E03813-747E-4D57-BBFF-4A2BE522833E}"/>
    <cellStyle name="20% - Accent4 2 2 6 3" xfId="6183" xr:uid="{00000000-0005-0000-0000-000007020000}"/>
    <cellStyle name="20% - Accent4 2 2 6 3 2" xfId="23913" xr:uid="{FAF7D6F6-C1BD-4C66-9166-8A0408407E2C}"/>
    <cellStyle name="20% - Accent4 2 2 6 3 3" xfId="14633" xr:uid="{1BA86C39-28F0-47B9-9625-C651BBEF9E17}"/>
    <cellStyle name="20% - Accent4 2 2 6 4" xfId="19696" xr:uid="{8D500B5D-0D44-4440-8EBF-32F49B402080}"/>
    <cellStyle name="20% - Accent4 2 2 6 5" xfId="10415" xr:uid="{09F0F7BB-38F5-4B72-B0FC-02F62BD286A8}"/>
    <cellStyle name="20% - Accent4 2 2 7" xfId="2290" xr:uid="{00000000-0005-0000-0000-000008020000}"/>
    <cellStyle name="20% - Accent4 2 2 7 2" xfId="6596" xr:uid="{00000000-0005-0000-0000-000009020000}"/>
    <cellStyle name="20% - Accent4 2 2 7 2 2" xfId="24326" xr:uid="{3FEFB677-2418-4C3E-B92B-E2B087105D35}"/>
    <cellStyle name="20% - Accent4 2 2 7 2 3" xfId="15046" xr:uid="{6E77BA55-1EF0-4A1F-A788-C7A16FE9FACC}"/>
    <cellStyle name="20% - Accent4 2 2 7 3" xfId="20109" xr:uid="{66BFAD5E-F8B1-44FA-87AF-DA59F12F9C70}"/>
    <cellStyle name="20% - Accent4 2 2 7 4" xfId="10828" xr:uid="{971B8722-239B-4105-AC43-A6848E586401}"/>
    <cellStyle name="20% - Accent4 2 2 8" xfId="4530" xr:uid="{00000000-0005-0000-0000-00000A020000}"/>
    <cellStyle name="20% - Accent4 2 2 8 2" xfId="22260" xr:uid="{6157C685-BBC6-4CFD-BFB0-B1AA7165CB31}"/>
    <cellStyle name="20% - Accent4 2 2 8 3" xfId="12980" xr:uid="{29587970-C7AA-41E5-A3D0-84EF3A581C11}"/>
    <cellStyle name="20% - Accent4 2 2 9" xfId="18043" xr:uid="{0FEB874C-64B7-4F68-9A3B-CC1D92BB88E4}"/>
    <cellStyle name="20% - Accent4 2 3" xfId="29" xr:uid="{00000000-0005-0000-0000-00000B020000}"/>
    <cellStyle name="20% - Accent4 2 3 10" xfId="8764" xr:uid="{12E248D7-641F-4912-A3FA-7A9A8B2E595B}"/>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4821" xr:uid="{2684C2FC-FE3B-4855-A96E-873B35F9F726}"/>
    <cellStyle name="20% - Accent4 2 3 2 2 2 3" xfId="15541" xr:uid="{D56AE88A-2203-45E4-871E-B1239D8C8C1B}"/>
    <cellStyle name="20% - Accent4 2 3 2 2 3" xfId="20604" xr:uid="{C8DAB557-4DB4-417F-882A-8804884B87F1}"/>
    <cellStyle name="20% - Accent4 2 3 2 2 4" xfId="11323" xr:uid="{6D272A65-E25F-4BCC-9E2C-AC3881BFF57C}"/>
    <cellStyle name="20% - Accent4 2 3 2 3" xfId="4946" xr:uid="{00000000-0005-0000-0000-00000F020000}"/>
    <cellStyle name="20% - Accent4 2 3 2 3 2" xfId="22676" xr:uid="{653B6152-D007-4E45-B77A-03E5F55F6A0C}"/>
    <cellStyle name="20% - Accent4 2 3 2 3 3" xfId="13396" xr:uid="{A5A50A71-9EB9-4003-89B5-7B36B88B2352}"/>
    <cellStyle name="20% - Accent4 2 3 2 4" xfId="18459" xr:uid="{6E0CF66A-8E86-4978-953B-B2330515D586}"/>
    <cellStyle name="20% - Accent4 2 3 2 5" xfId="17629" xr:uid="{D3935D69-A816-4AEE-844C-DCF4371A77D8}"/>
    <cellStyle name="20% - Accent4 2 3 2 6" xfId="9178" xr:uid="{06F0873E-F680-4B40-BADB-82F9287BF2AA}"/>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5234" xr:uid="{D3E8D1CD-977E-4EEE-8937-7495F490E514}"/>
    <cellStyle name="20% - Accent4 2 3 3 2 2 3" xfId="15954" xr:uid="{845CB256-6CC9-405B-80E4-7CDB5216EC0C}"/>
    <cellStyle name="20% - Accent4 2 3 3 2 3" xfId="21017" xr:uid="{CC887992-7A64-42BE-BA6B-E9CD85A6D6B2}"/>
    <cellStyle name="20% - Accent4 2 3 3 2 4" xfId="11736" xr:uid="{69120F19-6042-41A2-A451-A887955F58F4}"/>
    <cellStyle name="20% - Accent4 2 3 3 3" xfId="5359" xr:uid="{00000000-0005-0000-0000-000013020000}"/>
    <cellStyle name="20% - Accent4 2 3 3 3 2" xfId="23089" xr:uid="{7E2A8BD5-925D-4B6F-BEE8-00559231772D}"/>
    <cellStyle name="20% - Accent4 2 3 3 3 3" xfId="13809" xr:uid="{B50E15A5-DAE6-486E-BBFF-85BB54AFD954}"/>
    <cellStyle name="20% - Accent4 2 3 3 4" xfId="18872" xr:uid="{20D24B1A-10A3-4860-B896-9BE8E71D67F8}"/>
    <cellStyle name="20% - Accent4 2 3 3 5" xfId="9591" xr:uid="{7E3E7594-9D88-4062-9D56-1FA4AA46A7B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5647" xr:uid="{172F22B4-B52E-41BE-922C-7F4819B237D9}"/>
    <cellStyle name="20% - Accent4 2 3 4 2 2 3" xfId="16367" xr:uid="{B554117F-353B-45C3-968A-03377DD09AAD}"/>
    <cellStyle name="20% - Accent4 2 3 4 2 3" xfId="21430" xr:uid="{E3C66BA0-7440-44CD-B818-4FAE1A3559C1}"/>
    <cellStyle name="20% - Accent4 2 3 4 2 4" xfId="12149" xr:uid="{A6F7078D-BC2E-448B-B30A-1A2D8E631138}"/>
    <cellStyle name="20% - Accent4 2 3 4 3" xfId="5772" xr:uid="{00000000-0005-0000-0000-000017020000}"/>
    <cellStyle name="20% - Accent4 2 3 4 3 2" xfId="23502" xr:uid="{CD2C4D8F-242A-4C9B-B605-E2E9A51B2052}"/>
    <cellStyle name="20% - Accent4 2 3 4 3 3" xfId="14222" xr:uid="{D537A8A3-C959-4159-A031-B38087668ACE}"/>
    <cellStyle name="20% - Accent4 2 3 4 4" xfId="19285" xr:uid="{00742731-5B1A-404F-BD79-DD21387DFE56}"/>
    <cellStyle name="20% - Accent4 2 3 4 5" xfId="10004" xr:uid="{E7868990-3A64-490D-935C-B69038B16848}"/>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6060" xr:uid="{97E57BA2-6368-4893-A025-130A1BE775C0}"/>
    <cellStyle name="20% - Accent4 2 3 5 2 2 3" xfId="16780" xr:uid="{21D24F49-ABBD-4679-8C49-01C6CB7479CC}"/>
    <cellStyle name="20% - Accent4 2 3 5 2 3" xfId="21843" xr:uid="{98799FD0-84BA-41B1-A0F4-5BE38FFA9992}"/>
    <cellStyle name="20% - Accent4 2 3 5 2 4" xfId="12562" xr:uid="{16FB19F3-BB04-423D-8F5B-CCC27C1B670C}"/>
    <cellStyle name="20% - Accent4 2 3 5 3" xfId="6185" xr:uid="{00000000-0005-0000-0000-00001B020000}"/>
    <cellStyle name="20% - Accent4 2 3 5 3 2" xfId="23915" xr:uid="{FE664737-5EED-489E-844D-661299E8A610}"/>
    <cellStyle name="20% - Accent4 2 3 5 3 3" xfId="14635" xr:uid="{DBEDDC32-2796-43B7-B24E-CEBCF56163CE}"/>
    <cellStyle name="20% - Accent4 2 3 5 4" xfId="19698" xr:uid="{9B79015F-C6E7-4219-B092-336DF65B4536}"/>
    <cellStyle name="20% - Accent4 2 3 5 5" xfId="10417" xr:uid="{B7C2840A-446A-4B03-93E5-AA21076F8ED1}"/>
    <cellStyle name="20% - Accent4 2 3 6" xfId="2292" xr:uid="{00000000-0005-0000-0000-00001C020000}"/>
    <cellStyle name="20% - Accent4 2 3 6 2" xfId="6598" xr:uid="{00000000-0005-0000-0000-00001D020000}"/>
    <cellStyle name="20% - Accent4 2 3 6 2 2" xfId="24328" xr:uid="{02064001-4191-4B56-B69D-DCBABFBE7E0D}"/>
    <cellStyle name="20% - Accent4 2 3 6 2 3" xfId="15048" xr:uid="{B9E752BB-98B9-4ACD-9CCA-61CDB104D4AF}"/>
    <cellStyle name="20% - Accent4 2 3 6 3" xfId="20111" xr:uid="{047AA81A-CF1C-4A76-90E4-9215E2BD691F}"/>
    <cellStyle name="20% - Accent4 2 3 6 4" xfId="10830" xr:uid="{3770E63C-ED85-4BCE-B7AB-4C4E7C47C6DE}"/>
    <cellStyle name="20% - Accent4 2 3 7" xfId="4532" xr:uid="{00000000-0005-0000-0000-00001E020000}"/>
    <cellStyle name="20% - Accent4 2 3 7 2" xfId="22262" xr:uid="{98BC897B-3C78-418F-B8D2-4D96435C3CA6}"/>
    <cellStyle name="20% - Accent4 2 3 7 3" xfId="12982" xr:uid="{E7C2D2DE-3BE5-4610-A5AD-3196CC673060}"/>
    <cellStyle name="20% - Accent4 2 3 8" xfId="18045" xr:uid="{664D7EF8-9FA6-4E44-AD68-E6816DFABCB2}"/>
    <cellStyle name="20% - Accent4 2 3 9" xfId="17212" xr:uid="{49200135-A82A-4057-A205-EFC15E120E08}"/>
    <cellStyle name="20% - Accent4 2 4" xfId="595" xr:uid="{00000000-0005-0000-0000-00001F020000}"/>
    <cellStyle name="20% - Accent4 2 4 2" xfId="2866" xr:uid="{00000000-0005-0000-0000-000020020000}"/>
    <cellStyle name="20% - Accent4 2 4 2 2" xfId="7088" xr:uid="{00000000-0005-0000-0000-000021020000}"/>
    <cellStyle name="20% - Accent4 2 4 2 2 2" xfId="24818" xr:uid="{677EA85C-A55A-408C-9E52-513F6E28FEB9}"/>
    <cellStyle name="20% - Accent4 2 4 2 2 3" xfId="15538" xr:uid="{C5B5629B-0C42-4B04-9D22-6002B8AF6390}"/>
    <cellStyle name="20% - Accent4 2 4 2 3" xfId="20601" xr:uid="{44DF7A45-C548-46EF-A4AF-AFAE425B6E98}"/>
    <cellStyle name="20% - Accent4 2 4 2 4" xfId="11320" xr:uid="{B0687781-B332-4498-AE73-63F5A312EB67}"/>
    <cellStyle name="20% - Accent4 2 4 3" xfId="4943" xr:uid="{00000000-0005-0000-0000-000022020000}"/>
    <cellStyle name="20% - Accent4 2 4 3 2" xfId="22673" xr:uid="{73B43A00-24FC-4A1E-8FFB-EA4223556854}"/>
    <cellStyle name="20% - Accent4 2 4 3 3" xfId="13393" xr:uid="{2B2510C0-B938-41F2-BF1B-9E5B6FDA0448}"/>
    <cellStyle name="20% - Accent4 2 4 4" xfId="18456" xr:uid="{9FCE398C-F4C9-4DAC-A2A2-02D40AB4F7AA}"/>
    <cellStyle name="20% - Accent4 2 4 5" xfId="17626" xr:uid="{615F71AC-59FD-4083-8350-367E02D660D2}"/>
    <cellStyle name="20% - Accent4 2 4 6" xfId="9175" xr:uid="{73204752-3B5A-4B9A-9C0C-0AAB58909004}"/>
    <cellStyle name="20% - Accent4 2 5" xfId="1048" xr:uid="{00000000-0005-0000-0000-000023020000}"/>
    <cellStyle name="20% - Accent4 2 5 2" xfId="3279" xr:uid="{00000000-0005-0000-0000-000024020000}"/>
    <cellStyle name="20% - Accent4 2 5 2 2" xfId="7501" xr:uid="{00000000-0005-0000-0000-000025020000}"/>
    <cellStyle name="20% - Accent4 2 5 2 2 2" xfId="25231" xr:uid="{5F3982EC-71F7-4AF1-9B70-94CA09A7537E}"/>
    <cellStyle name="20% - Accent4 2 5 2 2 3" xfId="15951" xr:uid="{D3F4AADD-EE6F-4848-A438-01F8F7989B59}"/>
    <cellStyle name="20% - Accent4 2 5 2 3" xfId="21014" xr:uid="{F1F904EC-F60A-40BA-A262-41ACBAE03DF4}"/>
    <cellStyle name="20% - Accent4 2 5 2 4" xfId="11733" xr:uid="{31F79E86-E881-448D-A7B2-22DA700F881C}"/>
    <cellStyle name="20% - Accent4 2 5 3" xfId="5356" xr:uid="{00000000-0005-0000-0000-000026020000}"/>
    <cellStyle name="20% - Accent4 2 5 3 2" xfId="23086" xr:uid="{7B5AD2CB-F2E6-4434-AEB9-7DC20FB91185}"/>
    <cellStyle name="20% - Accent4 2 5 3 3" xfId="13806" xr:uid="{E782A960-DAA6-4D68-AA26-E86E8B8FF0EB}"/>
    <cellStyle name="20% - Accent4 2 5 4" xfId="18869" xr:uid="{A3F4F07A-F07C-4C2A-972D-B9BA51EA0555}"/>
    <cellStyle name="20% - Accent4 2 5 5" xfId="9588" xr:uid="{5E64AA2F-F035-4BFA-A12D-1F7410342AB4}"/>
    <cellStyle name="20% - Accent4 2 6" xfId="1462" xr:uid="{00000000-0005-0000-0000-000027020000}"/>
    <cellStyle name="20% - Accent4 2 6 2" xfId="3692" xr:uid="{00000000-0005-0000-0000-000028020000}"/>
    <cellStyle name="20% - Accent4 2 6 2 2" xfId="7914" xr:uid="{00000000-0005-0000-0000-000029020000}"/>
    <cellStyle name="20% - Accent4 2 6 2 2 2" xfId="25644" xr:uid="{7720125B-91F0-4321-A0C4-3BB409BBBDE0}"/>
    <cellStyle name="20% - Accent4 2 6 2 2 3" xfId="16364" xr:uid="{0B408EDF-2989-41E7-8689-613B75398324}"/>
    <cellStyle name="20% - Accent4 2 6 2 3" xfId="21427" xr:uid="{6AEB198A-6E19-4985-B378-0F2437EDC777}"/>
    <cellStyle name="20% - Accent4 2 6 2 4" xfId="12146" xr:uid="{2B10ABD4-6312-4867-B41D-2FDA776EF096}"/>
    <cellStyle name="20% - Accent4 2 6 3" xfId="5769" xr:uid="{00000000-0005-0000-0000-00002A020000}"/>
    <cellStyle name="20% - Accent4 2 6 3 2" xfId="23499" xr:uid="{728A9A5F-66BE-4B21-A64C-CE44D619E053}"/>
    <cellStyle name="20% - Accent4 2 6 3 3" xfId="14219" xr:uid="{F87145EA-6951-4167-A5F1-4F7E203236D3}"/>
    <cellStyle name="20% - Accent4 2 6 4" xfId="19282" xr:uid="{50BAC603-DA88-44A9-A963-B777F249281C}"/>
    <cellStyle name="20% - Accent4 2 6 5" xfId="10001" xr:uid="{4126CDA4-CDBC-47D3-A8A9-C13EB7872093}"/>
    <cellStyle name="20% - Accent4 2 7" xfId="1876" xr:uid="{00000000-0005-0000-0000-00002B020000}"/>
    <cellStyle name="20% - Accent4 2 7 2" xfId="4105" xr:uid="{00000000-0005-0000-0000-00002C020000}"/>
    <cellStyle name="20% - Accent4 2 7 2 2" xfId="8327" xr:uid="{00000000-0005-0000-0000-00002D020000}"/>
    <cellStyle name="20% - Accent4 2 7 2 2 2" xfId="26057" xr:uid="{BB137C7C-7EB7-4B5D-B2F7-D3728E53FB75}"/>
    <cellStyle name="20% - Accent4 2 7 2 2 3" xfId="16777" xr:uid="{46B6C689-1AF6-4863-90F5-71E8556ED411}"/>
    <cellStyle name="20% - Accent4 2 7 2 3" xfId="21840" xr:uid="{B44F3E1E-1EAD-400B-B149-2C17B1D882AC}"/>
    <cellStyle name="20% - Accent4 2 7 2 4" xfId="12559" xr:uid="{EA379004-560B-4A29-9508-C112EE20650B}"/>
    <cellStyle name="20% - Accent4 2 7 3" xfId="6182" xr:uid="{00000000-0005-0000-0000-00002E020000}"/>
    <cellStyle name="20% - Accent4 2 7 3 2" xfId="23912" xr:uid="{171679A9-9F94-4166-B7D0-566E5956B28D}"/>
    <cellStyle name="20% - Accent4 2 7 3 3" xfId="14632" xr:uid="{F19998CE-F81B-41A1-A73D-15F91A82CE38}"/>
    <cellStyle name="20% - Accent4 2 7 4" xfId="19695" xr:uid="{F770FEE1-3F01-44DC-B4D1-12FF373B9DAC}"/>
    <cellStyle name="20% - Accent4 2 7 5" xfId="10414" xr:uid="{94CF2FCB-234E-480F-BB2A-A399CC009947}"/>
    <cellStyle name="20% - Accent4 2 8" xfId="2289" xr:uid="{00000000-0005-0000-0000-00002F020000}"/>
    <cellStyle name="20% - Accent4 2 8 2" xfId="6595" xr:uid="{00000000-0005-0000-0000-000030020000}"/>
    <cellStyle name="20% - Accent4 2 8 2 2" xfId="24325" xr:uid="{E63988D9-8787-4296-822B-5A41C36E74B8}"/>
    <cellStyle name="20% - Accent4 2 8 2 3" xfId="15045" xr:uid="{B10EC957-80DE-4406-83BD-15CC0C1D1B25}"/>
    <cellStyle name="20% - Accent4 2 8 3" xfId="20108" xr:uid="{4D313C10-6568-45A3-80C3-26C1CBEC9D4A}"/>
    <cellStyle name="20% - Accent4 2 8 4" xfId="10827" xr:uid="{6BB1E295-2B63-4F3F-A783-0789F9F2CA67}"/>
    <cellStyle name="20% - Accent4 2 9" xfId="4529" xr:uid="{00000000-0005-0000-0000-000031020000}"/>
    <cellStyle name="20% - Accent4 2 9 2" xfId="22259" xr:uid="{EC8972BC-833B-414D-A105-32CBB6A29E17}"/>
    <cellStyle name="20% - Accent4 2 9 3" xfId="12979" xr:uid="{F7212063-4265-4402-B56D-288BFAA6F000}"/>
    <cellStyle name="20% - Accent4 3" xfId="30" xr:uid="{00000000-0005-0000-0000-000032020000}"/>
    <cellStyle name="20% - Accent4 3 10" xfId="17213" xr:uid="{4235E0A8-69BF-4CD1-991E-3D1E336C7984}"/>
    <cellStyle name="20% - Accent4 3 11" xfId="8765" xr:uid="{C1F5E8E4-EC74-4FBF-92EA-39E3646D551C}"/>
    <cellStyle name="20% - Accent4 3 2" xfId="31" xr:uid="{00000000-0005-0000-0000-000033020000}"/>
    <cellStyle name="20% - Accent4 3 2 10" xfId="8766" xr:uid="{A5FA4DF0-7636-487B-8597-18E3333029C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4823" xr:uid="{FCC18442-2064-43DF-B379-8BB6E34D07AC}"/>
    <cellStyle name="20% - Accent4 3 2 2 2 2 3" xfId="15543" xr:uid="{9F148A44-E6D6-45FB-A00E-BAA2A067C795}"/>
    <cellStyle name="20% - Accent4 3 2 2 2 3" xfId="20606" xr:uid="{7B94E458-A332-4383-8197-9236BD908CD6}"/>
    <cellStyle name="20% - Accent4 3 2 2 2 4" xfId="11325" xr:uid="{1DE572C2-EAFE-430B-BB14-78DF8B8AF45C}"/>
    <cellStyle name="20% - Accent4 3 2 2 3" xfId="4948" xr:uid="{00000000-0005-0000-0000-000037020000}"/>
    <cellStyle name="20% - Accent4 3 2 2 3 2" xfId="22678" xr:uid="{37AA4F63-DDA4-4465-A7D7-F9BB0C944ECA}"/>
    <cellStyle name="20% - Accent4 3 2 2 3 3" xfId="13398" xr:uid="{98DD8AD0-6CFD-4143-9489-DC27D5E1720C}"/>
    <cellStyle name="20% - Accent4 3 2 2 4" xfId="18461" xr:uid="{04F60C18-4CBE-49D2-B08A-6A499E1A067B}"/>
    <cellStyle name="20% - Accent4 3 2 2 5" xfId="17631" xr:uid="{4DAA8F43-6B58-4228-BA48-5EB058142B03}"/>
    <cellStyle name="20% - Accent4 3 2 2 6" xfId="9180" xr:uid="{382A09D0-46EF-46FA-A7BD-ED4F4101F4D9}"/>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5236" xr:uid="{D799DEB8-518C-4C78-88FB-2DA597398733}"/>
    <cellStyle name="20% - Accent4 3 2 3 2 2 3" xfId="15956" xr:uid="{D44C6A18-642C-4771-AB59-C7299AE7968C}"/>
    <cellStyle name="20% - Accent4 3 2 3 2 3" xfId="21019" xr:uid="{CD198449-27C9-4178-B25B-2ED1D359EFFD}"/>
    <cellStyle name="20% - Accent4 3 2 3 2 4" xfId="11738" xr:uid="{9264F300-5555-4C2F-B1A2-CFC6EF7CF460}"/>
    <cellStyle name="20% - Accent4 3 2 3 3" xfId="5361" xr:uid="{00000000-0005-0000-0000-00003B020000}"/>
    <cellStyle name="20% - Accent4 3 2 3 3 2" xfId="23091" xr:uid="{70371519-A311-4839-96E9-563AE164B608}"/>
    <cellStyle name="20% - Accent4 3 2 3 3 3" xfId="13811" xr:uid="{233781E6-6D01-4EC2-9909-5FFAD2C954FE}"/>
    <cellStyle name="20% - Accent4 3 2 3 4" xfId="18874" xr:uid="{493E521D-038D-4DD5-8F0F-C9367A58A834}"/>
    <cellStyle name="20% - Accent4 3 2 3 5" xfId="9593" xr:uid="{062034CC-9210-4A94-B709-6A4F3B394750}"/>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5649" xr:uid="{E78A2B1C-389C-48B3-895F-5DC93D121B56}"/>
    <cellStyle name="20% - Accent4 3 2 4 2 2 3" xfId="16369" xr:uid="{CEAD03BA-AFA9-4BED-8C95-74509EBD7DA4}"/>
    <cellStyle name="20% - Accent4 3 2 4 2 3" xfId="21432" xr:uid="{870B3F07-78AC-4BEB-90AB-0EFFCEDA84E0}"/>
    <cellStyle name="20% - Accent4 3 2 4 2 4" xfId="12151" xr:uid="{1F62429D-C3F3-41D4-8B90-428305E03E71}"/>
    <cellStyle name="20% - Accent4 3 2 4 3" xfId="5774" xr:uid="{00000000-0005-0000-0000-00003F020000}"/>
    <cellStyle name="20% - Accent4 3 2 4 3 2" xfId="23504" xr:uid="{1BD862B7-1D48-4249-A5B1-0ADFF27DB4D9}"/>
    <cellStyle name="20% - Accent4 3 2 4 3 3" xfId="14224" xr:uid="{C6D54BA3-61B7-474A-844D-C64ED0331526}"/>
    <cellStyle name="20% - Accent4 3 2 4 4" xfId="19287" xr:uid="{522DF018-A4EA-4C94-8AD8-A88038B0C748}"/>
    <cellStyle name="20% - Accent4 3 2 4 5" xfId="10006" xr:uid="{BF76CA37-C739-41B1-847D-F7D2607E180D}"/>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6062" xr:uid="{70A1E817-9B45-435D-96C8-B3F749B0D28F}"/>
    <cellStyle name="20% - Accent4 3 2 5 2 2 3" xfId="16782" xr:uid="{498489E0-0225-437C-94F6-DFA4BC948FDA}"/>
    <cellStyle name="20% - Accent4 3 2 5 2 3" xfId="21845" xr:uid="{F5164F06-5D2E-465F-81A9-23A35C8AA3AF}"/>
    <cellStyle name="20% - Accent4 3 2 5 2 4" xfId="12564" xr:uid="{8EF9C110-BBC6-4929-BF4F-1CEA322B3269}"/>
    <cellStyle name="20% - Accent4 3 2 5 3" xfId="6187" xr:uid="{00000000-0005-0000-0000-000043020000}"/>
    <cellStyle name="20% - Accent4 3 2 5 3 2" xfId="23917" xr:uid="{02CEACC7-AEA3-4621-8033-139F18673989}"/>
    <cellStyle name="20% - Accent4 3 2 5 3 3" xfId="14637" xr:uid="{15DF6EFD-2F70-463E-9D62-8C7AF3EFD614}"/>
    <cellStyle name="20% - Accent4 3 2 5 4" xfId="19700" xr:uid="{25B74A02-BC7B-4849-9C9A-1DE8E8192DF9}"/>
    <cellStyle name="20% - Accent4 3 2 5 5" xfId="10419" xr:uid="{4404F909-BB85-425C-B1B2-2BD7960C1ED2}"/>
    <cellStyle name="20% - Accent4 3 2 6" xfId="2294" xr:uid="{00000000-0005-0000-0000-000044020000}"/>
    <cellStyle name="20% - Accent4 3 2 6 2" xfId="6600" xr:uid="{00000000-0005-0000-0000-000045020000}"/>
    <cellStyle name="20% - Accent4 3 2 6 2 2" xfId="24330" xr:uid="{5C724D58-CA4B-4070-A5B4-1EA6F94F7AC7}"/>
    <cellStyle name="20% - Accent4 3 2 6 2 3" xfId="15050" xr:uid="{4F9D8070-5A61-4EBD-924F-DDBF7E14ED5E}"/>
    <cellStyle name="20% - Accent4 3 2 6 3" xfId="20113" xr:uid="{89CA00FE-2682-4063-97F2-EE2140EC77C5}"/>
    <cellStyle name="20% - Accent4 3 2 6 4" xfId="10832" xr:uid="{982EC0D6-6EE6-41FF-9FE2-E44C72C65BE1}"/>
    <cellStyle name="20% - Accent4 3 2 7" xfId="4534" xr:uid="{00000000-0005-0000-0000-000046020000}"/>
    <cellStyle name="20% - Accent4 3 2 7 2" xfId="22264" xr:uid="{66DB99F7-BF6E-4041-8423-2BC0ADDA2E06}"/>
    <cellStyle name="20% - Accent4 3 2 7 3" xfId="12984" xr:uid="{8B3C807B-B2F4-4964-B7E4-4D537FD63C16}"/>
    <cellStyle name="20% - Accent4 3 2 8" xfId="18047" xr:uid="{629B4C24-E088-4A75-B0FF-CE362046796A}"/>
    <cellStyle name="20% - Accent4 3 2 9" xfId="17214" xr:uid="{07903FE3-A0E5-43A9-84D3-B405E78BD7E9}"/>
    <cellStyle name="20% - Accent4 3 3" xfId="599" xr:uid="{00000000-0005-0000-0000-000047020000}"/>
    <cellStyle name="20% - Accent4 3 3 2" xfId="2870" xr:uid="{00000000-0005-0000-0000-000048020000}"/>
    <cellStyle name="20% - Accent4 3 3 2 2" xfId="7092" xr:uid="{00000000-0005-0000-0000-000049020000}"/>
    <cellStyle name="20% - Accent4 3 3 2 2 2" xfId="24822" xr:uid="{6D8CF50F-5394-4860-AA59-E22165439164}"/>
    <cellStyle name="20% - Accent4 3 3 2 2 3" xfId="15542" xr:uid="{1790D21B-47C3-4578-A74A-4E694CA23155}"/>
    <cellStyle name="20% - Accent4 3 3 2 3" xfId="20605" xr:uid="{41920033-38D3-428B-BC4D-895A9514342C}"/>
    <cellStyle name="20% - Accent4 3 3 2 4" xfId="11324" xr:uid="{9087B564-E6B9-4924-AA89-DED4A5173714}"/>
    <cellStyle name="20% - Accent4 3 3 3" xfId="4947" xr:uid="{00000000-0005-0000-0000-00004A020000}"/>
    <cellStyle name="20% - Accent4 3 3 3 2" xfId="22677" xr:uid="{509707A7-5CD7-42C2-B589-97627F05F195}"/>
    <cellStyle name="20% - Accent4 3 3 3 3" xfId="13397" xr:uid="{1ED26345-4BFC-47A8-884B-58111C0CE61D}"/>
    <cellStyle name="20% - Accent4 3 3 4" xfId="18460" xr:uid="{5A96BBC9-B645-4A60-A5CF-6E13C16EAC39}"/>
    <cellStyle name="20% - Accent4 3 3 5" xfId="17630" xr:uid="{9F39B9C0-A6A0-4489-A3C7-C8A652BED60B}"/>
    <cellStyle name="20% - Accent4 3 3 6" xfId="9179" xr:uid="{66961F8F-9DF8-431F-9862-D3F8C2BBAC31}"/>
    <cellStyle name="20% - Accent4 3 4" xfId="1052" xr:uid="{00000000-0005-0000-0000-00004B020000}"/>
    <cellStyle name="20% - Accent4 3 4 2" xfId="3283" xr:uid="{00000000-0005-0000-0000-00004C020000}"/>
    <cellStyle name="20% - Accent4 3 4 2 2" xfId="7505" xr:uid="{00000000-0005-0000-0000-00004D020000}"/>
    <cellStyle name="20% - Accent4 3 4 2 2 2" xfId="25235" xr:uid="{5F921BF4-4490-4917-845E-C93103575B3D}"/>
    <cellStyle name="20% - Accent4 3 4 2 2 3" xfId="15955" xr:uid="{D0A35558-E735-45E7-871A-74D26FF60EBD}"/>
    <cellStyle name="20% - Accent4 3 4 2 3" xfId="21018" xr:uid="{87B73CD5-97D4-4597-A7B1-3FD1E833526E}"/>
    <cellStyle name="20% - Accent4 3 4 2 4" xfId="11737" xr:uid="{AE6B2BF7-72BC-4B07-B51D-0CE405E07753}"/>
    <cellStyle name="20% - Accent4 3 4 3" xfId="5360" xr:uid="{00000000-0005-0000-0000-00004E020000}"/>
    <cellStyle name="20% - Accent4 3 4 3 2" xfId="23090" xr:uid="{C3F2A9D1-4023-445F-8542-4B2D1EC50C14}"/>
    <cellStyle name="20% - Accent4 3 4 3 3" xfId="13810" xr:uid="{E6F15595-49E9-46E6-9C7B-009EE4DEBAF7}"/>
    <cellStyle name="20% - Accent4 3 4 4" xfId="18873" xr:uid="{E6D06A78-5864-4DA4-B908-DB979BCF836D}"/>
    <cellStyle name="20% - Accent4 3 4 5" xfId="9592" xr:uid="{6E4EFAB7-E94E-4056-8A83-0CE6AF411677}"/>
    <cellStyle name="20% - Accent4 3 5" xfId="1466" xr:uid="{00000000-0005-0000-0000-00004F020000}"/>
    <cellStyle name="20% - Accent4 3 5 2" xfId="3696" xr:uid="{00000000-0005-0000-0000-000050020000}"/>
    <cellStyle name="20% - Accent4 3 5 2 2" xfId="7918" xr:uid="{00000000-0005-0000-0000-000051020000}"/>
    <cellStyle name="20% - Accent4 3 5 2 2 2" xfId="25648" xr:uid="{4BE28292-3B44-46FC-A994-D84392EF0F25}"/>
    <cellStyle name="20% - Accent4 3 5 2 2 3" xfId="16368" xr:uid="{7751FA9C-DE50-4DDB-A008-18DA07D84C28}"/>
    <cellStyle name="20% - Accent4 3 5 2 3" xfId="21431" xr:uid="{395968B5-0BD3-4CBD-81B7-A2785D487E0C}"/>
    <cellStyle name="20% - Accent4 3 5 2 4" xfId="12150" xr:uid="{076B9FC8-8259-414D-9EDC-7B68117D13B6}"/>
    <cellStyle name="20% - Accent4 3 5 3" xfId="5773" xr:uid="{00000000-0005-0000-0000-000052020000}"/>
    <cellStyle name="20% - Accent4 3 5 3 2" xfId="23503" xr:uid="{4C1D45FB-E7C8-4093-AF0A-D1D58F4B696F}"/>
    <cellStyle name="20% - Accent4 3 5 3 3" xfId="14223" xr:uid="{86D30029-2811-42FD-B921-BED839F0F3F1}"/>
    <cellStyle name="20% - Accent4 3 5 4" xfId="19286" xr:uid="{45CE9695-4DAB-4BC0-9F5C-40DD8D18C3CB}"/>
    <cellStyle name="20% - Accent4 3 5 5" xfId="10005" xr:uid="{20176580-5F77-4E35-8C25-908E682E8036}"/>
    <cellStyle name="20% - Accent4 3 6" xfId="1880" xr:uid="{00000000-0005-0000-0000-000053020000}"/>
    <cellStyle name="20% - Accent4 3 6 2" xfId="4109" xr:uid="{00000000-0005-0000-0000-000054020000}"/>
    <cellStyle name="20% - Accent4 3 6 2 2" xfId="8331" xr:uid="{00000000-0005-0000-0000-000055020000}"/>
    <cellStyle name="20% - Accent4 3 6 2 2 2" xfId="26061" xr:uid="{6EE472B4-5026-49A1-8652-A03536AF8281}"/>
    <cellStyle name="20% - Accent4 3 6 2 2 3" xfId="16781" xr:uid="{23AEF285-763F-4894-B17C-8359FCC35235}"/>
    <cellStyle name="20% - Accent4 3 6 2 3" xfId="21844" xr:uid="{740D7CD2-020D-4CC8-8211-5771A2C08794}"/>
    <cellStyle name="20% - Accent4 3 6 2 4" xfId="12563" xr:uid="{2635BA1C-9787-4EE5-BD87-4567F346B80C}"/>
    <cellStyle name="20% - Accent4 3 6 3" xfId="6186" xr:uid="{00000000-0005-0000-0000-000056020000}"/>
    <cellStyle name="20% - Accent4 3 6 3 2" xfId="23916" xr:uid="{4F5DAD66-3A0D-4579-8212-59A8CB016650}"/>
    <cellStyle name="20% - Accent4 3 6 3 3" xfId="14636" xr:uid="{F19D1A44-8387-4D14-9DCB-92B47A4A1931}"/>
    <cellStyle name="20% - Accent4 3 6 4" xfId="19699" xr:uid="{D52D47D8-E4F1-4F05-B9F4-B7206AB45F61}"/>
    <cellStyle name="20% - Accent4 3 6 5" xfId="10418" xr:uid="{20131F0C-E32A-4FB1-AFC6-2EF384E80093}"/>
    <cellStyle name="20% - Accent4 3 7" xfId="2293" xr:uid="{00000000-0005-0000-0000-000057020000}"/>
    <cellStyle name="20% - Accent4 3 7 2" xfId="6599" xr:uid="{00000000-0005-0000-0000-000058020000}"/>
    <cellStyle name="20% - Accent4 3 7 2 2" xfId="24329" xr:uid="{5618BA37-FC5C-446D-8E45-A75F02789FC5}"/>
    <cellStyle name="20% - Accent4 3 7 2 3" xfId="15049" xr:uid="{73DBBCDA-B112-4D24-8F85-B2FE1D96337D}"/>
    <cellStyle name="20% - Accent4 3 7 3" xfId="20112" xr:uid="{4C73846A-51B9-4201-9614-17A874319508}"/>
    <cellStyle name="20% - Accent4 3 7 4" xfId="10831" xr:uid="{A743DE08-B2EB-45BD-9CC1-A035704B8D1B}"/>
    <cellStyle name="20% - Accent4 3 8" xfId="4533" xr:uid="{00000000-0005-0000-0000-000059020000}"/>
    <cellStyle name="20% - Accent4 3 8 2" xfId="22263" xr:uid="{BDAB9DAD-40AA-47EE-B5C7-DB189CCCF343}"/>
    <cellStyle name="20% - Accent4 3 8 3" xfId="12983" xr:uid="{78E872AD-17E6-4F5D-86F5-47B14C59E558}"/>
    <cellStyle name="20% - Accent4 3 9" xfId="18046" xr:uid="{E6F09F64-B69B-45A0-B88D-F04498436EB6}"/>
    <cellStyle name="20% - Accent4 4" xfId="32" xr:uid="{00000000-0005-0000-0000-00005A020000}"/>
    <cellStyle name="20% - Accent4 4 10" xfId="8767" xr:uid="{0EE5D16A-D888-4C8C-819E-318F90003957}"/>
    <cellStyle name="20% - Accent4 4 2" xfId="601" xr:uid="{00000000-0005-0000-0000-00005B020000}"/>
    <cellStyle name="20% - Accent4 4 2 2" xfId="2872" xr:uid="{00000000-0005-0000-0000-00005C020000}"/>
    <cellStyle name="20% - Accent4 4 2 2 2" xfId="7094" xr:uid="{00000000-0005-0000-0000-00005D020000}"/>
    <cellStyle name="20% - Accent4 4 2 2 2 2" xfId="24824" xr:uid="{210E25CA-A63F-4232-8B48-A4AEAF8FAF10}"/>
    <cellStyle name="20% - Accent4 4 2 2 2 3" xfId="15544" xr:uid="{C07429C9-8948-4CA4-94E3-ABCAC16460A5}"/>
    <cellStyle name="20% - Accent4 4 2 2 3" xfId="20607" xr:uid="{BB834981-F7A2-4045-B5F5-C6866EFA19A1}"/>
    <cellStyle name="20% - Accent4 4 2 2 4" xfId="11326" xr:uid="{AF3237EF-CAF8-4D48-A10E-905E50AD78C7}"/>
    <cellStyle name="20% - Accent4 4 2 3" xfId="4949" xr:uid="{00000000-0005-0000-0000-00005E020000}"/>
    <cellStyle name="20% - Accent4 4 2 3 2" xfId="22679" xr:uid="{5233B460-C7CC-4ECC-B63A-90AACB0D43D8}"/>
    <cellStyle name="20% - Accent4 4 2 3 3" xfId="13399" xr:uid="{5CDFEA42-1102-436C-9845-C19F32F3640D}"/>
    <cellStyle name="20% - Accent4 4 2 4" xfId="18462" xr:uid="{3A45528B-0BA1-42A6-95D6-E0A156702DFA}"/>
    <cellStyle name="20% - Accent4 4 2 5" xfId="17632" xr:uid="{B3FE38D7-12BC-4AA3-B4E9-3FC3D2CCF7BA}"/>
    <cellStyle name="20% - Accent4 4 2 6" xfId="9181" xr:uid="{68FA72AC-2230-43BB-B28F-076937361E5A}"/>
    <cellStyle name="20% - Accent4 4 3" xfId="1054" xr:uid="{00000000-0005-0000-0000-00005F020000}"/>
    <cellStyle name="20% - Accent4 4 3 2" xfId="3285" xr:uid="{00000000-0005-0000-0000-000060020000}"/>
    <cellStyle name="20% - Accent4 4 3 2 2" xfId="7507" xr:uid="{00000000-0005-0000-0000-000061020000}"/>
    <cellStyle name="20% - Accent4 4 3 2 2 2" xfId="25237" xr:uid="{6E036037-64DB-45DA-82A1-67A3B6592F30}"/>
    <cellStyle name="20% - Accent4 4 3 2 2 3" xfId="15957" xr:uid="{DEEC9CCE-B689-46B5-8CF3-5465B62B9632}"/>
    <cellStyle name="20% - Accent4 4 3 2 3" xfId="21020" xr:uid="{6ABB2DDC-990A-4DA1-A968-B7AA52F2DAE6}"/>
    <cellStyle name="20% - Accent4 4 3 2 4" xfId="11739" xr:uid="{8C8BCA89-7408-480D-A181-9D4AA9D4C7F8}"/>
    <cellStyle name="20% - Accent4 4 3 3" xfId="5362" xr:uid="{00000000-0005-0000-0000-000062020000}"/>
    <cellStyle name="20% - Accent4 4 3 3 2" xfId="23092" xr:uid="{306C8455-32FC-4C7D-ACBF-E987B8DDFDC1}"/>
    <cellStyle name="20% - Accent4 4 3 3 3" xfId="13812" xr:uid="{0F46A33E-2808-446A-9D6E-912F50694F8D}"/>
    <cellStyle name="20% - Accent4 4 3 4" xfId="18875" xr:uid="{B13DFF05-F81A-4E54-8D01-48ABB9675F52}"/>
    <cellStyle name="20% - Accent4 4 3 5" xfId="9594" xr:uid="{38F584A2-E6FE-4ABF-B84C-8259E8715FF3}"/>
    <cellStyle name="20% - Accent4 4 4" xfId="1468" xr:uid="{00000000-0005-0000-0000-000063020000}"/>
    <cellStyle name="20% - Accent4 4 4 2" xfId="3698" xr:uid="{00000000-0005-0000-0000-000064020000}"/>
    <cellStyle name="20% - Accent4 4 4 2 2" xfId="7920" xr:uid="{00000000-0005-0000-0000-000065020000}"/>
    <cellStyle name="20% - Accent4 4 4 2 2 2" xfId="25650" xr:uid="{C87BC306-9B12-43BE-B1FC-7524B7361061}"/>
    <cellStyle name="20% - Accent4 4 4 2 2 3" xfId="16370" xr:uid="{57CE1AE1-1FFF-480A-9E6B-76CDE2EAAEF0}"/>
    <cellStyle name="20% - Accent4 4 4 2 3" xfId="21433" xr:uid="{4E98F0FE-0108-440A-9767-FD8C19CC5D72}"/>
    <cellStyle name="20% - Accent4 4 4 2 4" xfId="12152" xr:uid="{346322B8-B108-44C1-A90C-70E6B8F3CFAA}"/>
    <cellStyle name="20% - Accent4 4 4 3" xfId="5775" xr:uid="{00000000-0005-0000-0000-000066020000}"/>
    <cellStyle name="20% - Accent4 4 4 3 2" xfId="23505" xr:uid="{A514F61E-BCAC-4DA3-8139-000160C1833F}"/>
    <cellStyle name="20% - Accent4 4 4 3 3" xfId="14225" xr:uid="{24955EA0-9BE9-4C87-B004-1ECF1FEC461B}"/>
    <cellStyle name="20% - Accent4 4 4 4" xfId="19288" xr:uid="{69834898-1B84-4FF1-ABC9-44BAC8AD033F}"/>
    <cellStyle name="20% - Accent4 4 4 5" xfId="10007" xr:uid="{F4A8BA03-E153-4FCA-B40F-C6EC1D71E40E}"/>
    <cellStyle name="20% - Accent4 4 5" xfId="1882" xr:uid="{00000000-0005-0000-0000-000067020000}"/>
    <cellStyle name="20% - Accent4 4 5 2" xfId="4111" xr:uid="{00000000-0005-0000-0000-000068020000}"/>
    <cellStyle name="20% - Accent4 4 5 2 2" xfId="8333" xr:uid="{00000000-0005-0000-0000-000069020000}"/>
    <cellStyle name="20% - Accent4 4 5 2 2 2" xfId="26063" xr:uid="{878C2AED-73C6-451A-A6FC-2D9856087054}"/>
    <cellStyle name="20% - Accent4 4 5 2 2 3" xfId="16783" xr:uid="{54FD4FF0-43F2-4EE6-9C79-A27F8AD304BC}"/>
    <cellStyle name="20% - Accent4 4 5 2 3" xfId="21846" xr:uid="{54F44D8D-FAF0-426C-8D60-340553E1E6A8}"/>
    <cellStyle name="20% - Accent4 4 5 2 4" xfId="12565" xr:uid="{6BC9AEA8-E8D2-46C2-8224-92C8D6FC944A}"/>
    <cellStyle name="20% - Accent4 4 5 3" xfId="6188" xr:uid="{00000000-0005-0000-0000-00006A020000}"/>
    <cellStyle name="20% - Accent4 4 5 3 2" xfId="23918" xr:uid="{0BD0338D-F57A-48E0-995F-3991BB790A03}"/>
    <cellStyle name="20% - Accent4 4 5 3 3" xfId="14638" xr:uid="{61760145-0413-40DD-9318-B6E1D817ABE9}"/>
    <cellStyle name="20% - Accent4 4 5 4" xfId="19701" xr:uid="{C7419B8C-0644-47EB-BA55-945D8A728BFC}"/>
    <cellStyle name="20% - Accent4 4 5 5" xfId="10420" xr:uid="{D8C463F9-1A07-4A1A-9CF1-82BD1DF33A79}"/>
    <cellStyle name="20% - Accent4 4 6" xfId="2295" xr:uid="{00000000-0005-0000-0000-00006B020000}"/>
    <cellStyle name="20% - Accent4 4 6 2" xfId="6601" xr:uid="{00000000-0005-0000-0000-00006C020000}"/>
    <cellStyle name="20% - Accent4 4 6 2 2" xfId="24331" xr:uid="{624F7016-3536-4868-A7C1-0718E503B6A0}"/>
    <cellStyle name="20% - Accent4 4 6 2 3" xfId="15051" xr:uid="{97C8C9FD-3A5F-4CC0-A768-A9571AE523F7}"/>
    <cellStyle name="20% - Accent4 4 6 3" xfId="20114" xr:uid="{2746181D-335E-4D5F-B335-CB29E5BFAA9C}"/>
    <cellStyle name="20% - Accent4 4 6 4" xfId="10833" xr:uid="{EBDBA076-B1A3-45D2-912A-75DC8EBD97EB}"/>
    <cellStyle name="20% - Accent4 4 7" xfId="4535" xr:uid="{00000000-0005-0000-0000-00006D020000}"/>
    <cellStyle name="20% - Accent4 4 7 2" xfId="22265" xr:uid="{28D87FCD-0B4C-4B21-8C4C-2B2FAEA93EFF}"/>
    <cellStyle name="20% - Accent4 4 7 3" xfId="12985" xr:uid="{D175AC46-6C6F-4354-A190-3239EB0FDEE3}"/>
    <cellStyle name="20% - Accent4 4 8" xfId="18048" xr:uid="{FED1AEF2-F2B9-45FF-981B-04FA7317B0F9}"/>
    <cellStyle name="20% - Accent4 4 9" xfId="17215" xr:uid="{8E2B9E22-F43E-4BF9-A54A-2FFF76F779BA}"/>
    <cellStyle name="20% - Accent4 5" xfId="594" xr:uid="{00000000-0005-0000-0000-00006E020000}"/>
    <cellStyle name="20% - Accent4 5 2" xfId="2865" xr:uid="{00000000-0005-0000-0000-00006F020000}"/>
    <cellStyle name="20% - Accent4 5 2 2" xfId="7087" xr:uid="{00000000-0005-0000-0000-000070020000}"/>
    <cellStyle name="20% - Accent4 5 2 2 2" xfId="24817" xr:uid="{6C4CF353-29E5-4332-B836-A11ECD522721}"/>
    <cellStyle name="20% - Accent4 5 2 2 3" xfId="15537" xr:uid="{7A5BAE05-4DED-4034-A155-7660BF446FED}"/>
    <cellStyle name="20% - Accent4 5 2 3" xfId="20600" xr:uid="{B591957F-EB87-48AC-BEAB-0ADF63D01C70}"/>
    <cellStyle name="20% - Accent4 5 2 4" xfId="11319" xr:uid="{9FC6B097-DE8A-4AC9-A948-11DEF4BF12F7}"/>
    <cellStyle name="20% - Accent4 5 3" xfId="4942" xr:uid="{00000000-0005-0000-0000-000071020000}"/>
    <cellStyle name="20% - Accent4 5 3 2" xfId="22672" xr:uid="{EF15E1B8-D5A6-49D6-B97D-973ADA3DA03C}"/>
    <cellStyle name="20% - Accent4 5 3 3" xfId="13392" xr:uid="{55592188-4DA5-45AE-B232-D4A197091461}"/>
    <cellStyle name="20% - Accent4 5 4" xfId="18455" xr:uid="{50887597-65E7-4DCA-B3FE-DD811137FF1E}"/>
    <cellStyle name="20% - Accent4 5 5" xfId="17625" xr:uid="{69F1D751-3EAC-437F-A7B5-BEABD208752C}"/>
    <cellStyle name="20% - Accent4 5 6" xfId="9174" xr:uid="{C555D8B2-1724-4782-832D-F5A562FCC4EE}"/>
    <cellStyle name="20% - Accent4 6" xfId="1047" xr:uid="{00000000-0005-0000-0000-000072020000}"/>
    <cellStyle name="20% - Accent4 6 2" xfId="3278" xr:uid="{00000000-0005-0000-0000-000073020000}"/>
    <cellStyle name="20% - Accent4 6 2 2" xfId="7500" xr:uid="{00000000-0005-0000-0000-000074020000}"/>
    <cellStyle name="20% - Accent4 6 2 2 2" xfId="25230" xr:uid="{4E912A9A-D248-41EC-ADFD-E61AB8737D00}"/>
    <cellStyle name="20% - Accent4 6 2 2 3" xfId="15950" xr:uid="{3F310817-E7CE-45EA-85DD-9D295287BA24}"/>
    <cellStyle name="20% - Accent4 6 2 3" xfId="21013" xr:uid="{50DCE8EE-C823-4DC5-B2B2-579B2785FE9A}"/>
    <cellStyle name="20% - Accent4 6 2 4" xfId="11732" xr:uid="{6233B394-49A5-4E16-B606-BF6E2CDD26DD}"/>
    <cellStyle name="20% - Accent4 6 3" xfId="5355" xr:uid="{00000000-0005-0000-0000-000075020000}"/>
    <cellStyle name="20% - Accent4 6 3 2" xfId="23085" xr:uid="{10C0545B-3EF4-4F2D-AB11-46003A9B03D8}"/>
    <cellStyle name="20% - Accent4 6 3 3" xfId="13805" xr:uid="{AC197A1A-0411-4CCD-9EE3-95E101C87F73}"/>
    <cellStyle name="20% - Accent4 6 4" xfId="18868" xr:uid="{BAD924BA-EE28-4FBD-85E7-DA7B354724C7}"/>
    <cellStyle name="20% - Accent4 6 5" xfId="9587" xr:uid="{1F0370A3-81FC-4E2B-9BF6-189993BE2323}"/>
    <cellStyle name="20% - Accent4 7" xfId="1461" xr:uid="{00000000-0005-0000-0000-000076020000}"/>
    <cellStyle name="20% - Accent4 7 2" xfId="3691" xr:uid="{00000000-0005-0000-0000-000077020000}"/>
    <cellStyle name="20% - Accent4 7 2 2" xfId="7913" xr:uid="{00000000-0005-0000-0000-000078020000}"/>
    <cellStyle name="20% - Accent4 7 2 2 2" xfId="25643" xr:uid="{BEA009A1-012B-4BC5-AA1B-DCAE4CAD5228}"/>
    <cellStyle name="20% - Accent4 7 2 2 3" xfId="16363" xr:uid="{7BBEF1C3-64E5-45F9-A108-57B7AF5F7711}"/>
    <cellStyle name="20% - Accent4 7 2 3" xfId="21426" xr:uid="{4F3D6CCF-C0B6-446B-99D0-6D3F91EA6CEF}"/>
    <cellStyle name="20% - Accent4 7 2 4" xfId="12145" xr:uid="{2CE7DF4C-1493-4D71-B322-A106116CC1EC}"/>
    <cellStyle name="20% - Accent4 7 3" xfId="5768" xr:uid="{00000000-0005-0000-0000-000079020000}"/>
    <cellStyle name="20% - Accent4 7 3 2" xfId="23498" xr:uid="{F565E646-4336-42D4-A205-3ABF32F33ECC}"/>
    <cellStyle name="20% - Accent4 7 3 3" xfId="14218" xr:uid="{457F81C6-D406-462D-B5C3-67CAD05D9030}"/>
    <cellStyle name="20% - Accent4 7 4" xfId="19281" xr:uid="{2B06EA52-8EA6-45F5-963E-710B8983475F}"/>
    <cellStyle name="20% - Accent4 7 5" xfId="10000" xr:uid="{586C87D3-08ED-42D3-8FC6-4CCE70756310}"/>
    <cellStyle name="20% - Accent4 8" xfId="1875" xr:uid="{00000000-0005-0000-0000-00007A020000}"/>
    <cellStyle name="20% - Accent4 8 2" xfId="4104" xr:uid="{00000000-0005-0000-0000-00007B020000}"/>
    <cellStyle name="20% - Accent4 8 2 2" xfId="8326" xr:uid="{00000000-0005-0000-0000-00007C020000}"/>
    <cellStyle name="20% - Accent4 8 2 2 2" xfId="26056" xr:uid="{75102709-1153-4B90-A6D6-4137C4906978}"/>
    <cellStyle name="20% - Accent4 8 2 2 3" xfId="16776" xr:uid="{4E74AAFB-E59B-4154-AE50-B9654FBED475}"/>
    <cellStyle name="20% - Accent4 8 2 3" xfId="21839" xr:uid="{D7966BE1-85A2-48EA-8616-36E5C5C0BC39}"/>
    <cellStyle name="20% - Accent4 8 2 4" xfId="12558" xr:uid="{DEA12F4C-4C38-43BF-B465-8CCFABC550AC}"/>
    <cellStyle name="20% - Accent4 8 3" xfId="6181" xr:uid="{00000000-0005-0000-0000-00007D020000}"/>
    <cellStyle name="20% - Accent4 8 3 2" xfId="23911" xr:uid="{F3C1B91B-CF18-4C23-BD3B-7EF6E895EDE8}"/>
    <cellStyle name="20% - Accent4 8 3 3" xfId="14631" xr:uid="{59E1CF80-1651-4EF6-B737-63459481A158}"/>
    <cellStyle name="20% - Accent4 8 4" xfId="19694" xr:uid="{CF62CB69-F524-4680-88B9-90C5153BDD68}"/>
    <cellStyle name="20% - Accent4 8 5" xfId="10413" xr:uid="{94DF058F-71EC-432E-984D-734BEFA26BC7}"/>
    <cellStyle name="20% - Accent4 9" xfId="2288" xr:uid="{00000000-0005-0000-0000-00007E020000}"/>
    <cellStyle name="20% - Accent4 9 2" xfId="6594" xr:uid="{00000000-0005-0000-0000-00007F020000}"/>
    <cellStyle name="20% - Accent4 9 2 2" xfId="24324" xr:uid="{B6DB918F-EC57-493A-948D-7DE7A517B521}"/>
    <cellStyle name="20% - Accent4 9 2 3" xfId="15044" xr:uid="{539BEB79-AFA8-4B68-A616-8FFCB92F652E}"/>
    <cellStyle name="20% - Accent4 9 3" xfId="20107" xr:uid="{D6FA5F8D-A263-48E2-AB3F-21C3449C898B}"/>
    <cellStyle name="20% - Accent4 9 4" xfId="10826" xr:uid="{F602D6BC-BBEE-4904-923C-7ED4BE365BD5}"/>
    <cellStyle name="20% - Accent5" xfId="33" builtinId="46" customBuiltin="1"/>
    <cellStyle name="20% - Accent5 10" xfId="4536" xr:uid="{00000000-0005-0000-0000-000081020000}"/>
    <cellStyle name="20% - Accent5 10 2" xfId="22266" xr:uid="{4EE78A3D-25A7-4ACF-8076-4A9A3CD2C5AC}"/>
    <cellStyle name="20% - Accent5 10 3" xfId="12986" xr:uid="{F8F8B19D-7C7A-4970-ACA0-AB61F0ECD846}"/>
    <cellStyle name="20% - Accent5 11" xfId="18049" xr:uid="{E80409F6-6D75-46D2-9BB8-789D1A44CA2C}"/>
    <cellStyle name="20% - Accent5 12" xfId="17216" xr:uid="{7F9B6841-D71E-414E-A99C-303113ABD514}"/>
    <cellStyle name="20% - Accent5 13" xfId="8768" xr:uid="{F8EA8B2B-54BC-48A0-B1F6-D5BFE287CA40}"/>
    <cellStyle name="20% - Accent5 2" xfId="34" xr:uid="{00000000-0005-0000-0000-000082020000}"/>
    <cellStyle name="20% - Accent5 2 10" xfId="18050" xr:uid="{AAD5DA15-264F-49DA-B4B4-A08A735F5D85}"/>
    <cellStyle name="20% - Accent5 2 11" xfId="17217" xr:uid="{572051A1-6D43-4515-8195-36F10AA5EF2D}"/>
    <cellStyle name="20% - Accent5 2 12" xfId="8769" xr:uid="{13A5CFE0-7417-48E2-AAF1-9A70289CE5D4}"/>
    <cellStyle name="20% - Accent5 2 2" xfId="35" xr:uid="{00000000-0005-0000-0000-000083020000}"/>
    <cellStyle name="20% - Accent5 2 2 10" xfId="17218" xr:uid="{4E83D00C-601C-4E79-A769-DB73FF8567ED}"/>
    <cellStyle name="20% - Accent5 2 2 11" xfId="8770" xr:uid="{73A8B1FD-D476-4AD9-ABE6-CBD252F701FD}"/>
    <cellStyle name="20% - Accent5 2 2 2" xfId="36" xr:uid="{00000000-0005-0000-0000-000084020000}"/>
    <cellStyle name="20% - Accent5 2 2 2 10" xfId="8771" xr:uid="{A38F0981-094E-46F6-B336-9DF3CB699B72}"/>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4828" xr:uid="{6A23324F-2281-43CF-8FAF-0FF11A9A6FB2}"/>
    <cellStyle name="20% - Accent5 2 2 2 2 2 2 3" xfId="15548" xr:uid="{07E65288-28B4-4D94-828B-E2BA3AF8F877}"/>
    <cellStyle name="20% - Accent5 2 2 2 2 2 3" xfId="20611" xr:uid="{82F99FCF-1FA1-4FA5-B573-030F7C95294D}"/>
    <cellStyle name="20% - Accent5 2 2 2 2 2 4" xfId="11330" xr:uid="{C9D62BCE-314A-448C-87EA-AB453A25F0A5}"/>
    <cellStyle name="20% - Accent5 2 2 2 2 3" xfId="4953" xr:uid="{00000000-0005-0000-0000-000088020000}"/>
    <cellStyle name="20% - Accent5 2 2 2 2 3 2" xfId="22683" xr:uid="{D822DAF8-D7F1-4B04-836C-4E08BB947DDC}"/>
    <cellStyle name="20% - Accent5 2 2 2 2 3 3" xfId="13403" xr:uid="{AB30C756-A040-4CD2-9E1E-9757F88AF73F}"/>
    <cellStyle name="20% - Accent5 2 2 2 2 4" xfId="18466" xr:uid="{370F5E47-37D2-4FE2-87A3-F04C5FD906DA}"/>
    <cellStyle name="20% - Accent5 2 2 2 2 5" xfId="17636" xr:uid="{93D179C1-E610-4082-A02F-A3313C39BFDF}"/>
    <cellStyle name="20% - Accent5 2 2 2 2 6" xfId="9185" xr:uid="{5B8EA8C8-14E7-4EB8-A8CD-7CF6ACEAE4C9}"/>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5241" xr:uid="{9E724A64-9AF1-46C5-A69F-7B65D8566A94}"/>
    <cellStyle name="20% - Accent5 2 2 2 3 2 2 3" xfId="15961" xr:uid="{58267302-D305-457B-B2F9-344BC4D3B36F}"/>
    <cellStyle name="20% - Accent5 2 2 2 3 2 3" xfId="21024" xr:uid="{D5ED0B14-A015-46CF-9533-A4D5FEA6F17A}"/>
    <cellStyle name="20% - Accent5 2 2 2 3 2 4" xfId="11743" xr:uid="{CE11A9C0-3463-4741-A3AC-CAB35E446F42}"/>
    <cellStyle name="20% - Accent5 2 2 2 3 3" xfId="5366" xr:uid="{00000000-0005-0000-0000-00008C020000}"/>
    <cellStyle name="20% - Accent5 2 2 2 3 3 2" xfId="23096" xr:uid="{94BFA379-54B9-4F45-AC58-B04979B0C148}"/>
    <cellStyle name="20% - Accent5 2 2 2 3 3 3" xfId="13816" xr:uid="{52723D98-AFB2-4290-8A8B-9F917A978BF6}"/>
    <cellStyle name="20% - Accent5 2 2 2 3 4" xfId="18879" xr:uid="{6204ECC0-16C0-4349-8925-C1EDFDEBEDA1}"/>
    <cellStyle name="20% - Accent5 2 2 2 3 5" xfId="9598" xr:uid="{8C1BAC8E-FABD-4132-80D3-8506D442D258}"/>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5654" xr:uid="{F9CC498C-7483-4813-BF61-7B3A72137141}"/>
    <cellStyle name="20% - Accent5 2 2 2 4 2 2 3" xfId="16374" xr:uid="{1C43159F-4D0C-4AE5-B333-3F7D8A053FC4}"/>
    <cellStyle name="20% - Accent5 2 2 2 4 2 3" xfId="21437" xr:uid="{EE2E4D02-08C1-49F6-A7ED-E9B0E255A395}"/>
    <cellStyle name="20% - Accent5 2 2 2 4 2 4" xfId="12156" xr:uid="{CC1E8A1F-EB12-4075-9E0E-99C2A090159E}"/>
    <cellStyle name="20% - Accent5 2 2 2 4 3" xfId="5779" xr:uid="{00000000-0005-0000-0000-000090020000}"/>
    <cellStyle name="20% - Accent5 2 2 2 4 3 2" xfId="23509" xr:uid="{3E660DD7-FBE6-4478-9C4E-7D848462C42B}"/>
    <cellStyle name="20% - Accent5 2 2 2 4 3 3" xfId="14229" xr:uid="{9BBCF29F-A118-4015-A0AA-9FDC5A477AE1}"/>
    <cellStyle name="20% - Accent5 2 2 2 4 4" xfId="19292" xr:uid="{A83AC989-529C-4BB4-B5C9-22BCA98B7941}"/>
    <cellStyle name="20% - Accent5 2 2 2 4 5" xfId="10011" xr:uid="{8837EDBF-6730-4A3D-B517-FFBB235C9B84}"/>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6067" xr:uid="{57B51022-5D83-47E4-B36A-DD99FBF2E5FB}"/>
    <cellStyle name="20% - Accent5 2 2 2 5 2 2 3" xfId="16787" xr:uid="{56856D18-A99B-40AF-A7EC-8520263BC98B}"/>
    <cellStyle name="20% - Accent5 2 2 2 5 2 3" xfId="21850" xr:uid="{AACBACFE-0530-486F-8543-7E3A5B61E2E1}"/>
    <cellStyle name="20% - Accent5 2 2 2 5 2 4" xfId="12569" xr:uid="{D5EB984E-EE53-41AE-AAA2-C0AB824ADBAF}"/>
    <cellStyle name="20% - Accent5 2 2 2 5 3" xfId="6192" xr:uid="{00000000-0005-0000-0000-000094020000}"/>
    <cellStyle name="20% - Accent5 2 2 2 5 3 2" xfId="23922" xr:uid="{0300F92C-92F8-4EB0-9B19-1AE977725C1A}"/>
    <cellStyle name="20% - Accent5 2 2 2 5 3 3" xfId="14642" xr:uid="{3FD0905A-731E-4E91-AE83-BC25E3B3A25D}"/>
    <cellStyle name="20% - Accent5 2 2 2 5 4" xfId="19705" xr:uid="{E418FA9C-CBB9-447A-AE3A-3D0C8A2569EE}"/>
    <cellStyle name="20% - Accent5 2 2 2 5 5" xfId="10424" xr:uid="{0E9DCABA-9791-47A8-8E18-860854AD3A4E}"/>
    <cellStyle name="20% - Accent5 2 2 2 6" xfId="2299" xr:uid="{00000000-0005-0000-0000-000095020000}"/>
    <cellStyle name="20% - Accent5 2 2 2 6 2" xfId="6605" xr:uid="{00000000-0005-0000-0000-000096020000}"/>
    <cellStyle name="20% - Accent5 2 2 2 6 2 2" xfId="24335" xr:uid="{850EE512-C6D9-4FE6-AB2C-A1D8FD3BD76E}"/>
    <cellStyle name="20% - Accent5 2 2 2 6 2 3" xfId="15055" xr:uid="{B1D4D2FD-D36C-4FD3-88DA-98EFBB5C3A73}"/>
    <cellStyle name="20% - Accent5 2 2 2 6 3" xfId="20118" xr:uid="{F6D0F640-B4BD-4CC9-9D50-4E04F21B5A83}"/>
    <cellStyle name="20% - Accent5 2 2 2 6 4" xfId="10837" xr:uid="{6A05A112-B32E-41D4-B932-5D98C9503B98}"/>
    <cellStyle name="20% - Accent5 2 2 2 7" xfId="4539" xr:uid="{00000000-0005-0000-0000-000097020000}"/>
    <cellStyle name="20% - Accent5 2 2 2 7 2" xfId="22269" xr:uid="{3CCD297F-B996-49D2-9AF6-598D766D3209}"/>
    <cellStyle name="20% - Accent5 2 2 2 7 3" xfId="12989" xr:uid="{F10D740E-BCDE-4686-83F7-D64F169BEB4C}"/>
    <cellStyle name="20% - Accent5 2 2 2 8" xfId="18052" xr:uid="{98D6B5DB-0266-427C-8D2F-5490D3DCBAC3}"/>
    <cellStyle name="20% - Accent5 2 2 2 9" xfId="17219" xr:uid="{A3DC1FC4-AFDC-4ECC-A27D-17465AAF36D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4827" xr:uid="{C81C14C7-3203-4EE9-8FBC-65DD1338CD9F}"/>
    <cellStyle name="20% - Accent5 2 2 3 2 2 3" xfId="15547" xr:uid="{948E6570-5F8F-46B0-9FB5-55BF3DF4F781}"/>
    <cellStyle name="20% - Accent5 2 2 3 2 3" xfId="20610" xr:uid="{6211C8B2-4FC5-4089-891A-F6ED0BC130DE}"/>
    <cellStyle name="20% - Accent5 2 2 3 2 4" xfId="11329" xr:uid="{8844AC99-582A-4FFE-9DFF-6BFC87EF4688}"/>
    <cellStyle name="20% - Accent5 2 2 3 3" xfId="4952" xr:uid="{00000000-0005-0000-0000-00009B020000}"/>
    <cellStyle name="20% - Accent5 2 2 3 3 2" xfId="22682" xr:uid="{3C1B96BA-1433-4D78-AFDC-30D0EE6DB09F}"/>
    <cellStyle name="20% - Accent5 2 2 3 3 3" xfId="13402" xr:uid="{7E6F726E-6194-45E0-A6E6-4792AEA88AAE}"/>
    <cellStyle name="20% - Accent5 2 2 3 4" xfId="18465" xr:uid="{3655A479-915C-44EC-8CF1-4432AFD7CA82}"/>
    <cellStyle name="20% - Accent5 2 2 3 5" xfId="17635" xr:uid="{2EB2A1F2-CC1B-4891-8165-A1503CA16056}"/>
    <cellStyle name="20% - Accent5 2 2 3 6" xfId="9184" xr:uid="{DC45B8AC-59F2-4375-B57D-F5C633C3DA4E}"/>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5240" xr:uid="{1CBACD68-C306-4456-BF71-715F5FDB90C6}"/>
    <cellStyle name="20% - Accent5 2 2 4 2 2 3" xfId="15960" xr:uid="{93315D90-B31D-4232-B82A-58DB46CC0160}"/>
    <cellStyle name="20% - Accent5 2 2 4 2 3" xfId="21023" xr:uid="{19599D09-CD94-4879-973A-76B05F0CA561}"/>
    <cellStyle name="20% - Accent5 2 2 4 2 4" xfId="11742" xr:uid="{C2870A9B-8295-404A-A0EA-371F0F76A4FA}"/>
    <cellStyle name="20% - Accent5 2 2 4 3" xfId="5365" xr:uid="{00000000-0005-0000-0000-00009F020000}"/>
    <cellStyle name="20% - Accent5 2 2 4 3 2" xfId="23095" xr:uid="{AB53CCE8-D45D-4554-A12E-C5CC85FCF379}"/>
    <cellStyle name="20% - Accent5 2 2 4 3 3" xfId="13815" xr:uid="{9F16D57E-1488-42F5-AE8F-CD4771F7F3D6}"/>
    <cellStyle name="20% - Accent5 2 2 4 4" xfId="18878" xr:uid="{018FBDF1-008E-42B2-A0A2-37BF49AE400D}"/>
    <cellStyle name="20% - Accent5 2 2 4 5" xfId="9597" xr:uid="{FCE802BC-95CD-4AA8-B604-AF739E67F40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5653" xr:uid="{79B730DD-DC6C-43C9-BD7B-4F1B85D8A88A}"/>
    <cellStyle name="20% - Accent5 2 2 5 2 2 3" xfId="16373" xr:uid="{5E7F7F6B-F6B7-41D6-BFF8-567330CFAA96}"/>
    <cellStyle name="20% - Accent5 2 2 5 2 3" xfId="21436" xr:uid="{971F0A8D-BCA9-4564-92AD-1D06C2259388}"/>
    <cellStyle name="20% - Accent5 2 2 5 2 4" xfId="12155" xr:uid="{099767AE-DD8D-4894-BA60-A59D1AAA1997}"/>
    <cellStyle name="20% - Accent5 2 2 5 3" xfId="5778" xr:uid="{00000000-0005-0000-0000-0000A3020000}"/>
    <cellStyle name="20% - Accent5 2 2 5 3 2" xfId="23508" xr:uid="{035CD6DF-7180-4F6E-8E85-2CADEDC685D6}"/>
    <cellStyle name="20% - Accent5 2 2 5 3 3" xfId="14228" xr:uid="{83B0F36A-83D5-4EA7-9F09-C3D85397AD68}"/>
    <cellStyle name="20% - Accent5 2 2 5 4" xfId="19291" xr:uid="{D8E9084E-D606-462F-A80F-3F23144E1E52}"/>
    <cellStyle name="20% - Accent5 2 2 5 5" xfId="10010" xr:uid="{ABDBC4E5-D8EE-4185-B88D-3053E05075ED}"/>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6066" xr:uid="{0709EF5E-E647-4856-A214-E4CFBFD37F67}"/>
    <cellStyle name="20% - Accent5 2 2 6 2 2 3" xfId="16786" xr:uid="{FD95CD5B-EA7B-4013-A5F5-E8662F7446C2}"/>
    <cellStyle name="20% - Accent5 2 2 6 2 3" xfId="21849" xr:uid="{FB1A4712-CE0B-47E0-BA4A-3331133BC8A2}"/>
    <cellStyle name="20% - Accent5 2 2 6 2 4" xfId="12568" xr:uid="{50F65BF9-C6D3-4623-84EB-224F4FD544A2}"/>
    <cellStyle name="20% - Accent5 2 2 6 3" xfId="6191" xr:uid="{00000000-0005-0000-0000-0000A7020000}"/>
    <cellStyle name="20% - Accent5 2 2 6 3 2" xfId="23921" xr:uid="{2C21ECBC-0E18-4C22-B763-4A4DDFA3E2E8}"/>
    <cellStyle name="20% - Accent5 2 2 6 3 3" xfId="14641" xr:uid="{E85D04E0-C74B-443F-9B0D-6B47F43AF4CF}"/>
    <cellStyle name="20% - Accent5 2 2 6 4" xfId="19704" xr:uid="{C0A5BA33-5939-481D-93FE-23E080A5DB5C}"/>
    <cellStyle name="20% - Accent5 2 2 6 5" xfId="10423" xr:uid="{D741FE94-2C64-427A-BB0C-9F0AB087F5E1}"/>
    <cellStyle name="20% - Accent5 2 2 7" xfId="2298" xr:uid="{00000000-0005-0000-0000-0000A8020000}"/>
    <cellStyle name="20% - Accent5 2 2 7 2" xfId="6604" xr:uid="{00000000-0005-0000-0000-0000A9020000}"/>
    <cellStyle name="20% - Accent5 2 2 7 2 2" xfId="24334" xr:uid="{52A2F0C0-27EC-40B1-94BF-EC4C68FEF5D4}"/>
    <cellStyle name="20% - Accent5 2 2 7 2 3" xfId="15054" xr:uid="{F74C6250-E1AC-4C28-861F-F0AA73897AA4}"/>
    <cellStyle name="20% - Accent5 2 2 7 3" xfId="20117" xr:uid="{044A1FAF-B846-4FAF-9EC1-468E2F38E778}"/>
    <cellStyle name="20% - Accent5 2 2 7 4" xfId="10836" xr:uid="{B55F21E1-3009-4D68-AE46-B24946EF815A}"/>
    <cellStyle name="20% - Accent5 2 2 8" xfId="4538" xr:uid="{00000000-0005-0000-0000-0000AA020000}"/>
    <cellStyle name="20% - Accent5 2 2 8 2" xfId="22268" xr:uid="{91297087-4725-422A-B93B-5BF5C00E0599}"/>
    <cellStyle name="20% - Accent5 2 2 8 3" xfId="12988" xr:uid="{2D36A503-843A-453B-BDC7-A8998FB0D8F8}"/>
    <cellStyle name="20% - Accent5 2 2 9" xfId="18051" xr:uid="{4C30DE15-8175-440D-AA72-CBBE93C39D2B}"/>
    <cellStyle name="20% - Accent5 2 3" xfId="37" xr:uid="{00000000-0005-0000-0000-0000AB020000}"/>
    <cellStyle name="20% - Accent5 2 3 10" xfId="8772" xr:uid="{E039D88C-C141-4C67-838C-9E856A11237C}"/>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4829" xr:uid="{39737686-4877-4CB6-A423-AB5D31E9AAA2}"/>
    <cellStyle name="20% - Accent5 2 3 2 2 2 3" xfId="15549" xr:uid="{E01B2602-ADFA-4336-ADC2-21E83A84EAB2}"/>
    <cellStyle name="20% - Accent5 2 3 2 2 3" xfId="20612" xr:uid="{9E6B6EB0-6C9C-40CE-BF5A-4DF51FE4E44B}"/>
    <cellStyle name="20% - Accent5 2 3 2 2 4" xfId="11331" xr:uid="{5AA94DCF-BCF7-4BE2-A43C-EF41E65F719F}"/>
    <cellStyle name="20% - Accent5 2 3 2 3" xfId="4954" xr:uid="{00000000-0005-0000-0000-0000AF020000}"/>
    <cellStyle name="20% - Accent5 2 3 2 3 2" xfId="22684" xr:uid="{B5DD42F8-7A8D-4017-BCE2-781BC42BB776}"/>
    <cellStyle name="20% - Accent5 2 3 2 3 3" xfId="13404" xr:uid="{796B4097-4645-4E54-8BA4-238F111E6CB7}"/>
    <cellStyle name="20% - Accent5 2 3 2 4" xfId="18467" xr:uid="{C10BC7B4-D9DE-44B0-AB87-EC6C8DE496F4}"/>
    <cellStyle name="20% - Accent5 2 3 2 5" xfId="17637" xr:uid="{29ECD8A5-1CEA-47B3-BA49-6A54EF340661}"/>
    <cellStyle name="20% - Accent5 2 3 2 6" xfId="9186" xr:uid="{75068D1C-3D8A-4F14-AB4B-0D1E4A07B74C}"/>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5242" xr:uid="{CDF6288A-5943-4093-B306-4DF681B426FB}"/>
    <cellStyle name="20% - Accent5 2 3 3 2 2 3" xfId="15962" xr:uid="{86C4BEAC-7712-41A1-8521-FB410DE776DE}"/>
    <cellStyle name="20% - Accent5 2 3 3 2 3" xfId="21025" xr:uid="{F0D25F0B-6D41-40E3-96C7-624B9BF8B182}"/>
    <cellStyle name="20% - Accent5 2 3 3 2 4" xfId="11744" xr:uid="{5C1E70CE-0BA1-4E5D-BD4C-1E8E9A82B763}"/>
    <cellStyle name="20% - Accent5 2 3 3 3" xfId="5367" xr:uid="{00000000-0005-0000-0000-0000B3020000}"/>
    <cellStyle name="20% - Accent5 2 3 3 3 2" xfId="23097" xr:uid="{50A7BC40-54BC-463E-85CC-4C3BB9E8E68F}"/>
    <cellStyle name="20% - Accent5 2 3 3 3 3" xfId="13817" xr:uid="{82EFF924-02B5-4852-BA3C-5C00BA00CC15}"/>
    <cellStyle name="20% - Accent5 2 3 3 4" xfId="18880" xr:uid="{FD5DACF0-F01F-4E4D-B59C-3A308062C781}"/>
    <cellStyle name="20% - Accent5 2 3 3 5" xfId="9599" xr:uid="{607B9F36-C8C1-4D35-B1A7-B3845D795D26}"/>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5655" xr:uid="{93B64E06-9341-4401-A2D9-A57664EC0AB0}"/>
    <cellStyle name="20% - Accent5 2 3 4 2 2 3" xfId="16375" xr:uid="{9AECAAD9-850C-4344-902C-8FE1FEF6D27B}"/>
    <cellStyle name="20% - Accent5 2 3 4 2 3" xfId="21438" xr:uid="{C6C1033C-A350-440B-8964-8F957D2D5DB3}"/>
    <cellStyle name="20% - Accent5 2 3 4 2 4" xfId="12157" xr:uid="{5A295FFE-AE28-42FE-82F4-CF3BE2EEC9A6}"/>
    <cellStyle name="20% - Accent5 2 3 4 3" xfId="5780" xr:uid="{00000000-0005-0000-0000-0000B7020000}"/>
    <cellStyle name="20% - Accent5 2 3 4 3 2" xfId="23510" xr:uid="{58B7ECFD-8DF9-481F-AC18-556BD627B661}"/>
    <cellStyle name="20% - Accent5 2 3 4 3 3" xfId="14230" xr:uid="{6417C093-4D93-45A6-A05E-7D790BA9E852}"/>
    <cellStyle name="20% - Accent5 2 3 4 4" xfId="19293" xr:uid="{A57A100B-B19C-4E10-AB5E-B98BD680C791}"/>
    <cellStyle name="20% - Accent5 2 3 4 5" xfId="10012" xr:uid="{0A468BD6-CF88-4F0C-A3E0-D2805ADDB75F}"/>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6068" xr:uid="{5ABBC305-0EB4-4CCD-81CB-FAD47272D00E}"/>
    <cellStyle name="20% - Accent5 2 3 5 2 2 3" xfId="16788" xr:uid="{7195C1CD-769B-4832-84FE-94C48298E596}"/>
    <cellStyle name="20% - Accent5 2 3 5 2 3" xfId="21851" xr:uid="{9A5F16CE-95E9-47AB-BFE6-D4A5C84CF48F}"/>
    <cellStyle name="20% - Accent5 2 3 5 2 4" xfId="12570" xr:uid="{EF476AFA-E4B8-4E95-8BD4-CAECEE9381DD}"/>
    <cellStyle name="20% - Accent5 2 3 5 3" xfId="6193" xr:uid="{00000000-0005-0000-0000-0000BB020000}"/>
    <cellStyle name="20% - Accent5 2 3 5 3 2" xfId="23923" xr:uid="{17E8945C-B53A-4D39-9B4E-F1D39FE2887C}"/>
    <cellStyle name="20% - Accent5 2 3 5 3 3" xfId="14643" xr:uid="{8A4F0CFF-CD53-4E11-85B8-8F2CE524DA51}"/>
    <cellStyle name="20% - Accent5 2 3 5 4" xfId="19706" xr:uid="{AD850461-E4E4-49FC-A79E-60BFAC814BB5}"/>
    <cellStyle name="20% - Accent5 2 3 5 5" xfId="10425" xr:uid="{DAACBEC5-0340-4DA3-B3ED-A3BA30444F33}"/>
    <cellStyle name="20% - Accent5 2 3 6" xfId="2300" xr:uid="{00000000-0005-0000-0000-0000BC020000}"/>
    <cellStyle name="20% - Accent5 2 3 6 2" xfId="6606" xr:uid="{00000000-0005-0000-0000-0000BD020000}"/>
    <cellStyle name="20% - Accent5 2 3 6 2 2" xfId="24336" xr:uid="{73807C23-D0C7-4C8A-BEE2-63EAE37B0742}"/>
    <cellStyle name="20% - Accent5 2 3 6 2 3" xfId="15056" xr:uid="{38D5E3BA-5644-47BC-AD8D-FB44092A37B6}"/>
    <cellStyle name="20% - Accent5 2 3 6 3" xfId="20119" xr:uid="{FBB269FE-A5C9-4FAC-B248-958DEB78D7D8}"/>
    <cellStyle name="20% - Accent5 2 3 6 4" xfId="10838" xr:uid="{8544AF62-D575-4DFD-B38A-185CAC8C9C1C}"/>
    <cellStyle name="20% - Accent5 2 3 7" xfId="4540" xr:uid="{00000000-0005-0000-0000-0000BE020000}"/>
    <cellStyle name="20% - Accent5 2 3 7 2" xfId="22270" xr:uid="{59D0209F-5909-4B62-8A33-7BDFD16AAE3D}"/>
    <cellStyle name="20% - Accent5 2 3 7 3" xfId="12990" xr:uid="{E0E28005-0D3D-495F-B22F-55179D50DF60}"/>
    <cellStyle name="20% - Accent5 2 3 8" xfId="18053" xr:uid="{68169293-03F7-4C16-A9F3-389B19D1057E}"/>
    <cellStyle name="20% - Accent5 2 3 9" xfId="17220" xr:uid="{2CA3BC91-2766-48E5-8FDA-F36DA6DBCB4C}"/>
    <cellStyle name="20% - Accent5 2 4" xfId="603" xr:uid="{00000000-0005-0000-0000-0000BF020000}"/>
    <cellStyle name="20% - Accent5 2 4 2" xfId="2874" xr:uid="{00000000-0005-0000-0000-0000C0020000}"/>
    <cellStyle name="20% - Accent5 2 4 2 2" xfId="7096" xr:uid="{00000000-0005-0000-0000-0000C1020000}"/>
    <cellStyle name="20% - Accent5 2 4 2 2 2" xfId="24826" xr:uid="{431A5495-FF89-4BDF-B5B1-D5755436D438}"/>
    <cellStyle name="20% - Accent5 2 4 2 2 3" xfId="15546" xr:uid="{D992B47D-3F0C-4E7C-9719-DBBB0D267FA6}"/>
    <cellStyle name="20% - Accent5 2 4 2 3" xfId="20609" xr:uid="{4C4F26A7-2805-4506-AD5F-87CFD6446CFB}"/>
    <cellStyle name="20% - Accent5 2 4 2 4" xfId="11328" xr:uid="{C0C7CE99-D9B6-4E5A-8429-FD3123B21CD9}"/>
    <cellStyle name="20% - Accent5 2 4 3" xfId="4951" xr:uid="{00000000-0005-0000-0000-0000C2020000}"/>
    <cellStyle name="20% - Accent5 2 4 3 2" xfId="22681" xr:uid="{80E7A0D0-3C49-4E2F-B96D-724A96971D4D}"/>
    <cellStyle name="20% - Accent5 2 4 3 3" xfId="13401" xr:uid="{FCD47701-3247-4D85-8B7A-EC2BB7850A00}"/>
    <cellStyle name="20% - Accent5 2 4 4" xfId="18464" xr:uid="{FCCF6CA0-D635-4EA9-BC2E-570DC4CAAFCD}"/>
    <cellStyle name="20% - Accent5 2 4 5" xfId="17634" xr:uid="{A08DC00A-282C-42AB-83AC-39CE028AC50B}"/>
    <cellStyle name="20% - Accent5 2 4 6" xfId="9183" xr:uid="{B5C67741-6BE8-40AB-BA47-2C781655CF8F}"/>
    <cellStyle name="20% - Accent5 2 5" xfId="1056" xr:uid="{00000000-0005-0000-0000-0000C3020000}"/>
    <cellStyle name="20% - Accent5 2 5 2" xfId="3287" xr:uid="{00000000-0005-0000-0000-0000C4020000}"/>
    <cellStyle name="20% - Accent5 2 5 2 2" xfId="7509" xr:uid="{00000000-0005-0000-0000-0000C5020000}"/>
    <cellStyle name="20% - Accent5 2 5 2 2 2" xfId="25239" xr:uid="{3AA06098-FF3D-4BEF-AFE0-B99515800C41}"/>
    <cellStyle name="20% - Accent5 2 5 2 2 3" xfId="15959" xr:uid="{44A3BDD1-03DA-413A-8462-901429F6F932}"/>
    <cellStyle name="20% - Accent5 2 5 2 3" xfId="21022" xr:uid="{3BFA9EAB-05E0-4065-B085-62A826EEBE71}"/>
    <cellStyle name="20% - Accent5 2 5 2 4" xfId="11741" xr:uid="{52B067FD-097F-4FA3-A3B4-4F062E9C14BC}"/>
    <cellStyle name="20% - Accent5 2 5 3" xfId="5364" xr:uid="{00000000-0005-0000-0000-0000C6020000}"/>
    <cellStyle name="20% - Accent5 2 5 3 2" xfId="23094" xr:uid="{BFA0933E-69A2-4BAD-8676-4800E5532373}"/>
    <cellStyle name="20% - Accent5 2 5 3 3" xfId="13814" xr:uid="{C6AACCBC-B91F-4409-9A00-33AEB498F9AC}"/>
    <cellStyle name="20% - Accent5 2 5 4" xfId="18877" xr:uid="{FD196D5E-C5D5-461E-98A8-3C79808F428B}"/>
    <cellStyle name="20% - Accent5 2 5 5" xfId="9596" xr:uid="{BC503E02-B466-47C7-ADD6-D67346599304}"/>
    <cellStyle name="20% - Accent5 2 6" xfId="1470" xr:uid="{00000000-0005-0000-0000-0000C7020000}"/>
    <cellStyle name="20% - Accent5 2 6 2" xfId="3700" xr:uid="{00000000-0005-0000-0000-0000C8020000}"/>
    <cellStyle name="20% - Accent5 2 6 2 2" xfId="7922" xr:uid="{00000000-0005-0000-0000-0000C9020000}"/>
    <cellStyle name="20% - Accent5 2 6 2 2 2" xfId="25652" xr:uid="{DFE49169-4959-4437-B9D4-4E2F830B68CD}"/>
    <cellStyle name="20% - Accent5 2 6 2 2 3" xfId="16372" xr:uid="{E08EB408-E30D-48B8-A186-DE8AD980DBFC}"/>
    <cellStyle name="20% - Accent5 2 6 2 3" xfId="21435" xr:uid="{31932B6B-FEFB-48A8-9813-628683A8345D}"/>
    <cellStyle name="20% - Accent5 2 6 2 4" xfId="12154" xr:uid="{CC3486BE-600F-4D06-A94C-F891DFA866AD}"/>
    <cellStyle name="20% - Accent5 2 6 3" xfId="5777" xr:uid="{00000000-0005-0000-0000-0000CA020000}"/>
    <cellStyle name="20% - Accent5 2 6 3 2" xfId="23507" xr:uid="{4471687E-F835-4E76-8F7C-DD3AB2593EA4}"/>
    <cellStyle name="20% - Accent5 2 6 3 3" xfId="14227" xr:uid="{9067B181-7D1D-4B1B-B284-E4B0614F42AE}"/>
    <cellStyle name="20% - Accent5 2 6 4" xfId="19290" xr:uid="{3D109EB3-159F-47CE-A505-9690AE9DCBA6}"/>
    <cellStyle name="20% - Accent5 2 6 5" xfId="10009" xr:uid="{326EFCE9-A07B-479F-988A-FF6A386B42B7}"/>
    <cellStyle name="20% - Accent5 2 7" xfId="1884" xr:uid="{00000000-0005-0000-0000-0000CB020000}"/>
    <cellStyle name="20% - Accent5 2 7 2" xfId="4113" xr:uid="{00000000-0005-0000-0000-0000CC020000}"/>
    <cellStyle name="20% - Accent5 2 7 2 2" xfId="8335" xr:uid="{00000000-0005-0000-0000-0000CD020000}"/>
    <cellStyle name="20% - Accent5 2 7 2 2 2" xfId="26065" xr:uid="{E4C4BC23-4125-4253-80EA-E71721EA2CCD}"/>
    <cellStyle name="20% - Accent5 2 7 2 2 3" xfId="16785" xr:uid="{FC1C0848-2278-4652-AAEA-1A8023BC11DF}"/>
    <cellStyle name="20% - Accent5 2 7 2 3" xfId="21848" xr:uid="{6E53A079-58EB-4C20-B668-426200A058C4}"/>
    <cellStyle name="20% - Accent5 2 7 2 4" xfId="12567" xr:uid="{1C2943F2-E598-4DBB-BED0-EF3E081E5EEF}"/>
    <cellStyle name="20% - Accent5 2 7 3" xfId="6190" xr:uid="{00000000-0005-0000-0000-0000CE020000}"/>
    <cellStyle name="20% - Accent5 2 7 3 2" xfId="23920" xr:uid="{495F5B24-273D-4C27-9AD3-1CFC6FCE8343}"/>
    <cellStyle name="20% - Accent5 2 7 3 3" xfId="14640" xr:uid="{2DAD99EB-E011-492A-BE5B-1EB02DD4DFFA}"/>
    <cellStyle name="20% - Accent5 2 7 4" xfId="19703" xr:uid="{FFC166D1-C418-4CAB-B2E2-9C08F02CBE6F}"/>
    <cellStyle name="20% - Accent5 2 7 5" xfId="10422" xr:uid="{8B83F4B6-1D21-4149-96EA-D300F1365B22}"/>
    <cellStyle name="20% - Accent5 2 8" xfId="2297" xr:uid="{00000000-0005-0000-0000-0000CF020000}"/>
    <cellStyle name="20% - Accent5 2 8 2" xfId="6603" xr:uid="{00000000-0005-0000-0000-0000D0020000}"/>
    <cellStyle name="20% - Accent5 2 8 2 2" xfId="24333" xr:uid="{15B8A199-EFC2-4E8B-A684-C72BB4ECE48C}"/>
    <cellStyle name="20% - Accent5 2 8 2 3" xfId="15053" xr:uid="{2997A070-774E-4F6F-86C3-CB1552FC3661}"/>
    <cellStyle name="20% - Accent5 2 8 3" xfId="20116" xr:uid="{EE36C468-FE59-486F-9A19-3B36ABCF653F}"/>
    <cellStyle name="20% - Accent5 2 8 4" xfId="10835" xr:uid="{8EE1E163-6E8D-40DB-81C3-7DFA353FAB22}"/>
    <cellStyle name="20% - Accent5 2 9" xfId="4537" xr:uid="{00000000-0005-0000-0000-0000D1020000}"/>
    <cellStyle name="20% - Accent5 2 9 2" xfId="22267" xr:uid="{32519433-CF86-48C6-9A32-F41E30A5E29B}"/>
    <cellStyle name="20% - Accent5 2 9 3" xfId="12987" xr:uid="{CA030EC7-D06F-4A2A-8246-133A89AD2FF8}"/>
    <cellStyle name="20% - Accent5 3" xfId="38" xr:uid="{00000000-0005-0000-0000-0000D2020000}"/>
    <cellStyle name="20% - Accent5 3 10" xfId="17221" xr:uid="{5BE9BE86-6E84-43A0-98C4-4C76D0E03AE9}"/>
    <cellStyle name="20% - Accent5 3 11" xfId="8773" xr:uid="{053008DD-28CC-46EC-9C2E-FEC451277FDF}"/>
    <cellStyle name="20% - Accent5 3 2" xfId="39" xr:uid="{00000000-0005-0000-0000-0000D3020000}"/>
    <cellStyle name="20% - Accent5 3 2 10" xfId="8774" xr:uid="{2336E7DC-EFA8-4E50-B8EA-F97D8C4EFC7A}"/>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4831" xr:uid="{9B2A5F5F-EAB5-4872-A985-C0048C2B8925}"/>
    <cellStyle name="20% - Accent5 3 2 2 2 2 3" xfId="15551" xr:uid="{D1957E15-7A0C-49CA-B8A8-9E66412A1A58}"/>
    <cellStyle name="20% - Accent5 3 2 2 2 3" xfId="20614" xr:uid="{655C8936-2B19-48BC-A2B4-21D3AD9DA360}"/>
    <cellStyle name="20% - Accent5 3 2 2 2 4" xfId="11333" xr:uid="{FF410683-5D7D-443A-98A9-6FBF36800DE7}"/>
    <cellStyle name="20% - Accent5 3 2 2 3" xfId="4956" xr:uid="{00000000-0005-0000-0000-0000D7020000}"/>
    <cellStyle name="20% - Accent5 3 2 2 3 2" xfId="22686" xr:uid="{4E32E516-B4A4-4F3F-84E6-FC9C49D2A98E}"/>
    <cellStyle name="20% - Accent5 3 2 2 3 3" xfId="13406" xr:uid="{08249BE1-30B0-4E76-AD56-4E261E0B3849}"/>
    <cellStyle name="20% - Accent5 3 2 2 4" xfId="18469" xr:uid="{152B1149-5525-44A4-9F5F-C2D670361007}"/>
    <cellStyle name="20% - Accent5 3 2 2 5" xfId="17639" xr:uid="{FA676831-33D0-42CF-A384-E8340751939B}"/>
    <cellStyle name="20% - Accent5 3 2 2 6" xfId="9188" xr:uid="{A01C1964-328D-4D8F-9B94-7033E312DDDA}"/>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5244" xr:uid="{46122466-31F0-449E-B300-15A450792012}"/>
    <cellStyle name="20% - Accent5 3 2 3 2 2 3" xfId="15964" xr:uid="{31E4CB82-1EAA-4950-A323-8FC98DB35F8F}"/>
    <cellStyle name="20% - Accent5 3 2 3 2 3" xfId="21027" xr:uid="{152536C0-3A2A-43C0-9A71-608C5A7CC1BD}"/>
    <cellStyle name="20% - Accent5 3 2 3 2 4" xfId="11746" xr:uid="{63505B63-670E-4B57-9877-2FDA853A1872}"/>
    <cellStyle name="20% - Accent5 3 2 3 3" xfId="5369" xr:uid="{00000000-0005-0000-0000-0000DB020000}"/>
    <cellStyle name="20% - Accent5 3 2 3 3 2" xfId="23099" xr:uid="{AE2099A0-E4C0-4D39-A6D3-440A83D6727A}"/>
    <cellStyle name="20% - Accent5 3 2 3 3 3" xfId="13819" xr:uid="{41039636-86B7-4E89-B8EE-0820FE77300C}"/>
    <cellStyle name="20% - Accent5 3 2 3 4" xfId="18882" xr:uid="{CA8D483E-5689-4560-9C1F-6AC52D015A13}"/>
    <cellStyle name="20% - Accent5 3 2 3 5" xfId="9601" xr:uid="{FFD1A7D3-1E77-460D-A824-5022EEEBFBCF}"/>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5657" xr:uid="{0B39A060-2611-415A-A0BD-5C0F6EEF5148}"/>
    <cellStyle name="20% - Accent5 3 2 4 2 2 3" xfId="16377" xr:uid="{9C029021-3923-4C58-96EF-BDCE22FD31E6}"/>
    <cellStyle name="20% - Accent5 3 2 4 2 3" xfId="21440" xr:uid="{976F315E-4EDA-4B53-AEB1-4E3B87E07D1C}"/>
    <cellStyle name="20% - Accent5 3 2 4 2 4" xfId="12159" xr:uid="{632323E9-5BE5-4402-8736-6349581982A9}"/>
    <cellStyle name="20% - Accent5 3 2 4 3" xfId="5782" xr:uid="{00000000-0005-0000-0000-0000DF020000}"/>
    <cellStyle name="20% - Accent5 3 2 4 3 2" xfId="23512" xr:uid="{37143324-FCB4-4336-BC25-22CB96755E83}"/>
    <cellStyle name="20% - Accent5 3 2 4 3 3" xfId="14232" xr:uid="{D172A932-F7C9-4C69-A10A-47495DD0A25D}"/>
    <cellStyle name="20% - Accent5 3 2 4 4" xfId="19295" xr:uid="{764424AE-CB32-400B-A89F-5F58630E9A86}"/>
    <cellStyle name="20% - Accent5 3 2 4 5" xfId="10014" xr:uid="{79FCA5A3-D160-4C2F-8110-1C2D5C5EEC5A}"/>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6070" xr:uid="{8E74BA0F-672B-4B8D-9B9F-1BDEF7058694}"/>
    <cellStyle name="20% - Accent5 3 2 5 2 2 3" xfId="16790" xr:uid="{16852116-228B-4028-9499-F248DEE4234B}"/>
    <cellStyle name="20% - Accent5 3 2 5 2 3" xfId="21853" xr:uid="{7656C868-CA9C-4E63-AC17-9F8988B2FC9E}"/>
    <cellStyle name="20% - Accent5 3 2 5 2 4" xfId="12572" xr:uid="{D4DD41C7-E889-4E5F-AC3D-E8175F9B7948}"/>
    <cellStyle name="20% - Accent5 3 2 5 3" xfId="6195" xr:uid="{00000000-0005-0000-0000-0000E3020000}"/>
    <cellStyle name="20% - Accent5 3 2 5 3 2" xfId="23925" xr:uid="{ACEA57F5-CCA4-4A84-8853-72AFD3A09F6D}"/>
    <cellStyle name="20% - Accent5 3 2 5 3 3" xfId="14645" xr:uid="{B0001B1D-C69F-4BEC-A14A-02DD0E966C06}"/>
    <cellStyle name="20% - Accent5 3 2 5 4" xfId="19708" xr:uid="{AE1EA419-4477-4DEE-9225-1F87D2022809}"/>
    <cellStyle name="20% - Accent5 3 2 5 5" xfId="10427" xr:uid="{EEBAE02B-3422-411E-B880-E3E066A87B13}"/>
    <cellStyle name="20% - Accent5 3 2 6" xfId="2302" xr:uid="{00000000-0005-0000-0000-0000E4020000}"/>
    <cellStyle name="20% - Accent5 3 2 6 2" xfId="6608" xr:uid="{00000000-0005-0000-0000-0000E5020000}"/>
    <cellStyle name="20% - Accent5 3 2 6 2 2" xfId="24338" xr:uid="{40A4DD93-C4FD-4CD1-913F-A9865C10DDF4}"/>
    <cellStyle name="20% - Accent5 3 2 6 2 3" xfId="15058" xr:uid="{D5721AB3-72DB-45E0-A133-FC18019B42A5}"/>
    <cellStyle name="20% - Accent5 3 2 6 3" xfId="20121" xr:uid="{215FB21B-FBC4-430F-B441-A30BADA86F55}"/>
    <cellStyle name="20% - Accent5 3 2 6 4" xfId="10840" xr:uid="{B32B1432-270C-4AC5-8323-CAF4AD6AE1AA}"/>
    <cellStyle name="20% - Accent5 3 2 7" xfId="4542" xr:uid="{00000000-0005-0000-0000-0000E6020000}"/>
    <cellStyle name="20% - Accent5 3 2 7 2" xfId="22272" xr:uid="{C69DF8FD-1935-475B-8C3D-E65BF24B05E0}"/>
    <cellStyle name="20% - Accent5 3 2 7 3" xfId="12992" xr:uid="{AAB244BB-C354-4A0E-A9B0-85D9B46643E3}"/>
    <cellStyle name="20% - Accent5 3 2 8" xfId="18055" xr:uid="{A05F56B6-F4FE-4142-ADBD-06DE0DB4A394}"/>
    <cellStyle name="20% - Accent5 3 2 9" xfId="17222" xr:uid="{566B064B-259A-4900-8EE8-198C0DC0CF93}"/>
    <cellStyle name="20% - Accent5 3 3" xfId="607" xr:uid="{00000000-0005-0000-0000-0000E7020000}"/>
    <cellStyle name="20% - Accent5 3 3 2" xfId="2878" xr:uid="{00000000-0005-0000-0000-0000E8020000}"/>
    <cellStyle name="20% - Accent5 3 3 2 2" xfId="7100" xr:uid="{00000000-0005-0000-0000-0000E9020000}"/>
    <cellStyle name="20% - Accent5 3 3 2 2 2" xfId="24830" xr:uid="{85A76737-9208-42E2-A643-C0D6B06D0D52}"/>
    <cellStyle name="20% - Accent5 3 3 2 2 3" xfId="15550" xr:uid="{9C7D6B6E-EB11-40E8-8928-C25105F817F0}"/>
    <cellStyle name="20% - Accent5 3 3 2 3" xfId="20613" xr:uid="{2C4381E4-C12A-41B3-AAA4-9AA0FED30EEA}"/>
    <cellStyle name="20% - Accent5 3 3 2 4" xfId="11332" xr:uid="{D6BEE614-8E28-4472-B195-AD2AE3267635}"/>
    <cellStyle name="20% - Accent5 3 3 3" xfId="4955" xr:uid="{00000000-0005-0000-0000-0000EA020000}"/>
    <cellStyle name="20% - Accent5 3 3 3 2" xfId="22685" xr:uid="{09C64F20-9DA5-4D13-808C-265848C3279E}"/>
    <cellStyle name="20% - Accent5 3 3 3 3" xfId="13405" xr:uid="{491EBA9C-3BA5-4580-8F35-D99A12EC3826}"/>
    <cellStyle name="20% - Accent5 3 3 4" xfId="18468" xr:uid="{AFB33641-738B-4502-8BA4-0B0CA160FB80}"/>
    <cellStyle name="20% - Accent5 3 3 5" xfId="17638" xr:uid="{220A3D4E-7E4A-46C7-A6C1-D04C32981EC2}"/>
    <cellStyle name="20% - Accent5 3 3 6" xfId="9187" xr:uid="{094346F3-49F3-4367-90F6-BAF181937061}"/>
    <cellStyle name="20% - Accent5 3 4" xfId="1060" xr:uid="{00000000-0005-0000-0000-0000EB020000}"/>
    <cellStyle name="20% - Accent5 3 4 2" xfId="3291" xr:uid="{00000000-0005-0000-0000-0000EC020000}"/>
    <cellStyle name="20% - Accent5 3 4 2 2" xfId="7513" xr:uid="{00000000-0005-0000-0000-0000ED020000}"/>
    <cellStyle name="20% - Accent5 3 4 2 2 2" xfId="25243" xr:uid="{ECD1F4E0-239C-4031-AB3E-3955D0314A7A}"/>
    <cellStyle name="20% - Accent5 3 4 2 2 3" xfId="15963" xr:uid="{6A9D0C1C-AB9D-4CC9-93D1-8E7BC720957B}"/>
    <cellStyle name="20% - Accent5 3 4 2 3" xfId="21026" xr:uid="{C88B3588-1AF5-4CC1-986E-44FEBD7275E4}"/>
    <cellStyle name="20% - Accent5 3 4 2 4" xfId="11745" xr:uid="{30C949D3-D486-49FB-8323-2392BE0A587D}"/>
    <cellStyle name="20% - Accent5 3 4 3" xfId="5368" xr:uid="{00000000-0005-0000-0000-0000EE020000}"/>
    <cellStyle name="20% - Accent5 3 4 3 2" xfId="23098" xr:uid="{2195CE44-CD82-4382-B4BE-D7686E90994D}"/>
    <cellStyle name="20% - Accent5 3 4 3 3" xfId="13818" xr:uid="{D1319427-CF18-4F55-BEF2-7BF7B143396B}"/>
    <cellStyle name="20% - Accent5 3 4 4" xfId="18881" xr:uid="{7B04D47A-4B16-4959-8827-A416B2E0602A}"/>
    <cellStyle name="20% - Accent5 3 4 5" xfId="9600" xr:uid="{EDDCC85F-29EA-481A-AC40-68302D87DCD9}"/>
    <cellStyle name="20% - Accent5 3 5" xfId="1474" xr:uid="{00000000-0005-0000-0000-0000EF020000}"/>
    <cellStyle name="20% - Accent5 3 5 2" xfId="3704" xr:uid="{00000000-0005-0000-0000-0000F0020000}"/>
    <cellStyle name="20% - Accent5 3 5 2 2" xfId="7926" xr:uid="{00000000-0005-0000-0000-0000F1020000}"/>
    <cellStyle name="20% - Accent5 3 5 2 2 2" xfId="25656" xr:uid="{61BF67C2-54FD-4028-A59E-0C2E7BED4D8E}"/>
    <cellStyle name="20% - Accent5 3 5 2 2 3" xfId="16376" xr:uid="{416ECBFE-D461-48B0-9F5A-4EFDA4C9FCCA}"/>
    <cellStyle name="20% - Accent5 3 5 2 3" xfId="21439" xr:uid="{BB5A12E3-388C-4C38-8F8A-D158EF7BDE91}"/>
    <cellStyle name="20% - Accent5 3 5 2 4" xfId="12158" xr:uid="{01AE2AB2-13A0-4B8C-BBC8-C2E2F0241CE4}"/>
    <cellStyle name="20% - Accent5 3 5 3" xfId="5781" xr:uid="{00000000-0005-0000-0000-0000F2020000}"/>
    <cellStyle name="20% - Accent5 3 5 3 2" xfId="23511" xr:uid="{1456ABBE-840A-482B-A758-391DF2242819}"/>
    <cellStyle name="20% - Accent5 3 5 3 3" xfId="14231" xr:uid="{7AC940AE-30C0-4078-A0BF-3B26069D62A1}"/>
    <cellStyle name="20% - Accent5 3 5 4" xfId="19294" xr:uid="{1C428209-F252-43CF-B292-CC0DC703B9D7}"/>
    <cellStyle name="20% - Accent5 3 5 5" xfId="10013" xr:uid="{F809D825-76EE-4DC0-8DF7-CC94A36A3F1B}"/>
    <cellStyle name="20% - Accent5 3 6" xfId="1888" xr:uid="{00000000-0005-0000-0000-0000F3020000}"/>
    <cellStyle name="20% - Accent5 3 6 2" xfId="4117" xr:uid="{00000000-0005-0000-0000-0000F4020000}"/>
    <cellStyle name="20% - Accent5 3 6 2 2" xfId="8339" xr:uid="{00000000-0005-0000-0000-0000F5020000}"/>
    <cellStyle name="20% - Accent5 3 6 2 2 2" xfId="26069" xr:uid="{3ED94573-8D03-4D8D-B3FD-8F6A0A39E9FB}"/>
    <cellStyle name="20% - Accent5 3 6 2 2 3" xfId="16789" xr:uid="{23CFC4E4-086C-4E46-AFF7-747C3C58D0EB}"/>
    <cellStyle name="20% - Accent5 3 6 2 3" xfId="21852" xr:uid="{FCDCA1F8-AC92-47FA-96D5-BE8831370B6F}"/>
    <cellStyle name="20% - Accent5 3 6 2 4" xfId="12571" xr:uid="{F2CE3A5B-E3A7-4559-A99B-0B0B6F10489B}"/>
    <cellStyle name="20% - Accent5 3 6 3" xfId="6194" xr:uid="{00000000-0005-0000-0000-0000F6020000}"/>
    <cellStyle name="20% - Accent5 3 6 3 2" xfId="23924" xr:uid="{A7967EED-EA5C-4ECF-841F-0EB7C3402893}"/>
    <cellStyle name="20% - Accent5 3 6 3 3" xfId="14644" xr:uid="{81488F33-E38D-4459-AA02-94D0D820A35C}"/>
    <cellStyle name="20% - Accent5 3 6 4" xfId="19707" xr:uid="{FFC0636F-9D7C-4936-9080-168FBF72FAC5}"/>
    <cellStyle name="20% - Accent5 3 6 5" xfId="10426" xr:uid="{0AB67FB1-9373-42A1-A471-4E83824B7164}"/>
    <cellStyle name="20% - Accent5 3 7" xfId="2301" xr:uid="{00000000-0005-0000-0000-0000F7020000}"/>
    <cellStyle name="20% - Accent5 3 7 2" xfId="6607" xr:uid="{00000000-0005-0000-0000-0000F8020000}"/>
    <cellStyle name="20% - Accent5 3 7 2 2" xfId="24337" xr:uid="{B3A35536-67AF-4BE1-884F-EF5DFB6B4B3B}"/>
    <cellStyle name="20% - Accent5 3 7 2 3" xfId="15057" xr:uid="{667F4D26-6C2B-4169-A700-5220B07B94CC}"/>
    <cellStyle name="20% - Accent5 3 7 3" xfId="20120" xr:uid="{5DB90750-0FF5-498D-BE72-0A8749938894}"/>
    <cellStyle name="20% - Accent5 3 7 4" xfId="10839" xr:uid="{E0F07A98-ACDC-45D1-A604-DCE870BEC1C0}"/>
    <cellStyle name="20% - Accent5 3 8" xfId="4541" xr:uid="{00000000-0005-0000-0000-0000F9020000}"/>
    <cellStyle name="20% - Accent5 3 8 2" xfId="22271" xr:uid="{D359AC3A-B580-46FC-9200-C5C8EBBF94BA}"/>
    <cellStyle name="20% - Accent5 3 8 3" xfId="12991" xr:uid="{4409E8A0-DCB8-45BC-A9EA-11E1EF5B5652}"/>
    <cellStyle name="20% - Accent5 3 9" xfId="18054" xr:uid="{05D8EE86-6EA0-446D-9ADF-5B8E7E5A91C1}"/>
    <cellStyle name="20% - Accent5 4" xfId="40" xr:uid="{00000000-0005-0000-0000-0000FA020000}"/>
    <cellStyle name="20% - Accent5 4 10" xfId="8775" xr:uid="{B4F62F30-5149-49AA-BF4F-D69E7A30245D}"/>
    <cellStyle name="20% - Accent5 4 2" xfId="609" xr:uid="{00000000-0005-0000-0000-0000FB020000}"/>
    <cellStyle name="20% - Accent5 4 2 2" xfId="2880" xr:uid="{00000000-0005-0000-0000-0000FC020000}"/>
    <cellStyle name="20% - Accent5 4 2 2 2" xfId="7102" xr:uid="{00000000-0005-0000-0000-0000FD020000}"/>
    <cellStyle name="20% - Accent5 4 2 2 2 2" xfId="24832" xr:uid="{483E5DE9-46F9-4C9E-AC0B-0A4BBDADD8C1}"/>
    <cellStyle name="20% - Accent5 4 2 2 2 3" xfId="15552" xr:uid="{01EB9F48-DD85-4C65-BC3F-2D57ADE20BD7}"/>
    <cellStyle name="20% - Accent5 4 2 2 3" xfId="20615" xr:uid="{FF86B609-F0D0-4B28-9F12-06615CBC0060}"/>
    <cellStyle name="20% - Accent5 4 2 2 4" xfId="11334" xr:uid="{A4A1B63C-F8E5-4EEE-BC52-72984923B908}"/>
    <cellStyle name="20% - Accent5 4 2 3" xfId="4957" xr:uid="{00000000-0005-0000-0000-0000FE020000}"/>
    <cellStyle name="20% - Accent5 4 2 3 2" xfId="22687" xr:uid="{7CED10C8-F681-478C-8EC9-BED642AE1A6B}"/>
    <cellStyle name="20% - Accent5 4 2 3 3" xfId="13407" xr:uid="{AF1DA12B-EA6E-4298-AF7E-FEC0C1BDCB07}"/>
    <cellStyle name="20% - Accent5 4 2 4" xfId="18470" xr:uid="{F5813A8F-0E8A-4DB6-A138-BCA43FE7868A}"/>
    <cellStyle name="20% - Accent5 4 2 5" xfId="17640" xr:uid="{D4C2DB42-A8A1-49B1-A27D-5C57FC185B86}"/>
    <cellStyle name="20% - Accent5 4 2 6" xfId="9189" xr:uid="{098C2BFF-14AE-4205-B7CB-0E264A24EE61}"/>
    <cellStyle name="20% - Accent5 4 3" xfId="1062" xr:uid="{00000000-0005-0000-0000-0000FF020000}"/>
    <cellStyle name="20% - Accent5 4 3 2" xfId="3293" xr:uid="{00000000-0005-0000-0000-000000030000}"/>
    <cellStyle name="20% - Accent5 4 3 2 2" xfId="7515" xr:uid="{00000000-0005-0000-0000-000001030000}"/>
    <cellStyle name="20% - Accent5 4 3 2 2 2" xfId="25245" xr:uid="{F7E82A82-BFCF-440D-9A16-91D033B75760}"/>
    <cellStyle name="20% - Accent5 4 3 2 2 3" xfId="15965" xr:uid="{3F15CC23-1CC3-42BA-9F61-662F250EB10F}"/>
    <cellStyle name="20% - Accent5 4 3 2 3" xfId="21028" xr:uid="{5308465E-9B85-4B31-A5F6-B7A39EC53133}"/>
    <cellStyle name="20% - Accent5 4 3 2 4" xfId="11747" xr:uid="{CDCD8CF4-508A-47EA-A5B1-633142CC92CE}"/>
    <cellStyle name="20% - Accent5 4 3 3" xfId="5370" xr:uid="{00000000-0005-0000-0000-000002030000}"/>
    <cellStyle name="20% - Accent5 4 3 3 2" xfId="23100" xr:uid="{A45F996F-DDD5-4329-A0FB-0BDC8DE16114}"/>
    <cellStyle name="20% - Accent5 4 3 3 3" xfId="13820" xr:uid="{3579CC00-ECBF-4294-B701-14F0E7983E1A}"/>
    <cellStyle name="20% - Accent5 4 3 4" xfId="18883" xr:uid="{74E9589B-C273-4A63-8DE8-F9BB7F529AD8}"/>
    <cellStyle name="20% - Accent5 4 3 5" xfId="9602" xr:uid="{61D799D7-7B15-42A5-8505-BDA075A6CFEC}"/>
    <cellStyle name="20% - Accent5 4 4" xfId="1476" xr:uid="{00000000-0005-0000-0000-000003030000}"/>
    <cellStyle name="20% - Accent5 4 4 2" xfId="3706" xr:uid="{00000000-0005-0000-0000-000004030000}"/>
    <cellStyle name="20% - Accent5 4 4 2 2" xfId="7928" xr:uid="{00000000-0005-0000-0000-000005030000}"/>
    <cellStyle name="20% - Accent5 4 4 2 2 2" xfId="25658" xr:uid="{C191E97C-66D6-41D9-8D87-2C7AB51E6A56}"/>
    <cellStyle name="20% - Accent5 4 4 2 2 3" xfId="16378" xr:uid="{F13C2002-BB0C-4DBA-9D94-4B2E0C0846A9}"/>
    <cellStyle name="20% - Accent5 4 4 2 3" xfId="21441" xr:uid="{5C073297-2FC4-4685-9298-55164B74C553}"/>
    <cellStyle name="20% - Accent5 4 4 2 4" xfId="12160" xr:uid="{6A8BF576-72BE-44BF-981B-34C772E4274F}"/>
    <cellStyle name="20% - Accent5 4 4 3" xfId="5783" xr:uid="{00000000-0005-0000-0000-000006030000}"/>
    <cellStyle name="20% - Accent5 4 4 3 2" xfId="23513" xr:uid="{7594F0BB-E1E2-4884-9D4D-45C09A836DEA}"/>
    <cellStyle name="20% - Accent5 4 4 3 3" xfId="14233" xr:uid="{5317387A-1109-4BB4-9D4A-6DD349B3A7A0}"/>
    <cellStyle name="20% - Accent5 4 4 4" xfId="19296" xr:uid="{B7456756-D23B-4771-8113-4B5C65395C92}"/>
    <cellStyle name="20% - Accent5 4 4 5" xfId="10015" xr:uid="{3ACCA27B-20BA-46A5-9B70-6EF70B6F8A16}"/>
    <cellStyle name="20% - Accent5 4 5" xfId="1890" xr:uid="{00000000-0005-0000-0000-000007030000}"/>
    <cellStyle name="20% - Accent5 4 5 2" xfId="4119" xr:uid="{00000000-0005-0000-0000-000008030000}"/>
    <cellStyle name="20% - Accent5 4 5 2 2" xfId="8341" xr:uid="{00000000-0005-0000-0000-000009030000}"/>
    <cellStyle name="20% - Accent5 4 5 2 2 2" xfId="26071" xr:uid="{4F908F1E-3B3D-4487-A6A4-7F6648A69E16}"/>
    <cellStyle name="20% - Accent5 4 5 2 2 3" xfId="16791" xr:uid="{2B7ACF2E-17B8-4B7E-A477-8AC378EB9E3E}"/>
    <cellStyle name="20% - Accent5 4 5 2 3" xfId="21854" xr:uid="{5A06F29A-BEF7-46D8-8A4B-E44D477F5B4D}"/>
    <cellStyle name="20% - Accent5 4 5 2 4" xfId="12573" xr:uid="{8642F3AD-26DF-41F1-9FEA-BD70A49F97EE}"/>
    <cellStyle name="20% - Accent5 4 5 3" xfId="6196" xr:uid="{00000000-0005-0000-0000-00000A030000}"/>
    <cellStyle name="20% - Accent5 4 5 3 2" xfId="23926" xr:uid="{F0BA9DA2-050F-4F1F-A1C6-062167CD3196}"/>
    <cellStyle name="20% - Accent5 4 5 3 3" xfId="14646" xr:uid="{0EA5CA4F-0556-4EBD-8A7D-5EF3E8F47855}"/>
    <cellStyle name="20% - Accent5 4 5 4" xfId="19709" xr:uid="{D776F005-1514-4479-B06F-9C68919B5642}"/>
    <cellStyle name="20% - Accent5 4 5 5" xfId="10428" xr:uid="{2320E186-9484-439C-AD40-DBA9755BFCED}"/>
    <cellStyle name="20% - Accent5 4 6" xfId="2303" xr:uid="{00000000-0005-0000-0000-00000B030000}"/>
    <cellStyle name="20% - Accent5 4 6 2" xfId="6609" xr:uid="{00000000-0005-0000-0000-00000C030000}"/>
    <cellStyle name="20% - Accent5 4 6 2 2" xfId="24339" xr:uid="{4E78A33D-0E8C-4364-8319-37C76C702AA9}"/>
    <cellStyle name="20% - Accent5 4 6 2 3" xfId="15059" xr:uid="{A07BF069-B437-448D-A426-2CC48C8241B1}"/>
    <cellStyle name="20% - Accent5 4 6 3" xfId="20122" xr:uid="{436AE1F3-2FE7-4802-936F-AD185BD3964E}"/>
    <cellStyle name="20% - Accent5 4 6 4" xfId="10841" xr:uid="{E66C5249-F02A-47F3-8375-563ECC90B94B}"/>
    <cellStyle name="20% - Accent5 4 7" xfId="4543" xr:uid="{00000000-0005-0000-0000-00000D030000}"/>
    <cellStyle name="20% - Accent5 4 7 2" xfId="22273" xr:uid="{7FBCB196-3B88-4047-B9EB-363FAF4A58F1}"/>
    <cellStyle name="20% - Accent5 4 7 3" xfId="12993" xr:uid="{4E5D92B7-B147-42FB-9087-ED21ADC2AD2B}"/>
    <cellStyle name="20% - Accent5 4 8" xfId="18056" xr:uid="{2E4CA736-8294-4885-964B-99CD0E0E5F5D}"/>
    <cellStyle name="20% - Accent5 4 9" xfId="17223" xr:uid="{C46362CA-6A7D-4B51-B5A5-10E394C4F628}"/>
    <cellStyle name="20% - Accent5 5" xfId="602" xr:uid="{00000000-0005-0000-0000-00000E030000}"/>
    <cellStyle name="20% - Accent5 5 2" xfId="2873" xr:uid="{00000000-0005-0000-0000-00000F030000}"/>
    <cellStyle name="20% - Accent5 5 2 2" xfId="7095" xr:uid="{00000000-0005-0000-0000-000010030000}"/>
    <cellStyle name="20% - Accent5 5 2 2 2" xfId="24825" xr:uid="{798BBA90-9EBD-4DE9-AF66-AFB0B82026D6}"/>
    <cellStyle name="20% - Accent5 5 2 2 3" xfId="15545" xr:uid="{9202EC4C-5C55-4B9B-B77A-D3502B071B3C}"/>
    <cellStyle name="20% - Accent5 5 2 3" xfId="20608" xr:uid="{D3352854-C1A6-4FDF-A857-356EC6BBC7E3}"/>
    <cellStyle name="20% - Accent5 5 2 4" xfId="11327" xr:uid="{07327C0A-391C-4620-BE1F-8C2D5DC99DDF}"/>
    <cellStyle name="20% - Accent5 5 3" xfId="4950" xr:uid="{00000000-0005-0000-0000-000011030000}"/>
    <cellStyle name="20% - Accent5 5 3 2" xfId="22680" xr:uid="{9FD437B3-1827-4B0D-8F48-68D2F19FBEA6}"/>
    <cellStyle name="20% - Accent5 5 3 3" xfId="13400" xr:uid="{39D219AF-C303-40D3-950A-3FEC80D5FE64}"/>
    <cellStyle name="20% - Accent5 5 4" xfId="18463" xr:uid="{68A28141-CD41-4EDB-92C8-DD9A7696A1C4}"/>
    <cellStyle name="20% - Accent5 5 5" xfId="17633" xr:uid="{775B8DA5-D4D8-41FB-9583-85D9AB8EC54D}"/>
    <cellStyle name="20% - Accent5 5 6" xfId="9182" xr:uid="{657A4EDD-3639-4497-B535-AFE1386D2462}"/>
    <cellStyle name="20% - Accent5 6" xfId="1055" xr:uid="{00000000-0005-0000-0000-000012030000}"/>
    <cellStyle name="20% - Accent5 6 2" xfId="3286" xr:uid="{00000000-0005-0000-0000-000013030000}"/>
    <cellStyle name="20% - Accent5 6 2 2" xfId="7508" xr:uid="{00000000-0005-0000-0000-000014030000}"/>
    <cellStyle name="20% - Accent5 6 2 2 2" xfId="25238" xr:uid="{1D143839-7B39-467B-8628-6A0FC991071A}"/>
    <cellStyle name="20% - Accent5 6 2 2 3" xfId="15958" xr:uid="{C6E75E1F-9533-4B10-A905-54FEA4960429}"/>
    <cellStyle name="20% - Accent5 6 2 3" xfId="21021" xr:uid="{0226086A-80AF-4976-BCBA-2AA839140182}"/>
    <cellStyle name="20% - Accent5 6 2 4" xfId="11740" xr:uid="{567ADA72-CA32-4821-82A3-524D94C396B9}"/>
    <cellStyle name="20% - Accent5 6 3" xfId="5363" xr:uid="{00000000-0005-0000-0000-000015030000}"/>
    <cellStyle name="20% - Accent5 6 3 2" xfId="23093" xr:uid="{2B121B15-87CE-4B2E-9846-91E2AA24A65B}"/>
    <cellStyle name="20% - Accent5 6 3 3" xfId="13813" xr:uid="{B503F172-FA66-43E2-9F33-A4649F3262CF}"/>
    <cellStyle name="20% - Accent5 6 4" xfId="18876" xr:uid="{A5A37A7E-21DC-4831-98FB-C524B12323B7}"/>
    <cellStyle name="20% - Accent5 6 5" xfId="9595" xr:uid="{9875E06E-83FA-4BA0-9FD0-8FBB21DE0C0D}"/>
    <cellStyle name="20% - Accent5 7" xfId="1469" xr:uid="{00000000-0005-0000-0000-000016030000}"/>
    <cellStyle name="20% - Accent5 7 2" xfId="3699" xr:uid="{00000000-0005-0000-0000-000017030000}"/>
    <cellStyle name="20% - Accent5 7 2 2" xfId="7921" xr:uid="{00000000-0005-0000-0000-000018030000}"/>
    <cellStyle name="20% - Accent5 7 2 2 2" xfId="25651" xr:uid="{A5417A2D-D047-4A3F-B36A-ADA820CD135C}"/>
    <cellStyle name="20% - Accent5 7 2 2 3" xfId="16371" xr:uid="{B379812F-7D9F-40E1-8788-C4E8E885BEB0}"/>
    <cellStyle name="20% - Accent5 7 2 3" xfId="21434" xr:uid="{9F8CE8D3-50B2-4FA3-9FE4-0BA20D0B7E32}"/>
    <cellStyle name="20% - Accent5 7 2 4" xfId="12153" xr:uid="{927BEEB9-CA42-4B1E-B7BA-F8C214F6973D}"/>
    <cellStyle name="20% - Accent5 7 3" xfId="5776" xr:uid="{00000000-0005-0000-0000-000019030000}"/>
    <cellStyle name="20% - Accent5 7 3 2" xfId="23506" xr:uid="{906B689A-0A0E-49F0-9793-2EF728051753}"/>
    <cellStyle name="20% - Accent5 7 3 3" xfId="14226" xr:uid="{14F2A818-9C6C-49ED-B095-0D982C1AD07E}"/>
    <cellStyle name="20% - Accent5 7 4" xfId="19289" xr:uid="{EBA690CC-BDF0-4F27-B58A-AE080A2D28D2}"/>
    <cellStyle name="20% - Accent5 7 5" xfId="10008" xr:uid="{0B80FCDE-4C61-44EB-B067-889D846ED053}"/>
    <cellStyle name="20% - Accent5 8" xfId="1883" xr:uid="{00000000-0005-0000-0000-00001A030000}"/>
    <cellStyle name="20% - Accent5 8 2" xfId="4112" xr:uid="{00000000-0005-0000-0000-00001B030000}"/>
    <cellStyle name="20% - Accent5 8 2 2" xfId="8334" xr:uid="{00000000-0005-0000-0000-00001C030000}"/>
    <cellStyle name="20% - Accent5 8 2 2 2" xfId="26064" xr:uid="{B8710A00-D140-46DF-BDFF-62AE0E86BD14}"/>
    <cellStyle name="20% - Accent5 8 2 2 3" xfId="16784" xr:uid="{22663CDC-AB25-45F2-825E-958F21BEFE15}"/>
    <cellStyle name="20% - Accent5 8 2 3" xfId="21847" xr:uid="{5F0F88DF-D83E-4F83-9DBD-8C80AF9E1E1E}"/>
    <cellStyle name="20% - Accent5 8 2 4" xfId="12566" xr:uid="{76FFE1BC-C0D0-4F81-8528-77F19478F4F2}"/>
    <cellStyle name="20% - Accent5 8 3" xfId="6189" xr:uid="{00000000-0005-0000-0000-00001D030000}"/>
    <cellStyle name="20% - Accent5 8 3 2" xfId="23919" xr:uid="{11EC7768-D7B1-4E4E-AAE0-B1385A967602}"/>
    <cellStyle name="20% - Accent5 8 3 3" xfId="14639" xr:uid="{F6F850A8-BB2E-4A6F-BA45-A21A3EEC3E0D}"/>
    <cellStyle name="20% - Accent5 8 4" xfId="19702" xr:uid="{674D7890-FD19-4065-9452-8D54AAB210C4}"/>
    <cellStyle name="20% - Accent5 8 5" xfId="10421" xr:uid="{B5862DB9-FE4D-4A29-BADC-F0C74D99D4EF}"/>
    <cellStyle name="20% - Accent5 9" xfId="2296" xr:uid="{00000000-0005-0000-0000-00001E030000}"/>
    <cellStyle name="20% - Accent5 9 2" xfId="6602" xr:uid="{00000000-0005-0000-0000-00001F030000}"/>
    <cellStyle name="20% - Accent5 9 2 2" xfId="24332" xr:uid="{004BE10E-6AC1-4535-B463-7868C164953B}"/>
    <cellStyle name="20% - Accent5 9 2 3" xfId="15052" xr:uid="{62560ED5-2151-4B32-AF3B-EF5A836F6918}"/>
    <cellStyle name="20% - Accent5 9 3" xfId="20115" xr:uid="{8E4F866B-EC7F-498B-92D9-C94A0735A6C8}"/>
    <cellStyle name="20% - Accent5 9 4" xfId="10834" xr:uid="{BA3214DA-87A7-4B8C-BCAC-61ECA5E59AF5}"/>
    <cellStyle name="20% - Accent6" xfId="41" builtinId="50" customBuiltin="1"/>
    <cellStyle name="20% - Accent6 10" xfId="4544" xr:uid="{00000000-0005-0000-0000-000021030000}"/>
    <cellStyle name="20% - Accent6 10 2" xfId="22274" xr:uid="{2A375CA3-1885-4A14-94D1-EDDB1EB42DCB}"/>
    <cellStyle name="20% - Accent6 10 3" xfId="12994" xr:uid="{84B1A6C4-8AEE-4D3C-BC39-C047A1671F26}"/>
    <cellStyle name="20% - Accent6 11" xfId="18057" xr:uid="{65F589CE-7D83-48C3-A392-AC1C3AA513CE}"/>
    <cellStyle name="20% - Accent6 12" xfId="17224" xr:uid="{29998976-C1BB-4D40-A817-BCD77A4DD138}"/>
    <cellStyle name="20% - Accent6 13" xfId="8776" xr:uid="{2AE387F3-50CC-49D0-AD7F-44F8EA58F087}"/>
    <cellStyle name="20% - Accent6 2" xfId="42" xr:uid="{00000000-0005-0000-0000-000022030000}"/>
    <cellStyle name="20% - Accent6 2 10" xfId="18058" xr:uid="{95244F6F-2AA2-4585-9450-C14449546844}"/>
    <cellStyle name="20% - Accent6 2 11" xfId="17225" xr:uid="{CE897F24-16DE-4D55-A117-1E115F6242E7}"/>
    <cellStyle name="20% - Accent6 2 12" xfId="8777" xr:uid="{655BBE57-B122-402C-9732-A229BF36B537}"/>
    <cellStyle name="20% - Accent6 2 2" xfId="43" xr:uid="{00000000-0005-0000-0000-000023030000}"/>
    <cellStyle name="20% - Accent6 2 2 10" xfId="17226" xr:uid="{A822E334-4E80-4BF3-A0C2-B0153E884B19}"/>
    <cellStyle name="20% - Accent6 2 2 11" xfId="8778" xr:uid="{9997C5A6-4CAD-4961-BA1D-AC2AB3D99A77}"/>
    <cellStyle name="20% - Accent6 2 2 2" xfId="44" xr:uid="{00000000-0005-0000-0000-000024030000}"/>
    <cellStyle name="20% - Accent6 2 2 2 10" xfId="8779" xr:uid="{AD10895E-5A92-4CAE-B1F9-8559434DDB8F}"/>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4836" xr:uid="{571E96CD-719F-4D7E-98A7-192718056171}"/>
    <cellStyle name="20% - Accent6 2 2 2 2 2 2 3" xfId="15556" xr:uid="{59DD8589-67EB-40BF-AE3B-44549C3463D6}"/>
    <cellStyle name="20% - Accent6 2 2 2 2 2 3" xfId="20619" xr:uid="{3DD1501D-A969-4842-9593-C3B24FED2426}"/>
    <cellStyle name="20% - Accent6 2 2 2 2 2 4" xfId="11338" xr:uid="{1D8062C4-E4B6-44B8-9874-D0DC5B4927A1}"/>
    <cellStyle name="20% - Accent6 2 2 2 2 3" xfId="4961" xr:uid="{00000000-0005-0000-0000-000028030000}"/>
    <cellStyle name="20% - Accent6 2 2 2 2 3 2" xfId="22691" xr:uid="{5044FC3C-7F27-41DB-85B1-6F9662E8ADBB}"/>
    <cellStyle name="20% - Accent6 2 2 2 2 3 3" xfId="13411" xr:uid="{DB9B3E2A-AFC0-417D-947A-DE466092C8BE}"/>
    <cellStyle name="20% - Accent6 2 2 2 2 4" xfId="18474" xr:uid="{3976E1AC-9127-456C-9D93-9C49F8069892}"/>
    <cellStyle name="20% - Accent6 2 2 2 2 5" xfId="17644" xr:uid="{1FB3A202-DA2B-441F-94C4-2F814CA19FD8}"/>
    <cellStyle name="20% - Accent6 2 2 2 2 6" xfId="9193" xr:uid="{B70C464B-8C60-48F7-8CBF-15439D378C88}"/>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5249" xr:uid="{91F6E018-0952-4512-9C97-D877B74A9F54}"/>
    <cellStyle name="20% - Accent6 2 2 2 3 2 2 3" xfId="15969" xr:uid="{3DAB8DF4-8515-4722-8EA1-5B5156CD8A6E}"/>
    <cellStyle name="20% - Accent6 2 2 2 3 2 3" xfId="21032" xr:uid="{C89DEC13-88B1-44D0-95E9-5A2CD24A06AB}"/>
    <cellStyle name="20% - Accent6 2 2 2 3 2 4" xfId="11751" xr:uid="{C034CE9F-3D46-42E2-9CBC-30FE69DA9B0E}"/>
    <cellStyle name="20% - Accent6 2 2 2 3 3" xfId="5374" xr:uid="{00000000-0005-0000-0000-00002C030000}"/>
    <cellStyle name="20% - Accent6 2 2 2 3 3 2" xfId="23104" xr:uid="{2EEB05AF-2238-4431-B16D-602D01D604FD}"/>
    <cellStyle name="20% - Accent6 2 2 2 3 3 3" xfId="13824" xr:uid="{420B4A0F-245D-4C9E-9792-070B2A6540D1}"/>
    <cellStyle name="20% - Accent6 2 2 2 3 4" xfId="18887" xr:uid="{1E784BA8-B93C-494B-AE64-CDA87F8A69C0}"/>
    <cellStyle name="20% - Accent6 2 2 2 3 5" xfId="9606" xr:uid="{6ED462E0-E52A-4AFF-9FE0-956DB70B897E}"/>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5662" xr:uid="{EA951A52-85DA-4C48-90B0-279903CA8B80}"/>
    <cellStyle name="20% - Accent6 2 2 2 4 2 2 3" xfId="16382" xr:uid="{A00071FF-811B-48B6-9C84-E70E10AE1272}"/>
    <cellStyle name="20% - Accent6 2 2 2 4 2 3" xfId="21445" xr:uid="{E4CFC38E-3D9E-4FDC-A9AC-5DBD5CE0D7C9}"/>
    <cellStyle name="20% - Accent6 2 2 2 4 2 4" xfId="12164" xr:uid="{2A0A73DA-6A0B-42B8-9751-8A2E378ED621}"/>
    <cellStyle name="20% - Accent6 2 2 2 4 3" xfId="5787" xr:uid="{00000000-0005-0000-0000-000030030000}"/>
    <cellStyle name="20% - Accent6 2 2 2 4 3 2" xfId="23517" xr:uid="{3E9F28A2-7800-4F35-8374-221BB5E39569}"/>
    <cellStyle name="20% - Accent6 2 2 2 4 3 3" xfId="14237" xr:uid="{6CEA157F-B7BB-4C08-AE1B-A887D0206B57}"/>
    <cellStyle name="20% - Accent6 2 2 2 4 4" xfId="19300" xr:uid="{B3CB7383-14DE-4A97-A955-0A790E5AD98D}"/>
    <cellStyle name="20% - Accent6 2 2 2 4 5" xfId="10019" xr:uid="{309FA382-EC08-4C81-B4B8-474963B48735}"/>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6075" xr:uid="{A47B85DF-5F57-4190-BF97-ADC6EC2E869B}"/>
    <cellStyle name="20% - Accent6 2 2 2 5 2 2 3" xfId="16795" xr:uid="{40AAC287-10AA-4B00-AA49-C7A9D2E10111}"/>
    <cellStyle name="20% - Accent6 2 2 2 5 2 3" xfId="21858" xr:uid="{35899E59-C86D-4C42-ACCB-18529990B3D9}"/>
    <cellStyle name="20% - Accent6 2 2 2 5 2 4" xfId="12577" xr:uid="{137EDFF1-8AFD-469B-BA9E-0055A270A5E5}"/>
    <cellStyle name="20% - Accent6 2 2 2 5 3" xfId="6200" xr:uid="{00000000-0005-0000-0000-000034030000}"/>
    <cellStyle name="20% - Accent6 2 2 2 5 3 2" xfId="23930" xr:uid="{A1DA7CE6-F710-4263-9BFE-5EAE6FFE34F8}"/>
    <cellStyle name="20% - Accent6 2 2 2 5 3 3" xfId="14650" xr:uid="{2A295179-7D94-4417-8576-3611F7DB184B}"/>
    <cellStyle name="20% - Accent6 2 2 2 5 4" xfId="19713" xr:uid="{25E8EC23-BEA6-44F8-99E5-3F5F788B6FE7}"/>
    <cellStyle name="20% - Accent6 2 2 2 5 5" xfId="10432" xr:uid="{D65FCF37-D2AF-475A-A2CB-32FCE3388A4A}"/>
    <cellStyle name="20% - Accent6 2 2 2 6" xfId="2307" xr:uid="{00000000-0005-0000-0000-000035030000}"/>
    <cellStyle name="20% - Accent6 2 2 2 6 2" xfId="6613" xr:uid="{00000000-0005-0000-0000-000036030000}"/>
    <cellStyle name="20% - Accent6 2 2 2 6 2 2" xfId="24343" xr:uid="{86EE16C3-FE5B-4971-AFAC-ECC688BECE28}"/>
    <cellStyle name="20% - Accent6 2 2 2 6 2 3" xfId="15063" xr:uid="{9BA09307-2B92-49D9-8F3F-3F6F0596C4EA}"/>
    <cellStyle name="20% - Accent6 2 2 2 6 3" xfId="20126" xr:uid="{C8C94679-3350-4FEC-870B-6FAD87231CDB}"/>
    <cellStyle name="20% - Accent6 2 2 2 6 4" xfId="10845" xr:uid="{FC70E92A-4E24-4D86-9FE2-3E0F696F595F}"/>
    <cellStyle name="20% - Accent6 2 2 2 7" xfId="4547" xr:uid="{00000000-0005-0000-0000-000037030000}"/>
    <cellStyle name="20% - Accent6 2 2 2 7 2" xfId="22277" xr:uid="{713A0D5E-B21E-4880-A85E-3964210982DE}"/>
    <cellStyle name="20% - Accent6 2 2 2 7 3" xfId="12997" xr:uid="{72BBF3E8-FD96-44F9-B4C3-4FFF3A5AB8F3}"/>
    <cellStyle name="20% - Accent6 2 2 2 8" xfId="18060" xr:uid="{10129E01-D4E2-451A-80F4-2466FFE07461}"/>
    <cellStyle name="20% - Accent6 2 2 2 9" xfId="17227" xr:uid="{B8FDBC71-8D8B-4339-BF7B-D7B403F6C3FC}"/>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4835" xr:uid="{6737CA18-2A7A-4F91-8D2C-99C8F324B00E}"/>
    <cellStyle name="20% - Accent6 2 2 3 2 2 3" xfId="15555" xr:uid="{5A196771-6437-4FC2-912A-19F6ADA5ABED}"/>
    <cellStyle name="20% - Accent6 2 2 3 2 3" xfId="20618" xr:uid="{4D59993D-E148-4F87-BDBC-5274FD87D6CD}"/>
    <cellStyle name="20% - Accent6 2 2 3 2 4" xfId="11337" xr:uid="{92ECF712-0CC9-475F-9700-6A4777C7C364}"/>
    <cellStyle name="20% - Accent6 2 2 3 3" xfId="4960" xr:uid="{00000000-0005-0000-0000-00003B030000}"/>
    <cellStyle name="20% - Accent6 2 2 3 3 2" xfId="22690" xr:uid="{0C942AF1-E25E-4FD9-83F5-6F22D730D0DC}"/>
    <cellStyle name="20% - Accent6 2 2 3 3 3" xfId="13410" xr:uid="{C7290D79-EA27-45EA-BC1E-C008D42A6AC0}"/>
    <cellStyle name="20% - Accent6 2 2 3 4" xfId="18473" xr:uid="{7D897C8D-167B-4F5C-A27F-6BF8B4A32AB6}"/>
    <cellStyle name="20% - Accent6 2 2 3 5" xfId="17643" xr:uid="{14E51C19-F24D-41AC-89F7-24495BAA62D4}"/>
    <cellStyle name="20% - Accent6 2 2 3 6" xfId="9192" xr:uid="{3C7D8FB5-3FCC-4484-86C3-43AB10A731A0}"/>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5248" xr:uid="{AFE5C895-9DAE-4F0B-ADF7-B17204009DF0}"/>
    <cellStyle name="20% - Accent6 2 2 4 2 2 3" xfId="15968" xr:uid="{3652B6F4-53E1-4F3B-9A3D-9C5754B91C20}"/>
    <cellStyle name="20% - Accent6 2 2 4 2 3" xfId="21031" xr:uid="{29E972BD-F0E3-4F3D-9517-17E6F7D180F5}"/>
    <cellStyle name="20% - Accent6 2 2 4 2 4" xfId="11750" xr:uid="{5BB2243D-FC8C-4CE2-8306-2ED274DAF42C}"/>
    <cellStyle name="20% - Accent6 2 2 4 3" xfId="5373" xr:uid="{00000000-0005-0000-0000-00003F030000}"/>
    <cellStyle name="20% - Accent6 2 2 4 3 2" xfId="23103" xr:uid="{1FB67F6A-4797-4612-A953-8751EA959774}"/>
    <cellStyle name="20% - Accent6 2 2 4 3 3" xfId="13823" xr:uid="{E15A2B23-4D82-40D1-A46C-F659E0F02EA3}"/>
    <cellStyle name="20% - Accent6 2 2 4 4" xfId="18886" xr:uid="{A028AD2E-2FD7-4B40-8A8D-8C00630DBC0C}"/>
    <cellStyle name="20% - Accent6 2 2 4 5" xfId="9605" xr:uid="{6993A6FA-046A-4863-B339-BEE7400069E1}"/>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5661" xr:uid="{4BBBDDCA-C043-466E-B06F-1224561EFFD9}"/>
    <cellStyle name="20% - Accent6 2 2 5 2 2 3" xfId="16381" xr:uid="{955C4238-A7A3-407E-9DC7-431087E727B6}"/>
    <cellStyle name="20% - Accent6 2 2 5 2 3" xfId="21444" xr:uid="{FBA6DDF8-4EF7-4FB0-848A-48B1F8ACE49D}"/>
    <cellStyle name="20% - Accent6 2 2 5 2 4" xfId="12163" xr:uid="{C17FA373-4F22-4216-9343-78739AC8F7F2}"/>
    <cellStyle name="20% - Accent6 2 2 5 3" xfId="5786" xr:uid="{00000000-0005-0000-0000-000043030000}"/>
    <cellStyle name="20% - Accent6 2 2 5 3 2" xfId="23516" xr:uid="{3ADFAE0F-3A9D-4624-B24D-27DFED7F190E}"/>
    <cellStyle name="20% - Accent6 2 2 5 3 3" xfId="14236" xr:uid="{0859D1D1-E18E-4EC4-83D3-A2139553FD12}"/>
    <cellStyle name="20% - Accent6 2 2 5 4" xfId="19299" xr:uid="{BE74DDB8-D8A6-4F33-AF6B-AAA7437ED7B0}"/>
    <cellStyle name="20% - Accent6 2 2 5 5" xfId="10018" xr:uid="{578008DD-0926-47CA-9800-4A4DAACBACBB}"/>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6074" xr:uid="{D2D79C1B-E10D-4182-B102-79B4C7459419}"/>
    <cellStyle name="20% - Accent6 2 2 6 2 2 3" xfId="16794" xr:uid="{4124B973-4A96-42C5-9A31-27ADEBAF7D6C}"/>
    <cellStyle name="20% - Accent6 2 2 6 2 3" xfId="21857" xr:uid="{31BA4AEC-5C4D-4084-9C1F-1963B7B43F31}"/>
    <cellStyle name="20% - Accent6 2 2 6 2 4" xfId="12576" xr:uid="{392F229D-6185-43C0-8BA2-076833AF5D11}"/>
    <cellStyle name="20% - Accent6 2 2 6 3" xfId="6199" xr:uid="{00000000-0005-0000-0000-000047030000}"/>
    <cellStyle name="20% - Accent6 2 2 6 3 2" xfId="23929" xr:uid="{19D42E25-82F8-42ED-A0BA-BD307B7718F2}"/>
    <cellStyle name="20% - Accent6 2 2 6 3 3" xfId="14649" xr:uid="{222DD64E-85E8-4056-BA00-8F59B242D301}"/>
    <cellStyle name="20% - Accent6 2 2 6 4" xfId="19712" xr:uid="{93F71148-B792-4C5A-8444-A66AEFDA494D}"/>
    <cellStyle name="20% - Accent6 2 2 6 5" xfId="10431" xr:uid="{470B795F-048B-4730-931E-50710F23408D}"/>
    <cellStyle name="20% - Accent6 2 2 7" xfId="2306" xr:uid="{00000000-0005-0000-0000-000048030000}"/>
    <cellStyle name="20% - Accent6 2 2 7 2" xfId="6612" xr:uid="{00000000-0005-0000-0000-000049030000}"/>
    <cellStyle name="20% - Accent6 2 2 7 2 2" xfId="24342" xr:uid="{8C625723-C1B7-42E8-8E09-DD06FF84D658}"/>
    <cellStyle name="20% - Accent6 2 2 7 2 3" xfId="15062" xr:uid="{BBB63361-5774-433C-8A29-E904646D8321}"/>
    <cellStyle name="20% - Accent6 2 2 7 3" xfId="20125" xr:uid="{6E5E63EB-4114-47B9-B7E4-5441E0B761AD}"/>
    <cellStyle name="20% - Accent6 2 2 7 4" xfId="10844" xr:uid="{44538AE3-5727-4CCB-B13B-166F7CB0756E}"/>
    <cellStyle name="20% - Accent6 2 2 8" xfId="4546" xr:uid="{00000000-0005-0000-0000-00004A030000}"/>
    <cellStyle name="20% - Accent6 2 2 8 2" xfId="22276" xr:uid="{F17DE9CC-3E08-4D62-96CA-C13DBDF044CF}"/>
    <cellStyle name="20% - Accent6 2 2 8 3" xfId="12996" xr:uid="{7E0705C6-9D00-48C9-86AC-4203FF689CEA}"/>
    <cellStyle name="20% - Accent6 2 2 9" xfId="18059" xr:uid="{4B94DADC-BD4F-48F1-9542-0BAEEEC2FEBF}"/>
    <cellStyle name="20% - Accent6 2 3" xfId="45" xr:uid="{00000000-0005-0000-0000-00004B030000}"/>
    <cellStyle name="20% - Accent6 2 3 10" xfId="8780" xr:uid="{1A9234FD-A703-47B4-8A1A-41B7EF2C8EB2}"/>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4837" xr:uid="{9A0EE907-1185-47FC-83A9-C0CB3208ED85}"/>
    <cellStyle name="20% - Accent6 2 3 2 2 2 3" xfId="15557" xr:uid="{B22E847C-6CBD-4144-BA51-0E17D9A36EF9}"/>
    <cellStyle name="20% - Accent6 2 3 2 2 3" xfId="20620" xr:uid="{A11EEE55-AAAC-4E96-940F-4D5C2A942AD0}"/>
    <cellStyle name="20% - Accent6 2 3 2 2 4" xfId="11339" xr:uid="{ED0DB6D3-4AA6-4351-A95D-A46B51B9FB30}"/>
    <cellStyle name="20% - Accent6 2 3 2 3" xfId="4962" xr:uid="{00000000-0005-0000-0000-00004F030000}"/>
    <cellStyle name="20% - Accent6 2 3 2 3 2" xfId="22692" xr:uid="{18361846-4526-4359-B3FF-D1B5361B702E}"/>
    <cellStyle name="20% - Accent6 2 3 2 3 3" xfId="13412" xr:uid="{007F63D3-DE77-4A05-B904-8DAEED4617B3}"/>
    <cellStyle name="20% - Accent6 2 3 2 4" xfId="18475" xr:uid="{3669A5D8-B012-46B1-B495-6A1FC0D6CCEA}"/>
    <cellStyle name="20% - Accent6 2 3 2 5" xfId="17645" xr:uid="{A53E8680-DDAA-49C1-B6F5-4BD3147F5E9E}"/>
    <cellStyle name="20% - Accent6 2 3 2 6" xfId="9194" xr:uid="{DCE26457-05AC-4EF7-B754-9AEAD0B04A3B}"/>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5250" xr:uid="{11E989EE-C3FB-45F3-B64D-9CC846CEA3D2}"/>
    <cellStyle name="20% - Accent6 2 3 3 2 2 3" xfId="15970" xr:uid="{FE8C2ED0-2DDB-4872-8992-D0F3FD5EB0F6}"/>
    <cellStyle name="20% - Accent6 2 3 3 2 3" xfId="21033" xr:uid="{D079C2FF-F89B-4AF5-97D3-24E7E9298892}"/>
    <cellStyle name="20% - Accent6 2 3 3 2 4" xfId="11752" xr:uid="{E5C904F3-6159-49DD-AEFC-71B8FB999DC9}"/>
    <cellStyle name="20% - Accent6 2 3 3 3" xfId="5375" xr:uid="{00000000-0005-0000-0000-000053030000}"/>
    <cellStyle name="20% - Accent6 2 3 3 3 2" xfId="23105" xr:uid="{42F9822F-AB4D-4A9B-9446-40CFC3EB219E}"/>
    <cellStyle name="20% - Accent6 2 3 3 3 3" xfId="13825" xr:uid="{74EE5C4F-87D1-4692-9926-237EB83F19DB}"/>
    <cellStyle name="20% - Accent6 2 3 3 4" xfId="18888" xr:uid="{DED54BFA-C849-4457-A797-67D4664777FD}"/>
    <cellStyle name="20% - Accent6 2 3 3 5" xfId="9607" xr:uid="{A6D53C49-125A-4C19-B1ED-7A7C15501854}"/>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5663" xr:uid="{DDF99E9A-5C42-428B-8C7B-E66684DF57E0}"/>
    <cellStyle name="20% - Accent6 2 3 4 2 2 3" xfId="16383" xr:uid="{8C900F41-4AAF-41A4-B2FB-9E42335CD08E}"/>
    <cellStyle name="20% - Accent6 2 3 4 2 3" xfId="21446" xr:uid="{A9E3F432-CEB9-4EA5-9D56-AA6614671766}"/>
    <cellStyle name="20% - Accent6 2 3 4 2 4" xfId="12165" xr:uid="{6ED6BC7F-5767-4AB7-9DAB-D6411EA2A1EB}"/>
    <cellStyle name="20% - Accent6 2 3 4 3" xfId="5788" xr:uid="{00000000-0005-0000-0000-000057030000}"/>
    <cellStyle name="20% - Accent6 2 3 4 3 2" xfId="23518" xr:uid="{8FFD603F-5532-489E-AF61-4D0B4CE78A1A}"/>
    <cellStyle name="20% - Accent6 2 3 4 3 3" xfId="14238" xr:uid="{62EDDC18-ABE8-4ECD-952F-21C8F08307D0}"/>
    <cellStyle name="20% - Accent6 2 3 4 4" xfId="19301" xr:uid="{F042BD58-F7BD-4E06-8948-50C78836F2D1}"/>
    <cellStyle name="20% - Accent6 2 3 4 5" xfId="10020" xr:uid="{0D8A1506-6958-43FD-8234-1BD453998AD7}"/>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6076" xr:uid="{22354865-3D36-48A0-B557-C6D85CE7E0D4}"/>
    <cellStyle name="20% - Accent6 2 3 5 2 2 3" xfId="16796" xr:uid="{247BE56D-B632-4F05-ADFE-428E684CAFAC}"/>
    <cellStyle name="20% - Accent6 2 3 5 2 3" xfId="21859" xr:uid="{905E9FEE-452F-444B-8946-D925C6BA5D27}"/>
    <cellStyle name="20% - Accent6 2 3 5 2 4" xfId="12578" xr:uid="{B29E5882-D83D-45BA-8F0E-DC35DD805F67}"/>
    <cellStyle name="20% - Accent6 2 3 5 3" xfId="6201" xr:uid="{00000000-0005-0000-0000-00005B030000}"/>
    <cellStyle name="20% - Accent6 2 3 5 3 2" xfId="23931" xr:uid="{55CADF60-A769-413E-8563-22D56382D503}"/>
    <cellStyle name="20% - Accent6 2 3 5 3 3" xfId="14651" xr:uid="{F1D9198D-98D3-4B2F-BD54-480DAA8C06A8}"/>
    <cellStyle name="20% - Accent6 2 3 5 4" xfId="19714" xr:uid="{E58990C2-4E31-45E2-9D6C-70D22C20426E}"/>
    <cellStyle name="20% - Accent6 2 3 5 5" xfId="10433" xr:uid="{155930BC-E7B0-49E8-B19B-65A4911B72B6}"/>
    <cellStyle name="20% - Accent6 2 3 6" xfId="2308" xr:uid="{00000000-0005-0000-0000-00005C030000}"/>
    <cellStyle name="20% - Accent6 2 3 6 2" xfId="6614" xr:uid="{00000000-0005-0000-0000-00005D030000}"/>
    <cellStyle name="20% - Accent6 2 3 6 2 2" xfId="24344" xr:uid="{68C27486-57D5-4C92-925B-716094832B55}"/>
    <cellStyle name="20% - Accent6 2 3 6 2 3" xfId="15064" xr:uid="{BE673363-CFE2-43EC-A0A5-99A37A4EAD04}"/>
    <cellStyle name="20% - Accent6 2 3 6 3" xfId="20127" xr:uid="{0E25D5F1-73D4-4841-8F87-D4FDB1EC244A}"/>
    <cellStyle name="20% - Accent6 2 3 6 4" xfId="10846" xr:uid="{C75B871C-AF83-4B7A-A657-D0EB0852506E}"/>
    <cellStyle name="20% - Accent6 2 3 7" xfId="4548" xr:uid="{00000000-0005-0000-0000-00005E030000}"/>
    <cellStyle name="20% - Accent6 2 3 7 2" xfId="22278" xr:uid="{B251241B-B849-429A-BCD3-920AC7E7DE64}"/>
    <cellStyle name="20% - Accent6 2 3 7 3" xfId="12998" xr:uid="{3875F6C7-A132-4D36-B702-048DEC47D5DE}"/>
    <cellStyle name="20% - Accent6 2 3 8" xfId="18061" xr:uid="{EEEEDF79-9C9B-425D-B0D5-C2D20D1334FC}"/>
    <cellStyle name="20% - Accent6 2 3 9" xfId="17228" xr:uid="{19883AC0-0248-4A4F-BF6E-342AF2771E7F}"/>
    <cellStyle name="20% - Accent6 2 4" xfId="611" xr:uid="{00000000-0005-0000-0000-00005F030000}"/>
    <cellStyle name="20% - Accent6 2 4 2" xfId="2882" xr:uid="{00000000-0005-0000-0000-000060030000}"/>
    <cellStyle name="20% - Accent6 2 4 2 2" xfId="7104" xr:uid="{00000000-0005-0000-0000-000061030000}"/>
    <cellStyle name="20% - Accent6 2 4 2 2 2" xfId="24834" xr:uid="{DCC6D0A5-93D5-4EE7-BA1F-DBA3AE3F328D}"/>
    <cellStyle name="20% - Accent6 2 4 2 2 3" xfId="15554" xr:uid="{16959557-4BDC-46C3-9D5E-806D41A0B462}"/>
    <cellStyle name="20% - Accent6 2 4 2 3" xfId="20617" xr:uid="{DE78BB9A-7286-45BE-8606-691F81445A23}"/>
    <cellStyle name="20% - Accent6 2 4 2 4" xfId="11336" xr:uid="{D36F7F83-5362-4976-B7EB-A17A8A367266}"/>
    <cellStyle name="20% - Accent6 2 4 3" xfId="4959" xr:uid="{00000000-0005-0000-0000-000062030000}"/>
    <cellStyle name="20% - Accent6 2 4 3 2" xfId="22689" xr:uid="{FEF51E65-CBBF-4F9C-AB77-B077CC43889B}"/>
    <cellStyle name="20% - Accent6 2 4 3 3" xfId="13409" xr:uid="{D547F315-8E42-454F-9434-290965141E71}"/>
    <cellStyle name="20% - Accent6 2 4 4" xfId="18472" xr:uid="{056ADB2B-D038-4F39-A6CF-50DB85FA60D2}"/>
    <cellStyle name="20% - Accent6 2 4 5" xfId="17642" xr:uid="{275C6B36-9ECA-42B1-8D65-DDDF5FB965D9}"/>
    <cellStyle name="20% - Accent6 2 4 6" xfId="9191" xr:uid="{AFCC7286-3CE9-45E6-825C-65C78E20306B}"/>
    <cellStyle name="20% - Accent6 2 5" xfId="1064" xr:uid="{00000000-0005-0000-0000-000063030000}"/>
    <cellStyle name="20% - Accent6 2 5 2" xfId="3295" xr:uid="{00000000-0005-0000-0000-000064030000}"/>
    <cellStyle name="20% - Accent6 2 5 2 2" xfId="7517" xr:uid="{00000000-0005-0000-0000-000065030000}"/>
    <cellStyle name="20% - Accent6 2 5 2 2 2" xfId="25247" xr:uid="{FA5C2973-1031-42A1-9979-1FAA2FA1B931}"/>
    <cellStyle name="20% - Accent6 2 5 2 2 3" xfId="15967" xr:uid="{C585C3FE-1C76-4EA6-8D92-4255DA828702}"/>
    <cellStyle name="20% - Accent6 2 5 2 3" xfId="21030" xr:uid="{92BAFE92-CDE6-49B1-BA79-D390BEAF6E20}"/>
    <cellStyle name="20% - Accent6 2 5 2 4" xfId="11749" xr:uid="{3F9F65B8-E895-4A60-861F-48F78BB4139D}"/>
    <cellStyle name="20% - Accent6 2 5 3" xfId="5372" xr:uid="{00000000-0005-0000-0000-000066030000}"/>
    <cellStyle name="20% - Accent6 2 5 3 2" xfId="23102" xr:uid="{C30E02EF-8F18-4A16-8D37-43A46BE0EFD3}"/>
    <cellStyle name="20% - Accent6 2 5 3 3" xfId="13822" xr:uid="{53763CD0-C484-4782-9094-F0805494B4D9}"/>
    <cellStyle name="20% - Accent6 2 5 4" xfId="18885" xr:uid="{C1F746C7-7A41-4429-B3E6-A043200A4517}"/>
    <cellStyle name="20% - Accent6 2 5 5" xfId="9604" xr:uid="{32A8EC71-8C09-4FF2-BA90-7B193CC0F831}"/>
    <cellStyle name="20% - Accent6 2 6" xfId="1478" xr:uid="{00000000-0005-0000-0000-000067030000}"/>
    <cellStyle name="20% - Accent6 2 6 2" xfId="3708" xr:uid="{00000000-0005-0000-0000-000068030000}"/>
    <cellStyle name="20% - Accent6 2 6 2 2" xfId="7930" xr:uid="{00000000-0005-0000-0000-000069030000}"/>
    <cellStyle name="20% - Accent6 2 6 2 2 2" xfId="25660" xr:uid="{468E65D7-A140-4AD6-8BB1-CB0CEA96EE65}"/>
    <cellStyle name="20% - Accent6 2 6 2 2 3" xfId="16380" xr:uid="{3367ACC2-3B90-4D8E-A6C1-11EC8DFF6AFB}"/>
    <cellStyle name="20% - Accent6 2 6 2 3" xfId="21443" xr:uid="{FC69A874-A0EE-43E9-ABDE-199F16C2ADB9}"/>
    <cellStyle name="20% - Accent6 2 6 2 4" xfId="12162" xr:uid="{329501A2-EDC3-40C0-9691-AEF8499D7CCA}"/>
    <cellStyle name="20% - Accent6 2 6 3" xfId="5785" xr:uid="{00000000-0005-0000-0000-00006A030000}"/>
    <cellStyle name="20% - Accent6 2 6 3 2" xfId="23515" xr:uid="{66486B0E-5A3C-4FD4-B211-E598FCE5DCDA}"/>
    <cellStyle name="20% - Accent6 2 6 3 3" xfId="14235" xr:uid="{3EB0A4D8-0C55-4D89-9BA7-4EE3DC0FF027}"/>
    <cellStyle name="20% - Accent6 2 6 4" xfId="19298" xr:uid="{5B8D00EE-7D9A-44B7-9531-CD00C54B5C11}"/>
    <cellStyle name="20% - Accent6 2 6 5" xfId="10017" xr:uid="{00889D89-5504-478B-A19E-05EC05FD06C5}"/>
    <cellStyle name="20% - Accent6 2 7" xfId="1892" xr:uid="{00000000-0005-0000-0000-00006B030000}"/>
    <cellStyle name="20% - Accent6 2 7 2" xfId="4121" xr:uid="{00000000-0005-0000-0000-00006C030000}"/>
    <cellStyle name="20% - Accent6 2 7 2 2" xfId="8343" xr:uid="{00000000-0005-0000-0000-00006D030000}"/>
    <cellStyle name="20% - Accent6 2 7 2 2 2" xfId="26073" xr:uid="{BB376C8D-5657-4ABA-95B5-20EC3579D91C}"/>
    <cellStyle name="20% - Accent6 2 7 2 2 3" xfId="16793" xr:uid="{8D94B825-8353-420C-ACF7-B840B14D3AA7}"/>
    <cellStyle name="20% - Accent6 2 7 2 3" xfId="21856" xr:uid="{923DA01E-043E-40A7-8083-4708174F769F}"/>
    <cellStyle name="20% - Accent6 2 7 2 4" xfId="12575" xr:uid="{76DAE3A4-CB4D-4CEF-A91C-774F152D0492}"/>
    <cellStyle name="20% - Accent6 2 7 3" xfId="6198" xr:uid="{00000000-0005-0000-0000-00006E030000}"/>
    <cellStyle name="20% - Accent6 2 7 3 2" xfId="23928" xr:uid="{25A28FDF-78FE-4D6A-9849-005FC93294FF}"/>
    <cellStyle name="20% - Accent6 2 7 3 3" xfId="14648" xr:uid="{4431FBA0-06BD-40E9-BEE5-7A5001FB942C}"/>
    <cellStyle name="20% - Accent6 2 7 4" xfId="19711" xr:uid="{2AD653BD-6650-47B6-B3BE-B82417DCF946}"/>
    <cellStyle name="20% - Accent6 2 7 5" xfId="10430" xr:uid="{043066BA-115E-4DDA-976D-FAD982B1FFBB}"/>
    <cellStyle name="20% - Accent6 2 8" xfId="2305" xr:uid="{00000000-0005-0000-0000-00006F030000}"/>
    <cellStyle name="20% - Accent6 2 8 2" xfId="6611" xr:uid="{00000000-0005-0000-0000-000070030000}"/>
    <cellStyle name="20% - Accent6 2 8 2 2" xfId="24341" xr:uid="{D0CBC772-84BD-49FA-8A0C-2B079F2082E8}"/>
    <cellStyle name="20% - Accent6 2 8 2 3" xfId="15061" xr:uid="{5F0200C6-BB4C-4C1C-BB7E-01A6B3BD61DB}"/>
    <cellStyle name="20% - Accent6 2 8 3" xfId="20124" xr:uid="{DB7A6D27-AF21-439A-B677-24B1B5CA3758}"/>
    <cellStyle name="20% - Accent6 2 8 4" xfId="10843" xr:uid="{1950ED95-18F5-429C-93CF-F2BEFBE18B98}"/>
    <cellStyle name="20% - Accent6 2 9" xfId="4545" xr:uid="{00000000-0005-0000-0000-000071030000}"/>
    <cellStyle name="20% - Accent6 2 9 2" xfId="22275" xr:uid="{B82AD06B-8A6C-4293-861F-079700175C5A}"/>
    <cellStyle name="20% - Accent6 2 9 3" xfId="12995" xr:uid="{D8B86ECD-322F-4E17-8985-0DA65CE6EA52}"/>
    <cellStyle name="20% - Accent6 3" xfId="46" xr:uid="{00000000-0005-0000-0000-000072030000}"/>
    <cellStyle name="20% - Accent6 3 10" xfId="17229" xr:uid="{50D5B692-F756-4064-83D2-5A82DF8CBC27}"/>
    <cellStyle name="20% - Accent6 3 11" xfId="8781" xr:uid="{29EBE511-72F1-4DF3-8BBF-EE59DA7C1DD4}"/>
    <cellStyle name="20% - Accent6 3 2" xfId="47" xr:uid="{00000000-0005-0000-0000-000073030000}"/>
    <cellStyle name="20% - Accent6 3 2 10" xfId="8782" xr:uid="{4A54D942-6BA7-495D-99C1-F7F4C9F97B25}"/>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839" xr:uid="{A7403951-4435-412B-80CB-F7EA363A79B7}"/>
    <cellStyle name="20% - Accent6 3 2 2 2 2 3" xfId="15559" xr:uid="{245348A5-7B07-4955-81F0-E7F559277685}"/>
    <cellStyle name="20% - Accent6 3 2 2 2 3" xfId="20622" xr:uid="{528BB4F0-333D-43D2-948E-035022C4D8BF}"/>
    <cellStyle name="20% - Accent6 3 2 2 2 4" xfId="11341" xr:uid="{B98D352F-6B50-430D-81A6-8CDE346AAB3C}"/>
    <cellStyle name="20% - Accent6 3 2 2 3" xfId="4964" xr:uid="{00000000-0005-0000-0000-000077030000}"/>
    <cellStyle name="20% - Accent6 3 2 2 3 2" xfId="22694" xr:uid="{B1218747-4B29-4330-8EB0-E35F7EFB2574}"/>
    <cellStyle name="20% - Accent6 3 2 2 3 3" xfId="13414" xr:uid="{9D0D0E8B-ED30-468F-881F-BE0C2547CC58}"/>
    <cellStyle name="20% - Accent6 3 2 2 4" xfId="18477" xr:uid="{65C773F8-7A2B-4553-A784-E72CB4B26761}"/>
    <cellStyle name="20% - Accent6 3 2 2 5" xfId="17647" xr:uid="{8F6FC8A0-D9F6-4668-B963-D5FA0EE69124}"/>
    <cellStyle name="20% - Accent6 3 2 2 6" xfId="9196" xr:uid="{9FB06BBC-174F-4FCE-A772-88C9313F9718}"/>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5252" xr:uid="{5950833C-A930-4ED9-9E5A-E01AD4955F7C}"/>
    <cellStyle name="20% - Accent6 3 2 3 2 2 3" xfId="15972" xr:uid="{E9E4F35C-7DF5-44C5-B05A-78DA06DB8600}"/>
    <cellStyle name="20% - Accent6 3 2 3 2 3" xfId="21035" xr:uid="{FBCD5B9D-565E-4E03-9CCC-A22CECAD6870}"/>
    <cellStyle name="20% - Accent6 3 2 3 2 4" xfId="11754" xr:uid="{921E5FAC-9E72-443A-8509-34EDA349F400}"/>
    <cellStyle name="20% - Accent6 3 2 3 3" xfId="5377" xr:uid="{00000000-0005-0000-0000-00007B030000}"/>
    <cellStyle name="20% - Accent6 3 2 3 3 2" xfId="23107" xr:uid="{FCD77903-2CD3-4574-8CE8-B086FDA0BB21}"/>
    <cellStyle name="20% - Accent6 3 2 3 3 3" xfId="13827" xr:uid="{694B41E7-FDC3-4357-9592-5193FE080E15}"/>
    <cellStyle name="20% - Accent6 3 2 3 4" xfId="18890" xr:uid="{AD272091-90D3-40DC-A2C0-7A87EC9433B9}"/>
    <cellStyle name="20% - Accent6 3 2 3 5" xfId="9609" xr:uid="{B83BD362-1CF9-4C4A-9875-1B2C87F9C378}"/>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5665" xr:uid="{8AE82E2B-DFCF-4ED2-B790-17EAC08AF5E6}"/>
    <cellStyle name="20% - Accent6 3 2 4 2 2 3" xfId="16385" xr:uid="{632A0EB0-B88D-4FF9-A987-66EFAC978900}"/>
    <cellStyle name="20% - Accent6 3 2 4 2 3" xfId="21448" xr:uid="{5142EC0B-5A69-4F68-9041-E9037EB8D0E4}"/>
    <cellStyle name="20% - Accent6 3 2 4 2 4" xfId="12167" xr:uid="{64F14DBF-103B-4BB3-A886-8E5F3B1CC96A}"/>
    <cellStyle name="20% - Accent6 3 2 4 3" xfId="5790" xr:uid="{00000000-0005-0000-0000-00007F030000}"/>
    <cellStyle name="20% - Accent6 3 2 4 3 2" xfId="23520" xr:uid="{6B56E707-A27D-4DB5-9626-C45CA06EE181}"/>
    <cellStyle name="20% - Accent6 3 2 4 3 3" xfId="14240" xr:uid="{54DA5B01-2043-49A5-A2C8-D63EE65A795A}"/>
    <cellStyle name="20% - Accent6 3 2 4 4" xfId="19303" xr:uid="{4C8258C2-37B1-478E-BC50-B39EE492ED6F}"/>
    <cellStyle name="20% - Accent6 3 2 4 5" xfId="10022" xr:uid="{23DD901C-95F0-4907-B561-E953D443F95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6078" xr:uid="{C68FEADE-6193-49AF-966D-7360C2E2BD0D}"/>
    <cellStyle name="20% - Accent6 3 2 5 2 2 3" xfId="16798" xr:uid="{D42352B4-5924-4650-87B3-1B7B56C7656C}"/>
    <cellStyle name="20% - Accent6 3 2 5 2 3" xfId="21861" xr:uid="{1D2908C4-1F8B-42BF-B2CD-FB9FAC9CF657}"/>
    <cellStyle name="20% - Accent6 3 2 5 2 4" xfId="12580" xr:uid="{D0FECC2E-7D44-434E-B770-A76B94D5C0CA}"/>
    <cellStyle name="20% - Accent6 3 2 5 3" xfId="6203" xr:uid="{00000000-0005-0000-0000-000083030000}"/>
    <cellStyle name="20% - Accent6 3 2 5 3 2" xfId="23933" xr:uid="{F7C520C7-0836-481C-86A2-9E353AFB3512}"/>
    <cellStyle name="20% - Accent6 3 2 5 3 3" xfId="14653" xr:uid="{B77A1F55-07E2-43D2-8C2C-0AECFC7DF9B6}"/>
    <cellStyle name="20% - Accent6 3 2 5 4" xfId="19716" xr:uid="{74835726-8DD4-4824-A2E8-DB2FB2E3534F}"/>
    <cellStyle name="20% - Accent6 3 2 5 5" xfId="10435" xr:uid="{347EF3DD-275C-4D9D-A6F0-1AC92985BFC0}"/>
    <cellStyle name="20% - Accent6 3 2 6" xfId="2310" xr:uid="{00000000-0005-0000-0000-000084030000}"/>
    <cellStyle name="20% - Accent6 3 2 6 2" xfId="6616" xr:uid="{00000000-0005-0000-0000-000085030000}"/>
    <cellStyle name="20% - Accent6 3 2 6 2 2" xfId="24346" xr:uid="{723DECB7-0C0E-4749-8F82-4D98A0D54E67}"/>
    <cellStyle name="20% - Accent6 3 2 6 2 3" xfId="15066" xr:uid="{0430BF46-B693-4ACD-B5A2-B9E5883A8D40}"/>
    <cellStyle name="20% - Accent6 3 2 6 3" xfId="20129" xr:uid="{D3439AB6-0ED0-4D51-B7C8-B25CE9D10357}"/>
    <cellStyle name="20% - Accent6 3 2 6 4" xfId="10848" xr:uid="{80EC26FA-4395-41A1-80AA-06A71C3CF176}"/>
    <cellStyle name="20% - Accent6 3 2 7" xfId="4550" xr:uid="{00000000-0005-0000-0000-000086030000}"/>
    <cellStyle name="20% - Accent6 3 2 7 2" xfId="22280" xr:uid="{6B1E6DA6-9AD4-4681-B128-1F44227AB166}"/>
    <cellStyle name="20% - Accent6 3 2 7 3" xfId="13000" xr:uid="{DD220E88-689F-4F5D-8731-15C7FA282E08}"/>
    <cellStyle name="20% - Accent6 3 2 8" xfId="18063" xr:uid="{77849A22-526C-456F-9376-74B98FE9779C}"/>
    <cellStyle name="20% - Accent6 3 2 9" xfId="17230" xr:uid="{2986A998-B128-4CCF-A018-6E9AED7F551A}"/>
    <cellStyle name="20% - Accent6 3 3" xfId="615" xr:uid="{00000000-0005-0000-0000-000087030000}"/>
    <cellStyle name="20% - Accent6 3 3 2" xfId="2886" xr:uid="{00000000-0005-0000-0000-000088030000}"/>
    <cellStyle name="20% - Accent6 3 3 2 2" xfId="7108" xr:uid="{00000000-0005-0000-0000-000089030000}"/>
    <cellStyle name="20% - Accent6 3 3 2 2 2" xfId="24838" xr:uid="{3D0080EB-E6D7-4926-94B4-E89408A604DC}"/>
    <cellStyle name="20% - Accent6 3 3 2 2 3" xfId="15558" xr:uid="{9CC2BE1B-A7DE-47AB-98ED-75F33A301D41}"/>
    <cellStyle name="20% - Accent6 3 3 2 3" xfId="20621" xr:uid="{B8663F37-C381-491A-BBDF-824E7B97433D}"/>
    <cellStyle name="20% - Accent6 3 3 2 4" xfId="11340" xr:uid="{0C43D015-5677-42CC-9B2F-5A384DB46414}"/>
    <cellStyle name="20% - Accent6 3 3 3" xfId="4963" xr:uid="{00000000-0005-0000-0000-00008A030000}"/>
    <cellStyle name="20% - Accent6 3 3 3 2" xfId="22693" xr:uid="{3301F04A-740F-457A-B2AC-5B26CE70C7AD}"/>
    <cellStyle name="20% - Accent6 3 3 3 3" xfId="13413" xr:uid="{87BD2B53-2FB8-4BA1-B8B9-B43695E55BF8}"/>
    <cellStyle name="20% - Accent6 3 3 4" xfId="18476" xr:uid="{39754181-86CD-408F-B6DE-2E05B5AC0304}"/>
    <cellStyle name="20% - Accent6 3 3 5" xfId="17646" xr:uid="{9F9669EB-2EFE-40E4-BB16-61505E5CA36F}"/>
    <cellStyle name="20% - Accent6 3 3 6" xfId="9195" xr:uid="{84A55878-8AA7-46E0-A9D5-4921BE139111}"/>
    <cellStyle name="20% - Accent6 3 4" xfId="1068" xr:uid="{00000000-0005-0000-0000-00008B030000}"/>
    <cellStyle name="20% - Accent6 3 4 2" xfId="3299" xr:uid="{00000000-0005-0000-0000-00008C030000}"/>
    <cellStyle name="20% - Accent6 3 4 2 2" xfId="7521" xr:uid="{00000000-0005-0000-0000-00008D030000}"/>
    <cellStyle name="20% - Accent6 3 4 2 2 2" xfId="25251" xr:uid="{BB17E490-FFEF-4C39-A8D7-B23A6CDE5E1D}"/>
    <cellStyle name="20% - Accent6 3 4 2 2 3" xfId="15971" xr:uid="{BB29AE43-CB79-4FC0-A9FC-7A1BA06518F8}"/>
    <cellStyle name="20% - Accent6 3 4 2 3" xfId="21034" xr:uid="{413208E9-55FA-4039-803E-954679AAEB65}"/>
    <cellStyle name="20% - Accent6 3 4 2 4" xfId="11753" xr:uid="{61751505-0D10-4DDA-A531-1B61E35AC490}"/>
    <cellStyle name="20% - Accent6 3 4 3" xfId="5376" xr:uid="{00000000-0005-0000-0000-00008E030000}"/>
    <cellStyle name="20% - Accent6 3 4 3 2" xfId="23106" xr:uid="{C8FD0E0E-81BE-4E52-8397-2FBBA3BCF803}"/>
    <cellStyle name="20% - Accent6 3 4 3 3" xfId="13826" xr:uid="{2B87F0F3-45F5-4EE0-96A5-7D58DC082834}"/>
    <cellStyle name="20% - Accent6 3 4 4" xfId="18889" xr:uid="{6315096B-7689-4F1E-8C0B-C5F7DE30E6C9}"/>
    <cellStyle name="20% - Accent6 3 4 5" xfId="9608" xr:uid="{A7789D0B-315E-4495-A545-5DEA7B1E047B}"/>
    <cellStyle name="20% - Accent6 3 5" xfId="1482" xr:uid="{00000000-0005-0000-0000-00008F030000}"/>
    <cellStyle name="20% - Accent6 3 5 2" xfId="3712" xr:uid="{00000000-0005-0000-0000-000090030000}"/>
    <cellStyle name="20% - Accent6 3 5 2 2" xfId="7934" xr:uid="{00000000-0005-0000-0000-000091030000}"/>
    <cellStyle name="20% - Accent6 3 5 2 2 2" xfId="25664" xr:uid="{156BE695-D6F2-4E8D-B974-61AFFBCE81BD}"/>
    <cellStyle name="20% - Accent6 3 5 2 2 3" xfId="16384" xr:uid="{8F9518EA-B44F-4CF9-AF27-6C726ED74346}"/>
    <cellStyle name="20% - Accent6 3 5 2 3" xfId="21447" xr:uid="{55928144-A264-44B2-B0AB-3DA75D202EDE}"/>
    <cellStyle name="20% - Accent6 3 5 2 4" xfId="12166" xr:uid="{708DC6B9-419E-431E-AC4B-3DD3BB23AD61}"/>
    <cellStyle name="20% - Accent6 3 5 3" xfId="5789" xr:uid="{00000000-0005-0000-0000-000092030000}"/>
    <cellStyle name="20% - Accent6 3 5 3 2" xfId="23519" xr:uid="{C2A0AFCE-E28A-4149-B094-FDE85C43862F}"/>
    <cellStyle name="20% - Accent6 3 5 3 3" xfId="14239" xr:uid="{2F6FEB74-814A-4434-9A06-14045F252EE3}"/>
    <cellStyle name="20% - Accent6 3 5 4" xfId="19302" xr:uid="{25C31763-A815-43BA-AF7F-4204E096EA08}"/>
    <cellStyle name="20% - Accent6 3 5 5" xfId="10021" xr:uid="{A77156B8-3396-4B21-981F-3CEDED66B253}"/>
    <cellStyle name="20% - Accent6 3 6" xfId="1896" xr:uid="{00000000-0005-0000-0000-000093030000}"/>
    <cellStyle name="20% - Accent6 3 6 2" xfId="4125" xr:uid="{00000000-0005-0000-0000-000094030000}"/>
    <cellStyle name="20% - Accent6 3 6 2 2" xfId="8347" xr:uid="{00000000-0005-0000-0000-000095030000}"/>
    <cellStyle name="20% - Accent6 3 6 2 2 2" xfId="26077" xr:uid="{73FB693B-5C38-429B-AF46-FDE0A67207FE}"/>
    <cellStyle name="20% - Accent6 3 6 2 2 3" xfId="16797" xr:uid="{FD18BBA4-84E2-4014-9B54-122CE1907CE7}"/>
    <cellStyle name="20% - Accent6 3 6 2 3" xfId="21860" xr:uid="{02D5E64E-CDEA-4031-A7EF-C239F24F3641}"/>
    <cellStyle name="20% - Accent6 3 6 2 4" xfId="12579" xr:uid="{2E1E8BF7-1EE9-4FA8-B05C-01BF31D544D8}"/>
    <cellStyle name="20% - Accent6 3 6 3" xfId="6202" xr:uid="{00000000-0005-0000-0000-000096030000}"/>
    <cellStyle name="20% - Accent6 3 6 3 2" xfId="23932" xr:uid="{72198ACA-BF3D-4732-800E-17B6CEDF5C7E}"/>
    <cellStyle name="20% - Accent6 3 6 3 3" xfId="14652" xr:uid="{DFB653D8-11AE-41B4-A51B-1C54A8F99453}"/>
    <cellStyle name="20% - Accent6 3 6 4" xfId="19715" xr:uid="{E80A7781-721D-4236-965D-4D71D4A28EA4}"/>
    <cellStyle name="20% - Accent6 3 6 5" xfId="10434" xr:uid="{324E16CE-5BA2-4B34-B64A-A0945051959A}"/>
    <cellStyle name="20% - Accent6 3 7" xfId="2309" xr:uid="{00000000-0005-0000-0000-000097030000}"/>
    <cellStyle name="20% - Accent6 3 7 2" xfId="6615" xr:uid="{00000000-0005-0000-0000-000098030000}"/>
    <cellStyle name="20% - Accent6 3 7 2 2" xfId="24345" xr:uid="{36FE8FA1-6427-4708-A493-ABA867B861E0}"/>
    <cellStyle name="20% - Accent6 3 7 2 3" xfId="15065" xr:uid="{20FA5DD6-8643-48EE-BBE5-362BE1898F4B}"/>
    <cellStyle name="20% - Accent6 3 7 3" xfId="20128" xr:uid="{2A89085D-B880-4CAE-B8BC-68ED26423995}"/>
    <cellStyle name="20% - Accent6 3 7 4" xfId="10847" xr:uid="{A898562A-5B84-4DD3-8A0A-824531158D75}"/>
    <cellStyle name="20% - Accent6 3 8" xfId="4549" xr:uid="{00000000-0005-0000-0000-000099030000}"/>
    <cellStyle name="20% - Accent6 3 8 2" xfId="22279" xr:uid="{B305C99D-2BDC-4B32-9893-CF2F65D67EAC}"/>
    <cellStyle name="20% - Accent6 3 8 3" xfId="12999" xr:uid="{048EEBEC-ABBE-40E2-8D92-1D4B06A5D00F}"/>
    <cellStyle name="20% - Accent6 3 9" xfId="18062" xr:uid="{900A3347-4918-4395-95F3-48DD02620E19}"/>
    <cellStyle name="20% - Accent6 4" xfId="48" xr:uid="{00000000-0005-0000-0000-00009A030000}"/>
    <cellStyle name="20% - Accent6 4 10" xfId="8783" xr:uid="{DD5AD10D-26DC-4D56-9E5F-208546658A86}"/>
    <cellStyle name="20% - Accent6 4 2" xfId="617" xr:uid="{00000000-0005-0000-0000-00009B030000}"/>
    <cellStyle name="20% - Accent6 4 2 2" xfId="2888" xr:uid="{00000000-0005-0000-0000-00009C030000}"/>
    <cellStyle name="20% - Accent6 4 2 2 2" xfId="7110" xr:uid="{00000000-0005-0000-0000-00009D030000}"/>
    <cellStyle name="20% - Accent6 4 2 2 2 2" xfId="24840" xr:uid="{8D258B2B-C409-42AE-8B7E-60EC0E5C7DF1}"/>
    <cellStyle name="20% - Accent6 4 2 2 2 3" xfId="15560" xr:uid="{F0935544-09D0-4F8A-A4C5-B0A146DBC543}"/>
    <cellStyle name="20% - Accent6 4 2 2 3" xfId="20623" xr:uid="{96A28F84-AC8A-4AA5-93D0-1A30565F8821}"/>
    <cellStyle name="20% - Accent6 4 2 2 4" xfId="11342" xr:uid="{55033861-08C1-4564-A4DF-6804549AA378}"/>
    <cellStyle name="20% - Accent6 4 2 3" xfId="4965" xr:uid="{00000000-0005-0000-0000-00009E030000}"/>
    <cellStyle name="20% - Accent6 4 2 3 2" xfId="22695" xr:uid="{9C310FFB-320D-4D36-9809-794D11C34BBC}"/>
    <cellStyle name="20% - Accent6 4 2 3 3" xfId="13415" xr:uid="{10B2EC94-CE44-45EC-83ED-CC9D877B8422}"/>
    <cellStyle name="20% - Accent6 4 2 4" xfId="18478" xr:uid="{93665D98-1805-41CB-90F5-146F1255BCE0}"/>
    <cellStyle name="20% - Accent6 4 2 5" xfId="17648" xr:uid="{E77AE4AE-5AB8-4F8F-A25A-CC4FA04E0428}"/>
    <cellStyle name="20% - Accent6 4 2 6" xfId="9197" xr:uid="{98F5E362-9DB7-4B95-A583-03EE539FF35E}"/>
    <cellStyle name="20% - Accent6 4 3" xfId="1070" xr:uid="{00000000-0005-0000-0000-00009F030000}"/>
    <cellStyle name="20% - Accent6 4 3 2" xfId="3301" xr:uid="{00000000-0005-0000-0000-0000A0030000}"/>
    <cellStyle name="20% - Accent6 4 3 2 2" xfId="7523" xr:uid="{00000000-0005-0000-0000-0000A1030000}"/>
    <cellStyle name="20% - Accent6 4 3 2 2 2" xfId="25253" xr:uid="{F386E441-DFD3-4D9F-BEBE-64550ED24353}"/>
    <cellStyle name="20% - Accent6 4 3 2 2 3" xfId="15973" xr:uid="{D6A37556-1865-460C-85AA-66303821E897}"/>
    <cellStyle name="20% - Accent6 4 3 2 3" xfId="21036" xr:uid="{57053680-338A-4922-96E7-649EA5737544}"/>
    <cellStyle name="20% - Accent6 4 3 2 4" xfId="11755" xr:uid="{C9455D03-C827-4A1E-B329-235028706731}"/>
    <cellStyle name="20% - Accent6 4 3 3" xfId="5378" xr:uid="{00000000-0005-0000-0000-0000A2030000}"/>
    <cellStyle name="20% - Accent6 4 3 3 2" xfId="23108" xr:uid="{F9DEA7D1-92BA-4CB8-81B6-948294CB69C5}"/>
    <cellStyle name="20% - Accent6 4 3 3 3" xfId="13828" xr:uid="{00FE4369-2F5A-49C1-963B-8B4562D3EB7A}"/>
    <cellStyle name="20% - Accent6 4 3 4" xfId="18891" xr:uid="{7E52536B-D860-4EBE-B08E-2407D7DCBDA9}"/>
    <cellStyle name="20% - Accent6 4 3 5" xfId="9610" xr:uid="{F5EDCEA5-AD59-4BF9-BDF4-ED94EC657E4C}"/>
    <cellStyle name="20% - Accent6 4 4" xfId="1484" xr:uid="{00000000-0005-0000-0000-0000A3030000}"/>
    <cellStyle name="20% - Accent6 4 4 2" xfId="3714" xr:uid="{00000000-0005-0000-0000-0000A4030000}"/>
    <cellStyle name="20% - Accent6 4 4 2 2" xfId="7936" xr:uid="{00000000-0005-0000-0000-0000A5030000}"/>
    <cellStyle name="20% - Accent6 4 4 2 2 2" xfId="25666" xr:uid="{3A982374-2BDC-4EC2-9862-38893B1DEAD6}"/>
    <cellStyle name="20% - Accent6 4 4 2 2 3" xfId="16386" xr:uid="{41CB4396-F53E-4EA3-9347-8B12F5A74546}"/>
    <cellStyle name="20% - Accent6 4 4 2 3" xfId="21449" xr:uid="{EB963B00-307B-444A-B9B0-B0B63314793E}"/>
    <cellStyle name="20% - Accent6 4 4 2 4" xfId="12168" xr:uid="{863F87F8-AEAF-4D83-9EC1-2511CF1CE0A1}"/>
    <cellStyle name="20% - Accent6 4 4 3" xfId="5791" xr:uid="{00000000-0005-0000-0000-0000A6030000}"/>
    <cellStyle name="20% - Accent6 4 4 3 2" xfId="23521" xr:uid="{8B8B3049-4958-4FCD-95CE-BA3D1650B908}"/>
    <cellStyle name="20% - Accent6 4 4 3 3" xfId="14241" xr:uid="{E13E4B42-11C3-4F9A-A1C3-7C60DF03385B}"/>
    <cellStyle name="20% - Accent6 4 4 4" xfId="19304" xr:uid="{6D0ACD13-D968-4119-ACD0-CA2AB69D50ED}"/>
    <cellStyle name="20% - Accent6 4 4 5" xfId="10023" xr:uid="{98A691CC-B4B7-47C9-97AF-02E674AD5D8A}"/>
    <cellStyle name="20% - Accent6 4 5" xfId="1898" xr:uid="{00000000-0005-0000-0000-0000A7030000}"/>
    <cellStyle name="20% - Accent6 4 5 2" xfId="4127" xr:uid="{00000000-0005-0000-0000-0000A8030000}"/>
    <cellStyle name="20% - Accent6 4 5 2 2" xfId="8349" xr:uid="{00000000-0005-0000-0000-0000A9030000}"/>
    <cellStyle name="20% - Accent6 4 5 2 2 2" xfId="26079" xr:uid="{577170F7-28B9-4909-89AE-69AA82592EAC}"/>
    <cellStyle name="20% - Accent6 4 5 2 2 3" xfId="16799" xr:uid="{40A589A7-CD99-4C0F-B3B6-D13DFE7B9FB6}"/>
    <cellStyle name="20% - Accent6 4 5 2 3" xfId="21862" xr:uid="{54CED756-297E-41B0-99D4-DEDCC254518D}"/>
    <cellStyle name="20% - Accent6 4 5 2 4" xfId="12581" xr:uid="{A20605C7-FF21-4C28-9D0A-8A01C49A8299}"/>
    <cellStyle name="20% - Accent6 4 5 3" xfId="6204" xr:uid="{00000000-0005-0000-0000-0000AA030000}"/>
    <cellStyle name="20% - Accent6 4 5 3 2" xfId="23934" xr:uid="{59C81B0A-3B09-42F6-8EB1-AAC26EE64D6D}"/>
    <cellStyle name="20% - Accent6 4 5 3 3" xfId="14654" xr:uid="{8B32AC38-C8CA-4B50-8EC2-D68F3E6B848D}"/>
    <cellStyle name="20% - Accent6 4 5 4" xfId="19717" xr:uid="{CF8F83F4-9B71-4004-B8B6-A80EA695730C}"/>
    <cellStyle name="20% - Accent6 4 5 5" xfId="10436" xr:uid="{5F2E67CA-41E7-4E24-B88C-D2271B543283}"/>
    <cellStyle name="20% - Accent6 4 6" xfId="2311" xr:uid="{00000000-0005-0000-0000-0000AB030000}"/>
    <cellStyle name="20% - Accent6 4 6 2" xfId="6617" xr:uid="{00000000-0005-0000-0000-0000AC030000}"/>
    <cellStyle name="20% - Accent6 4 6 2 2" xfId="24347" xr:uid="{08E8542A-9964-453A-9E6D-159564B96F25}"/>
    <cellStyle name="20% - Accent6 4 6 2 3" xfId="15067" xr:uid="{92D5BF27-03C9-40DF-B45D-6D5D40D4B294}"/>
    <cellStyle name="20% - Accent6 4 6 3" xfId="20130" xr:uid="{9FB37BE6-1CBE-4D62-9959-D5A416ED057F}"/>
    <cellStyle name="20% - Accent6 4 6 4" xfId="10849" xr:uid="{D129F676-4DBD-4BFC-95BD-DC436AB0F9EA}"/>
    <cellStyle name="20% - Accent6 4 7" xfId="4551" xr:uid="{00000000-0005-0000-0000-0000AD030000}"/>
    <cellStyle name="20% - Accent6 4 7 2" xfId="22281" xr:uid="{E62A2306-C6E5-407F-B45E-4CF7A2730E6F}"/>
    <cellStyle name="20% - Accent6 4 7 3" xfId="13001" xr:uid="{F63F708D-3A75-4D4D-B6EE-1AE7AF259BB5}"/>
    <cellStyle name="20% - Accent6 4 8" xfId="18064" xr:uid="{9575DB80-5085-4E94-B4E0-81685E9A1113}"/>
    <cellStyle name="20% - Accent6 4 9" xfId="17231" xr:uid="{80F2A749-08BD-4810-8886-C341C7D3D353}"/>
    <cellStyle name="20% - Accent6 5" xfId="610" xr:uid="{00000000-0005-0000-0000-0000AE030000}"/>
    <cellStyle name="20% - Accent6 5 2" xfId="2881" xr:uid="{00000000-0005-0000-0000-0000AF030000}"/>
    <cellStyle name="20% - Accent6 5 2 2" xfId="7103" xr:uid="{00000000-0005-0000-0000-0000B0030000}"/>
    <cellStyle name="20% - Accent6 5 2 2 2" xfId="24833" xr:uid="{7C4C49D8-B3E1-4D4E-BF92-E63D1EF08E0A}"/>
    <cellStyle name="20% - Accent6 5 2 2 3" xfId="15553" xr:uid="{6A595C74-C019-49EC-8D03-5C5C15F869C2}"/>
    <cellStyle name="20% - Accent6 5 2 3" xfId="20616" xr:uid="{EF6987F6-E131-47F9-8E85-54774636F9E6}"/>
    <cellStyle name="20% - Accent6 5 2 4" xfId="11335" xr:uid="{30371166-438F-44BA-B29D-D2AFC5C652A0}"/>
    <cellStyle name="20% - Accent6 5 3" xfId="4958" xr:uid="{00000000-0005-0000-0000-0000B1030000}"/>
    <cellStyle name="20% - Accent6 5 3 2" xfId="22688" xr:uid="{4D03F616-606C-4405-8E93-4429AE3B89A1}"/>
    <cellStyle name="20% - Accent6 5 3 3" xfId="13408" xr:uid="{44DBCAAC-A7F1-4198-AEFE-F9E73339DF5C}"/>
    <cellStyle name="20% - Accent6 5 4" xfId="18471" xr:uid="{239313DA-9283-4273-9E22-2B8951964B2F}"/>
    <cellStyle name="20% - Accent6 5 5" xfId="17641" xr:uid="{7B8FB40D-BA60-4DC0-9184-0C427E859F0D}"/>
    <cellStyle name="20% - Accent6 5 6" xfId="9190" xr:uid="{CD00490F-D069-474B-96DE-1D641BF0D075}"/>
    <cellStyle name="20% - Accent6 6" xfId="1063" xr:uid="{00000000-0005-0000-0000-0000B2030000}"/>
    <cellStyle name="20% - Accent6 6 2" xfId="3294" xr:uid="{00000000-0005-0000-0000-0000B3030000}"/>
    <cellStyle name="20% - Accent6 6 2 2" xfId="7516" xr:uid="{00000000-0005-0000-0000-0000B4030000}"/>
    <cellStyle name="20% - Accent6 6 2 2 2" xfId="25246" xr:uid="{E1A06FBE-D7DD-4D0F-A480-63B81ADE853E}"/>
    <cellStyle name="20% - Accent6 6 2 2 3" xfId="15966" xr:uid="{EBB7EA9C-2AEA-40C8-9137-C5185B6BC76A}"/>
    <cellStyle name="20% - Accent6 6 2 3" xfId="21029" xr:uid="{E2C8E535-F20B-4310-BE4B-FD0073E9F10A}"/>
    <cellStyle name="20% - Accent6 6 2 4" xfId="11748" xr:uid="{54130AE5-09E8-4BEA-BB3E-6F6B910236B9}"/>
    <cellStyle name="20% - Accent6 6 3" xfId="5371" xr:uid="{00000000-0005-0000-0000-0000B5030000}"/>
    <cellStyle name="20% - Accent6 6 3 2" xfId="23101" xr:uid="{F46C7F66-9523-4C64-A8B5-74CB124689AE}"/>
    <cellStyle name="20% - Accent6 6 3 3" xfId="13821" xr:uid="{06B16A45-B52A-49DE-B5C4-DB43ACF4E524}"/>
    <cellStyle name="20% - Accent6 6 4" xfId="18884" xr:uid="{2862F554-FDB6-4B20-BB18-7C55E8870BF5}"/>
    <cellStyle name="20% - Accent6 6 5" xfId="9603" xr:uid="{00097D70-88A3-4088-8734-190862F0E4F3}"/>
    <cellStyle name="20% - Accent6 7" xfId="1477" xr:uid="{00000000-0005-0000-0000-0000B6030000}"/>
    <cellStyle name="20% - Accent6 7 2" xfId="3707" xr:uid="{00000000-0005-0000-0000-0000B7030000}"/>
    <cellStyle name="20% - Accent6 7 2 2" xfId="7929" xr:uid="{00000000-0005-0000-0000-0000B8030000}"/>
    <cellStyle name="20% - Accent6 7 2 2 2" xfId="25659" xr:uid="{7E96BB6F-D44F-49E5-B7B3-3BE71577BC34}"/>
    <cellStyle name="20% - Accent6 7 2 2 3" xfId="16379" xr:uid="{7558FA91-D268-4C64-8BDA-CF6DF6B8D400}"/>
    <cellStyle name="20% - Accent6 7 2 3" xfId="21442" xr:uid="{CFCBE67B-0400-491C-B6D6-428DEECC959F}"/>
    <cellStyle name="20% - Accent6 7 2 4" xfId="12161" xr:uid="{F1B309E8-5C1D-43BA-B3EB-6E847780597F}"/>
    <cellStyle name="20% - Accent6 7 3" xfId="5784" xr:uid="{00000000-0005-0000-0000-0000B9030000}"/>
    <cellStyle name="20% - Accent6 7 3 2" xfId="23514" xr:uid="{8A52ED92-B2BC-42F1-83DE-B0401054D823}"/>
    <cellStyle name="20% - Accent6 7 3 3" xfId="14234" xr:uid="{9C2911EE-ADBB-4E56-B9E2-E1050C5053F4}"/>
    <cellStyle name="20% - Accent6 7 4" xfId="19297" xr:uid="{EE777EBA-B488-463A-B462-CC4340FE6345}"/>
    <cellStyle name="20% - Accent6 7 5" xfId="10016" xr:uid="{370A7835-A2B3-448F-9E84-E4877F81BCD7}"/>
    <cellStyle name="20% - Accent6 8" xfId="1891" xr:uid="{00000000-0005-0000-0000-0000BA030000}"/>
    <cellStyle name="20% - Accent6 8 2" xfId="4120" xr:uid="{00000000-0005-0000-0000-0000BB030000}"/>
    <cellStyle name="20% - Accent6 8 2 2" xfId="8342" xr:uid="{00000000-0005-0000-0000-0000BC030000}"/>
    <cellStyle name="20% - Accent6 8 2 2 2" xfId="26072" xr:uid="{C7FCD2C1-4434-4814-BDB9-22E71B8DABB2}"/>
    <cellStyle name="20% - Accent6 8 2 2 3" xfId="16792" xr:uid="{60026794-290D-41A8-903F-4803664E8537}"/>
    <cellStyle name="20% - Accent6 8 2 3" xfId="21855" xr:uid="{05B6D769-9942-4A73-A04F-71269CD3EA44}"/>
    <cellStyle name="20% - Accent6 8 2 4" xfId="12574" xr:uid="{0C7000DA-F0FB-4BFE-939C-D85E7C651BE4}"/>
    <cellStyle name="20% - Accent6 8 3" xfId="6197" xr:uid="{00000000-0005-0000-0000-0000BD030000}"/>
    <cellStyle name="20% - Accent6 8 3 2" xfId="23927" xr:uid="{801AE15E-1EDC-4279-ABF3-11D3BFB4ACB8}"/>
    <cellStyle name="20% - Accent6 8 3 3" xfId="14647" xr:uid="{B4C92DFE-F796-439C-A64A-12F2F61CCF83}"/>
    <cellStyle name="20% - Accent6 8 4" xfId="19710" xr:uid="{2AD8D3F0-DE54-42C2-B429-1BAD956C7039}"/>
    <cellStyle name="20% - Accent6 8 5" xfId="10429" xr:uid="{EC16047F-965D-4435-81F5-5FEE0B5D28EF}"/>
    <cellStyle name="20% - Accent6 9" xfId="2304" xr:uid="{00000000-0005-0000-0000-0000BE030000}"/>
    <cellStyle name="20% - Accent6 9 2" xfId="6610" xr:uid="{00000000-0005-0000-0000-0000BF030000}"/>
    <cellStyle name="20% - Accent6 9 2 2" xfId="24340" xr:uid="{764B0244-F5E2-4CEC-BBC3-099AC4B01F88}"/>
    <cellStyle name="20% - Accent6 9 2 3" xfId="15060" xr:uid="{8688C095-155F-4F8C-BFF6-19B618FE5E7E}"/>
    <cellStyle name="20% - Accent6 9 3" xfId="20123" xr:uid="{9A7AA35C-F7A7-4F1F-B41C-2E0A8F81FE07}"/>
    <cellStyle name="20% - Accent6 9 4" xfId="10842" xr:uid="{47DC70AD-A0EA-495A-973D-837089964F58}"/>
    <cellStyle name="40% - Accent1" xfId="49" builtinId="31" customBuiltin="1"/>
    <cellStyle name="40% - Accent1 10" xfId="4552" xr:uid="{00000000-0005-0000-0000-0000C1030000}"/>
    <cellStyle name="40% - Accent1 10 2" xfId="22282" xr:uid="{86FC819A-CC2D-4FB0-903E-7EF46A67BDB5}"/>
    <cellStyle name="40% - Accent1 10 3" xfId="13002" xr:uid="{66DC7A1A-4C7F-4E29-8487-17844CEA5DC4}"/>
    <cellStyle name="40% - Accent1 11" xfId="18065" xr:uid="{B3972469-AE94-446A-A5BB-98DF0B33F12E}"/>
    <cellStyle name="40% - Accent1 12" xfId="17232" xr:uid="{1EB6F7A4-10A3-479D-9CA0-A851B9BBEA9C}"/>
    <cellStyle name="40% - Accent1 13" xfId="8784" xr:uid="{4D6423EE-D321-42C4-8722-91F03CB482F3}"/>
    <cellStyle name="40% - Accent1 2" xfId="50" xr:uid="{00000000-0005-0000-0000-0000C2030000}"/>
    <cellStyle name="40% - Accent1 2 10" xfId="18066" xr:uid="{EB7B8C90-A647-490D-BFED-0576FF677EB5}"/>
    <cellStyle name="40% - Accent1 2 11" xfId="17233" xr:uid="{876ED4F1-10B8-4EF8-9DD1-C3461DEE0042}"/>
    <cellStyle name="40% - Accent1 2 12" xfId="8785" xr:uid="{5A687CFE-C5E2-423A-AF4E-C7E573FBB093}"/>
    <cellStyle name="40% - Accent1 2 2" xfId="51" xr:uid="{00000000-0005-0000-0000-0000C3030000}"/>
    <cellStyle name="40% - Accent1 2 2 10" xfId="17234" xr:uid="{B5C47CEF-F694-4A37-B89D-055F6676108B}"/>
    <cellStyle name="40% - Accent1 2 2 11" xfId="8786" xr:uid="{6E6C9B62-0718-4100-869D-7C29BCBAE5FE}"/>
    <cellStyle name="40% - Accent1 2 2 2" xfId="52" xr:uid="{00000000-0005-0000-0000-0000C4030000}"/>
    <cellStyle name="40% - Accent1 2 2 2 10" xfId="8787" xr:uid="{40A3E0EA-6EC7-4387-BDEF-5A0A8B070AC2}"/>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844" xr:uid="{7920F73E-0462-4BDB-8C88-824DF0990A81}"/>
    <cellStyle name="40% - Accent1 2 2 2 2 2 2 3" xfId="15564" xr:uid="{606B7B6F-6AC1-4EB4-A2CC-FBC081D1EAF6}"/>
    <cellStyle name="40% - Accent1 2 2 2 2 2 3" xfId="20627" xr:uid="{9FE23F05-57D2-4E63-9E6E-96AF2C55B785}"/>
    <cellStyle name="40% - Accent1 2 2 2 2 2 4" xfId="11346" xr:uid="{02B23CAE-D219-4046-AF13-4A580899D688}"/>
    <cellStyle name="40% - Accent1 2 2 2 2 3" xfId="4969" xr:uid="{00000000-0005-0000-0000-0000C8030000}"/>
    <cellStyle name="40% - Accent1 2 2 2 2 3 2" xfId="22699" xr:uid="{A77F77B2-D10B-496F-9435-B82116D56854}"/>
    <cellStyle name="40% - Accent1 2 2 2 2 3 3" xfId="13419" xr:uid="{B1D8DFE2-1D03-43E1-B6A9-57355E176E1A}"/>
    <cellStyle name="40% - Accent1 2 2 2 2 4" xfId="18482" xr:uid="{B27E524D-6101-4F2A-8C2E-39D2E2D4B5C2}"/>
    <cellStyle name="40% - Accent1 2 2 2 2 5" xfId="17652" xr:uid="{45EE27C4-4A3A-4618-9C26-AD6941C89F5F}"/>
    <cellStyle name="40% - Accent1 2 2 2 2 6" xfId="9201" xr:uid="{C89A2FD6-B272-4E32-8B8F-6DA079E52637}"/>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5257" xr:uid="{0E885981-8C08-437D-AAB5-BACF5479C547}"/>
    <cellStyle name="40% - Accent1 2 2 2 3 2 2 3" xfId="15977" xr:uid="{566C5EE8-0E1E-4559-82BD-A4017FF56521}"/>
    <cellStyle name="40% - Accent1 2 2 2 3 2 3" xfId="21040" xr:uid="{FE372E10-990F-493C-9F14-7A32ED85C9C8}"/>
    <cellStyle name="40% - Accent1 2 2 2 3 2 4" xfId="11759" xr:uid="{682985C8-EF4F-4133-A4DA-A9CB3093E837}"/>
    <cellStyle name="40% - Accent1 2 2 2 3 3" xfId="5382" xr:uid="{00000000-0005-0000-0000-0000CC030000}"/>
    <cellStyle name="40% - Accent1 2 2 2 3 3 2" xfId="23112" xr:uid="{2B6785C1-6C65-4D12-893D-078078B29C05}"/>
    <cellStyle name="40% - Accent1 2 2 2 3 3 3" xfId="13832" xr:uid="{D1B09CD7-70C5-45D1-8F72-38C8B7607693}"/>
    <cellStyle name="40% - Accent1 2 2 2 3 4" xfId="18895" xr:uid="{2DBF82C9-DC2F-4852-80C2-BFD378637F80}"/>
    <cellStyle name="40% - Accent1 2 2 2 3 5" xfId="9614" xr:uid="{04AA850C-CB05-423B-BECF-6818BCDFA5B3}"/>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5670" xr:uid="{B3E013CD-49DF-42DD-A057-A43D7467DA68}"/>
    <cellStyle name="40% - Accent1 2 2 2 4 2 2 3" xfId="16390" xr:uid="{F037541E-8FBA-46CB-9C2A-4BAB19A61B33}"/>
    <cellStyle name="40% - Accent1 2 2 2 4 2 3" xfId="21453" xr:uid="{F3C0FEF1-89D1-4B6F-ACD2-F9C304F7EBEE}"/>
    <cellStyle name="40% - Accent1 2 2 2 4 2 4" xfId="12172" xr:uid="{FF2A8456-DE88-4C8B-8F42-B94E558D7361}"/>
    <cellStyle name="40% - Accent1 2 2 2 4 3" xfId="5795" xr:uid="{00000000-0005-0000-0000-0000D0030000}"/>
    <cellStyle name="40% - Accent1 2 2 2 4 3 2" xfId="23525" xr:uid="{C1EBDEBD-10D1-4BAE-8FDD-09194CF3EA3E}"/>
    <cellStyle name="40% - Accent1 2 2 2 4 3 3" xfId="14245" xr:uid="{E5473FED-6464-4486-929F-DDFB8C1DB3DD}"/>
    <cellStyle name="40% - Accent1 2 2 2 4 4" xfId="19308" xr:uid="{33283804-1E26-4B6C-B431-6BEBD8489BCC}"/>
    <cellStyle name="40% - Accent1 2 2 2 4 5" xfId="10027" xr:uid="{77903C89-8F76-4C20-9FED-9B95B5F637F6}"/>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6083" xr:uid="{7BEC78CC-63E2-4344-85F4-CE5E8A63D21C}"/>
    <cellStyle name="40% - Accent1 2 2 2 5 2 2 3" xfId="16803" xr:uid="{A6293DEA-8890-42BB-977D-3F6C1B88AF52}"/>
    <cellStyle name="40% - Accent1 2 2 2 5 2 3" xfId="21866" xr:uid="{E2E85205-7CCA-4C2A-878D-1F7C7559E275}"/>
    <cellStyle name="40% - Accent1 2 2 2 5 2 4" xfId="12585" xr:uid="{28E037C1-DEEE-4F0E-8DA9-4D33E2D53967}"/>
    <cellStyle name="40% - Accent1 2 2 2 5 3" xfId="6208" xr:uid="{00000000-0005-0000-0000-0000D4030000}"/>
    <cellStyle name="40% - Accent1 2 2 2 5 3 2" xfId="23938" xr:uid="{E734EB62-7A45-4418-BE51-F36718B5B473}"/>
    <cellStyle name="40% - Accent1 2 2 2 5 3 3" xfId="14658" xr:uid="{4A398304-202B-4753-83A0-1E39BEC1B390}"/>
    <cellStyle name="40% - Accent1 2 2 2 5 4" xfId="19721" xr:uid="{FD351AC4-0A8D-4E7F-A567-963E7A0736AC}"/>
    <cellStyle name="40% - Accent1 2 2 2 5 5" xfId="10440" xr:uid="{F57711AD-5332-4F6A-BBBE-A049A40B5D07}"/>
    <cellStyle name="40% - Accent1 2 2 2 6" xfId="2315" xr:uid="{00000000-0005-0000-0000-0000D5030000}"/>
    <cellStyle name="40% - Accent1 2 2 2 6 2" xfId="6621" xr:uid="{00000000-0005-0000-0000-0000D6030000}"/>
    <cellStyle name="40% - Accent1 2 2 2 6 2 2" xfId="24351" xr:uid="{BEBF62F1-F7E5-4271-9464-8FCA5937100C}"/>
    <cellStyle name="40% - Accent1 2 2 2 6 2 3" xfId="15071" xr:uid="{0DA458DD-EDEE-4CCD-93F8-BD0AEE45CD8C}"/>
    <cellStyle name="40% - Accent1 2 2 2 6 3" xfId="20134" xr:uid="{9F696C70-580D-4A7F-859D-EE429E5EBF4F}"/>
    <cellStyle name="40% - Accent1 2 2 2 6 4" xfId="10853" xr:uid="{63A7AEAE-BAD5-4FF8-B054-796EA3E440A9}"/>
    <cellStyle name="40% - Accent1 2 2 2 7" xfId="4555" xr:uid="{00000000-0005-0000-0000-0000D7030000}"/>
    <cellStyle name="40% - Accent1 2 2 2 7 2" xfId="22285" xr:uid="{135E3529-43D8-48E9-9342-841E9EE75AD6}"/>
    <cellStyle name="40% - Accent1 2 2 2 7 3" xfId="13005" xr:uid="{29C63AEF-71A7-416A-B592-B860EE95FE08}"/>
    <cellStyle name="40% - Accent1 2 2 2 8" xfId="18068" xr:uid="{A21F9795-C607-42D6-9444-EA74B203D1D3}"/>
    <cellStyle name="40% - Accent1 2 2 2 9" xfId="17235" xr:uid="{5CAE4FC1-7626-47BF-8B29-4C37C2C2312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843" xr:uid="{6A80F4E6-33DD-41D1-AE89-C4EA8D1228E5}"/>
    <cellStyle name="40% - Accent1 2 2 3 2 2 3" xfId="15563" xr:uid="{BB1896AD-B58A-46CC-82E3-DA26491287BD}"/>
    <cellStyle name="40% - Accent1 2 2 3 2 3" xfId="20626" xr:uid="{2AC68E49-1DB2-4C7F-87D6-E81D7FB1898F}"/>
    <cellStyle name="40% - Accent1 2 2 3 2 4" xfId="11345" xr:uid="{4DC82DFF-D8C8-4462-8E6F-2A65BD8D70ED}"/>
    <cellStyle name="40% - Accent1 2 2 3 3" xfId="4968" xr:uid="{00000000-0005-0000-0000-0000DB030000}"/>
    <cellStyle name="40% - Accent1 2 2 3 3 2" xfId="22698" xr:uid="{9EAD1A72-E4DD-4818-AB21-C39DAB2ECCC2}"/>
    <cellStyle name="40% - Accent1 2 2 3 3 3" xfId="13418" xr:uid="{C4F25A38-030B-447F-B806-0510E17AE249}"/>
    <cellStyle name="40% - Accent1 2 2 3 4" xfId="18481" xr:uid="{E0FE2541-AC29-4680-892E-3C5715EBC49F}"/>
    <cellStyle name="40% - Accent1 2 2 3 5" xfId="17651" xr:uid="{9CF7C282-FD28-463F-8DA5-84DAB3C78CB1}"/>
    <cellStyle name="40% - Accent1 2 2 3 6" xfId="9200" xr:uid="{17C24BED-A34F-4FA1-8EFC-A38BF7D844F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5256" xr:uid="{59D27F53-6058-4A7F-9605-9BDD34633659}"/>
    <cellStyle name="40% - Accent1 2 2 4 2 2 3" xfId="15976" xr:uid="{7798487E-7BCD-4B16-9827-6E468C684205}"/>
    <cellStyle name="40% - Accent1 2 2 4 2 3" xfId="21039" xr:uid="{5586045D-502E-4109-873C-1F93AF104F03}"/>
    <cellStyle name="40% - Accent1 2 2 4 2 4" xfId="11758" xr:uid="{B26F9E85-9140-4797-A996-E7F3E70D2784}"/>
    <cellStyle name="40% - Accent1 2 2 4 3" xfId="5381" xr:uid="{00000000-0005-0000-0000-0000DF030000}"/>
    <cellStyle name="40% - Accent1 2 2 4 3 2" xfId="23111" xr:uid="{3B807395-7BF6-4943-AD2B-9727068BCD72}"/>
    <cellStyle name="40% - Accent1 2 2 4 3 3" xfId="13831" xr:uid="{3A8B26AF-2DE2-4AC4-9483-2C134BCDC363}"/>
    <cellStyle name="40% - Accent1 2 2 4 4" xfId="18894" xr:uid="{6B5530FF-1748-4516-BDEE-75B21C42F656}"/>
    <cellStyle name="40% - Accent1 2 2 4 5" xfId="9613" xr:uid="{74E7BC5D-2BAA-48DD-BCCC-D2D664209588}"/>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5669" xr:uid="{DDD500B9-AF50-4913-BAF3-7FB1DE8DBFF5}"/>
    <cellStyle name="40% - Accent1 2 2 5 2 2 3" xfId="16389" xr:uid="{0C487ED3-02B6-4A8E-86CE-75F2A2761DC2}"/>
    <cellStyle name="40% - Accent1 2 2 5 2 3" xfId="21452" xr:uid="{943C9744-C3FD-4983-8EA5-E3600402F790}"/>
    <cellStyle name="40% - Accent1 2 2 5 2 4" xfId="12171" xr:uid="{4CAFF5F8-3E3E-4732-9A57-C0B01CC45739}"/>
    <cellStyle name="40% - Accent1 2 2 5 3" xfId="5794" xr:uid="{00000000-0005-0000-0000-0000E3030000}"/>
    <cellStyle name="40% - Accent1 2 2 5 3 2" xfId="23524" xr:uid="{AE2AFC6D-F886-4CF9-AFC7-5D99CA8FD037}"/>
    <cellStyle name="40% - Accent1 2 2 5 3 3" xfId="14244" xr:uid="{AAE7DBE1-DC1F-47CF-B7EF-A50E03B654DF}"/>
    <cellStyle name="40% - Accent1 2 2 5 4" xfId="19307" xr:uid="{58CB1277-730B-4221-8CDC-F7B78911BA27}"/>
    <cellStyle name="40% - Accent1 2 2 5 5" xfId="10026" xr:uid="{7810F7ED-D6D2-48D6-A20B-A309A2F62498}"/>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6082" xr:uid="{9454763E-51D0-4E04-836B-1B404F55A425}"/>
    <cellStyle name="40% - Accent1 2 2 6 2 2 3" xfId="16802" xr:uid="{2BD4F9BC-4C7A-4966-99E7-66679531A7AF}"/>
    <cellStyle name="40% - Accent1 2 2 6 2 3" xfId="21865" xr:uid="{D7B21CA2-431C-401E-88B4-79E93253621A}"/>
    <cellStyle name="40% - Accent1 2 2 6 2 4" xfId="12584" xr:uid="{9C05B54B-A4EB-4843-A461-A13F4A05277E}"/>
    <cellStyle name="40% - Accent1 2 2 6 3" xfId="6207" xr:uid="{00000000-0005-0000-0000-0000E7030000}"/>
    <cellStyle name="40% - Accent1 2 2 6 3 2" xfId="23937" xr:uid="{A2180363-9DC9-4034-B242-BC9FDDE148A2}"/>
    <cellStyle name="40% - Accent1 2 2 6 3 3" xfId="14657" xr:uid="{CBE5C83E-29DE-4765-9A1A-7815F1BDEF36}"/>
    <cellStyle name="40% - Accent1 2 2 6 4" xfId="19720" xr:uid="{CFFC521A-04E9-4BD4-8C42-419B5B9A77F8}"/>
    <cellStyle name="40% - Accent1 2 2 6 5" xfId="10439" xr:uid="{0779115B-5A5D-4BBE-AF40-327F7112DF3D}"/>
    <cellStyle name="40% - Accent1 2 2 7" xfId="2314" xr:uid="{00000000-0005-0000-0000-0000E8030000}"/>
    <cellStyle name="40% - Accent1 2 2 7 2" xfId="6620" xr:uid="{00000000-0005-0000-0000-0000E9030000}"/>
    <cellStyle name="40% - Accent1 2 2 7 2 2" xfId="24350" xr:uid="{42E48687-CC1D-46CF-90FC-5A01BF4EEA91}"/>
    <cellStyle name="40% - Accent1 2 2 7 2 3" xfId="15070" xr:uid="{9FE168AF-660C-4A11-A071-A343C4CFC5D6}"/>
    <cellStyle name="40% - Accent1 2 2 7 3" xfId="20133" xr:uid="{6335365D-6A5A-4548-B8EB-B59148B94FD8}"/>
    <cellStyle name="40% - Accent1 2 2 7 4" xfId="10852" xr:uid="{D82ECA02-EF12-40E4-902C-D8DCE0A44970}"/>
    <cellStyle name="40% - Accent1 2 2 8" xfId="4554" xr:uid="{00000000-0005-0000-0000-0000EA030000}"/>
    <cellStyle name="40% - Accent1 2 2 8 2" xfId="22284" xr:uid="{C148F272-2756-43A4-8EED-F565D8D0B133}"/>
    <cellStyle name="40% - Accent1 2 2 8 3" xfId="13004" xr:uid="{C25EAE77-5AB4-4407-883A-FBCF745E49C0}"/>
    <cellStyle name="40% - Accent1 2 2 9" xfId="18067" xr:uid="{B6D895A8-ECCD-4CA4-B96C-8FF0CFDB5C15}"/>
    <cellStyle name="40% - Accent1 2 3" xfId="53" xr:uid="{00000000-0005-0000-0000-0000EB030000}"/>
    <cellStyle name="40% - Accent1 2 3 10" xfId="8788" xr:uid="{EC5A5790-528C-4A6D-8672-5C18026927B5}"/>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845" xr:uid="{08C0F885-E417-4166-8C3E-56748A7E41B9}"/>
    <cellStyle name="40% - Accent1 2 3 2 2 2 3" xfId="15565" xr:uid="{6D96D8EF-5614-4148-AA6E-30A5D976787B}"/>
    <cellStyle name="40% - Accent1 2 3 2 2 3" xfId="20628" xr:uid="{940A90CB-B926-48B1-9C4F-AA2F1434F92B}"/>
    <cellStyle name="40% - Accent1 2 3 2 2 4" xfId="11347" xr:uid="{F5C1CD6E-A8D9-402D-9886-52F192EC8A24}"/>
    <cellStyle name="40% - Accent1 2 3 2 3" xfId="4970" xr:uid="{00000000-0005-0000-0000-0000EF030000}"/>
    <cellStyle name="40% - Accent1 2 3 2 3 2" xfId="22700" xr:uid="{DD07D1BF-325B-4B13-ADD1-D75095ED006A}"/>
    <cellStyle name="40% - Accent1 2 3 2 3 3" xfId="13420" xr:uid="{11B88BB4-1F29-4D4B-8172-FBFE539202D1}"/>
    <cellStyle name="40% - Accent1 2 3 2 4" xfId="18483" xr:uid="{72253091-232E-453A-953B-E22119118DE6}"/>
    <cellStyle name="40% - Accent1 2 3 2 5" xfId="17653" xr:uid="{74FE8D6F-9032-4E98-9782-5560D5B93E9E}"/>
    <cellStyle name="40% - Accent1 2 3 2 6" xfId="9202" xr:uid="{BC8E8452-C6A5-47D7-BB5F-821BF72ABB0C}"/>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5258" xr:uid="{64D9F1EC-7C1D-45D0-8A5D-803F63C0D73C}"/>
    <cellStyle name="40% - Accent1 2 3 3 2 2 3" xfId="15978" xr:uid="{0FE4C8F3-4832-44BD-BF5E-EB38708005CF}"/>
    <cellStyle name="40% - Accent1 2 3 3 2 3" xfId="21041" xr:uid="{B6643141-5A19-40B9-BB42-2BBCC102BEF6}"/>
    <cellStyle name="40% - Accent1 2 3 3 2 4" xfId="11760" xr:uid="{7EB9ACBE-41B0-48BD-8DD6-831D7BF241E3}"/>
    <cellStyle name="40% - Accent1 2 3 3 3" xfId="5383" xr:uid="{00000000-0005-0000-0000-0000F3030000}"/>
    <cellStyle name="40% - Accent1 2 3 3 3 2" xfId="23113" xr:uid="{1A93424F-2394-4A0B-8E4C-E3C726D2BC12}"/>
    <cellStyle name="40% - Accent1 2 3 3 3 3" xfId="13833" xr:uid="{85C6ACBD-258B-4ECB-B3EA-B798C9FD841D}"/>
    <cellStyle name="40% - Accent1 2 3 3 4" xfId="18896" xr:uid="{C65EF0C1-6EED-4BB5-AFF8-2703DBEE5D01}"/>
    <cellStyle name="40% - Accent1 2 3 3 5" xfId="9615" xr:uid="{7F6A763E-7F06-430A-B803-245082B57EC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5671" xr:uid="{7685DD3A-7274-418A-971D-02A127BC8791}"/>
    <cellStyle name="40% - Accent1 2 3 4 2 2 3" xfId="16391" xr:uid="{3D6596BA-FCA4-4128-8AB7-7F786B046F69}"/>
    <cellStyle name="40% - Accent1 2 3 4 2 3" xfId="21454" xr:uid="{4167B813-6E94-4AB0-8DE8-C37825060ACC}"/>
    <cellStyle name="40% - Accent1 2 3 4 2 4" xfId="12173" xr:uid="{88C54E7F-45A5-42E7-A462-78D051F74531}"/>
    <cellStyle name="40% - Accent1 2 3 4 3" xfId="5796" xr:uid="{00000000-0005-0000-0000-0000F7030000}"/>
    <cellStyle name="40% - Accent1 2 3 4 3 2" xfId="23526" xr:uid="{27905656-02AD-488C-B2A6-9B0DEF40D427}"/>
    <cellStyle name="40% - Accent1 2 3 4 3 3" xfId="14246" xr:uid="{3FEC0726-C307-4511-B6DA-219DB7AF0ADE}"/>
    <cellStyle name="40% - Accent1 2 3 4 4" xfId="19309" xr:uid="{01F14DE6-7AB2-494C-A212-7B453CF17718}"/>
    <cellStyle name="40% - Accent1 2 3 4 5" xfId="10028" xr:uid="{911A76C2-9AE6-4BB6-98C1-1B6F498BCE71}"/>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6084" xr:uid="{683F0F5F-62D5-442C-B0F0-038B2B18558F}"/>
    <cellStyle name="40% - Accent1 2 3 5 2 2 3" xfId="16804" xr:uid="{2037EC71-0FBB-459C-8254-30AEAD7E7205}"/>
    <cellStyle name="40% - Accent1 2 3 5 2 3" xfId="21867" xr:uid="{2FF35A49-3383-4E0E-B989-FB54B5EDAD8D}"/>
    <cellStyle name="40% - Accent1 2 3 5 2 4" xfId="12586" xr:uid="{47E964E6-59A6-4393-94F1-A36CB927061A}"/>
    <cellStyle name="40% - Accent1 2 3 5 3" xfId="6209" xr:uid="{00000000-0005-0000-0000-0000FB030000}"/>
    <cellStyle name="40% - Accent1 2 3 5 3 2" xfId="23939" xr:uid="{C52B9945-5C63-4B92-9210-B96F44326C5C}"/>
    <cellStyle name="40% - Accent1 2 3 5 3 3" xfId="14659" xr:uid="{70EEB002-2216-40E5-B00F-EA4156D87C3C}"/>
    <cellStyle name="40% - Accent1 2 3 5 4" xfId="19722" xr:uid="{090A8A74-1829-43C7-B975-39D35FCD2FAC}"/>
    <cellStyle name="40% - Accent1 2 3 5 5" xfId="10441" xr:uid="{8830F2BC-EEE3-424B-BE33-47F60937A23C}"/>
    <cellStyle name="40% - Accent1 2 3 6" xfId="2316" xr:uid="{00000000-0005-0000-0000-0000FC030000}"/>
    <cellStyle name="40% - Accent1 2 3 6 2" xfId="6622" xr:uid="{00000000-0005-0000-0000-0000FD030000}"/>
    <cellStyle name="40% - Accent1 2 3 6 2 2" xfId="24352" xr:uid="{249ADB63-A216-4EEA-BF26-6739F8E926F5}"/>
    <cellStyle name="40% - Accent1 2 3 6 2 3" xfId="15072" xr:uid="{A1D628E0-9151-48A8-BCAB-4D6B3666F062}"/>
    <cellStyle name="40% - Accent1 2 3 6 3" xfId="20135" xr:uid="{8A159993-1217-443F-9F2D-FBEF94D4B78B}"/>
    <cellStyle name="40% - Accent1 2 3 6 4" xfId="10854" xr:uid="{99F8EFEA-E10D-4730-91C4-F3C7A967BF8E}"/>
    <cellStyle name="40% - Accent1 2 3 7" xfId="4556" xr:uid="{00000000-0005-0000-0000-0000FE030000}"/>
    <cellStyle name="40% - Accent1 2 3 7 2" xfId="22286" xr:uid="{747C886E-008F-43FC-B243-6FCD238E3825}"/>
    <cellStyle name="40% - Accent1 2 3 7 3" xfId="13006" xr:uid="{FA1C9CA8-EDC6-48CC-A68A-70791A5812BC}"/>
    <cellStyle name="40% - Accent1 2 3 8" xfId="18069" xr:uid="{00F6FF48-48B2-4106-BD87-8877FA6F8937}"/>
    <cellStyle name="40% - Accent1 2 3 9" xfId="17236" xr:uid="{42A0C4C2-324A-4F50-8CC6-30C7D62E046D}"/>
    <cellStyle name="40% - Accent1 2 4" xfId="619" xr:uid="{00000000-0005-0000-0000-0000FF030000}"/>
    <cellStyle name="40% - Accent1 2 4 2" xfId="2890" xr:uid="{00000000-0005-0000-0000-000000040000}"/>
    <cellStyle name="40% - Accent1 2 4 2 2" xfId="7112" xr:uid="{00000000-0005-0000-0000-000001040000}"/>
    <cellStyle name="40% - Accent1 2 4 2 2 2" xfId="24842" xr:uid="{190A1D2E-0D59-4441-A0A4-EE1C26DF8F20}"/>
    <cellStyle name="40% - Accent1 2 4 2 2 3" xfId="15562" xr:uid="{2A9352B1-58FA-41D6-904B-691D3798AD56}"/>
    <cellStyle name="40% - Accent1 2 4 2 3" xfId="20625" xr:uid="{B11E0624-74A7-49C4-89F4-CAF676477126}"/>
    <cellStyle name="40% - Accent1 2 4 2 4" xfId="11344" xr:uid="{829942A3-19E9-4ECD-BD77-E510B08532D2}"/>
    <cellStyle name="40% - Accent1 2 4 3" xfId="4967" xr:uid="{00000000-0005-0000-0000-000002040000}"/>
    <cellStyle name="40% - Accent1 2 4 3 2" xfId="22697" xr:uid="{5E3132AF-0ED8-4D48-91EB-9AF7856453AA}"/>
    <cellStyle name="40% - Accent1 2 4 3 3" xfId="13417" xr:uid="{4017DC59-F88D-406B-9FEE-FFACDF84E887}"/>
    <cellStyle name="40% - Accent1 2 4 4" xfId="18480" xr:uid="{D5582D39-E110-4E91-A735-F8399696D6E1}"/>
    <cellStyle name="40% - Accent1 2 4 5" xfId="17650" xr:uid="{826CFBC4-7558-48A5-BDAA-BE0D8F11673D}"/>
    <cellStyle name="40% - Accent1 2 4 6" xfId="9199" xr:uid="{0AAB1302-E24A-4BBE-9DFF-842B5088ED5C}"/>
    <cellStyle name="40% - Accent1 2 5" xfId="1072" xr:uid="{00000000-0005-0000-0000-000003040000}"/>
    <cellStyle name="40% - Accent1 2 5 2" xfId="3303" xr:uid="{00000000-0005-0000-0000-000004040000}"/>
    <cellStyle name="40% - Accent1 2 5 2 2" xfId="7525" xr:uid="{00000000-0005-0000-0000-000005040000}"/>
    <cellStyle name="40% - Accent1 2 5 2 2 2" xfId="25255" xr:uid="{27F0F386-0C78-40D7-8A7D-B4332988FA96}"/>
    <cellStyle name="40% - Accent1 2 5 2 2 3" xfId="15975" xr:uid="{A324E420-1203-476D-84F2-A23247A69689}"/>
    <cellStyle name="40% - Accent1 2 5 2 3" xfId="21038" xr:uid="{C73B653A-A51F-49A9-9541-5AF6A2D1F2BE}"/>
    <cellStyle name="40% - Accent1 2 5 2 4" xfId="11757" xr:uid="{3DDAF95D-518D-4025-8B0A-4B8B64BD90E2}"/>
    <cellStyle name="40% - Accent1 2 5 3" xfId="5380" xr:uid="{00000000-0005-0000-0000-000006040000}"/>
    <cellStyle name="40% - Accent1 2 5 3 2" xfId="23110" xr:uid="{546760E5-D61C-4604-B4D4-FA1ED0728E16}"/>
    <cellStyle name="40% - Accent1 2 5 3 3" xfId="13830" xr:uid="{43E727A6-4EEE-4C24-8E72-8630C7F0ECE8}"/>
    <cellStyle name="40% - Accent1 2 5 4" xfId="18893" xr:uid="{EC99885A-E119-4F32-801C-369ABE49DCE3}"/>
    <cellStyle name="40% - Accent1 2 5 5" xfId="9612" xr:uid="{51389240-60C2-48F0-A3F2-FB90741C41B8}"/>
    <cellStyle name="40% - Accent1 2 6" xfId="1486" xr:uid="{00000000-0005-0000-0000-000007040000}"/>
    <cellStyle name="40% - Accent1 2 6 2" xfId="3716" xr:uid="{00000000-0005-0000-0000-000008040000}"/>
    <cellStyle name="40% - Accent1 2 6 2 2" xfId="7938" xr:uid="{00000000-0005-0000-0000-000009040000}"/>
    <cellStyle name="40% - Accent1 2 6 2 2 2" xfId="25668" xr:uid="{2C5B7204-40D3-45D7-A5C1-AB6523B58495}"/>
    <cellStyle name="40% - Accent1 2 6 2 2 3" xfId="16388" xr:uid="{AE27D2AA-A217-413C-BF14-36BCB5DE23E8}"/>
    <cellStyle name="40% - Accent1 2 6 2 3" xfId="21451" xr:uid="{A3413634-6C2B-4172-8488-75D993E2672D}"/>
    <cellStyle name="40% - Accent1 2 6 2 4" xfId="12170" xr:uid="{CF38EAC1-5280-403D-873B-990C4F0DF7A5}"/>
    <cellStyle name="40% - Accent1 2 6 3" xfId="5793" xr:uid="{00000000-0005-0000-0000-00000A040000}"/>
    <cellStyle name="40% - Accent1 2 6 3 2" xfId="23523" xr:uid="{EE55233F-DAD1-4780-B72C-07B5E1700522}"/>
    <cellStyle name="40% - Accent1 2 6 3 3" xfId="14243" xr:uid="{048C77CF-B73C-49A5-909C-020E63103B8A}"/>
    <cellStyle name="40% - Accent1 2 6 4" xfId="19306" xr:uid="{92769AC1-31BE-4E8F-B0F6-3B9139806941}"/>
    <cellStyle name="40% - Accent1 2 6 5" xfId="10025" xr:uid="{A49810F3-5F2E-414E-B9A7-ECFF7558909B}"/>
    <cellStyle name="40% - Accent1 2 7" xfId="1900" xr:uid="{00000000-0005-0000-0000-00000B040000}"/>
    <cellStyle name="40% - Accent1 2 7 2" xfId="4129" xr:uid="{00000000-0005-0000-0000-00000C040000}"/>
    <cellStyle name="40% - Accent1 2 7 2 2" xfId="8351" xr:uid="{00000000-0005-0000-0000-00000D040000}"/>
    <cellStyle name="40% - Accent1 2 7 2 2 2" xfId="26081" xr:uid="{7B4E8857-D95D-4BC7-956B-FF3E0C437FEC}"/>
    <cellStyle name="40% - Accent1 2 7 2 2 3" xfId="16801" xr:uid="{74785288-57A6-4246-88AD-F9C6BA5FA4A4}"/>
    <cellStyle name="40% - Accent1 2 7 2 3" xfId="21864" xr:uid="{93E41E9D-99A2-409B-8786-65F2F0B28A15}"/>
    <cellStyle name="40% - Accent1 2 7 2 4" xfId="12583" xr:uid="{A446206F-F6C2-4427-A9AA-D8CA457C86F0}"/>
    <cellStyle name="40% - Accent1 2 7 3" xfId="6206" xr:uid="{00000000-0005-0000-0000-00000E040000}"/>
    <cellStyle name="40% - Accent1 2 7 3 2" xfId="23936" xr:uid="{9383D929-33D4-438F-8EB7-B6B51ED9E895}"/>
    <cellStyle name="40% - Accent1 2 7 3 3" xfId="14656" xr:uid="{6322EB85-C07F-4A4E-9A34-23953C48ED99}"/>
    <cellStyle name="40% - Accent1 2 7 4" xfId="19719" xr:uid="{FED74A53-B6C9-4309-9E3E-30B784DF203B}"/>
    <cellStyle name="40% - Accent1 2 7 5" xfId="10438" xr:uid="{44358FF4-A2F7-4778-80E1-2988CB91B549}"/>
    <cellStyle name="40% - Accent1 2 8" xfId="2313" xr:uid="{00000000-0005-0000-0000-00000F040000}"/>
    <cellStyle name="40% - Accent1 2 8 2" xfId="6619" xr:uid="{00000000-0005-0000-0000-000010040000}"/>
    <cellStyle name="40% - Accent1 2 8 2 2" xfId="24349" xr:uid="{E8523D29-0AAA-414F-9DE1-1AA52EBA4F31}"/>
    <cellStyle name="40% - Accent1 2 8 2 3" xfId="15069" xr:uid="{4C6F28E2-7DAB-4CB7-8659-F995D8129754}"/>
    <cellStyle name="40% - Accent1 2 8 3" xfId="20132" xr:uid="{61EA5DC1-118A-4731-B05C-82C77D8520E1}"/>
    <cellStyle name="40% - Accent1 2 8 4" xfId="10851" xr:uid="{C497FD18-8D4E-4C7F-AE18-888BC5E8C3EE}"/>
    <cellStyle name="40% - Accent1 2 9" xfId="4553" xr:uid="{00000000-0005-0000-0000-000011040000}"/>
    <cellStyle name="40% - Accent1 2 9 2" xfId="22283" xr:uid="{E0FFE532-123D-4A22-93C8-8B5CD1A57C82}"/>
    <cellStyle name="40% - Accent1 2 9 3" xfId="13003" xr:uid="{69874386-3135-400D-A3DC-63C784ED87B3}"/>
    <cellStyle name="40% - Accent1 3" xfId="54" xr:uid="{00000000-0005-0000-0000-000012040000}"/>
    <cellStyle name="40% - Accent1 3 10" xfId="17237" xr:uid="{F92E5F89-8D35-44C5-B61F-356D7E0E14A5}"/>
    <cellStyle name="40% - Accent1 3 11" xfId="8789" xr:uid="{028BE65D-DDB8-4A97-BFE7-AD3E302D9B04}"/>
    <cellStyle name="40% - Accent1 3 2" xfId="55" xr:uid="{00000000-0005-0000-0000-000013040000}"/>
    <cellStyle name="40% - Accent1 3 2 10" xfId="8790" xr:uid="{4A622E16-E5FE-4183-9498-926509D47288}"/>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847" xr:uid="{3F90EEF6-97A9-4DCE-8EFD-CD02C6701300}"/>
    <cellStyle name="40% - Accent1 3 2 2 2 2 3" xfId="15567" xr:uid="{3A8BE691-BB3E-4C8E-93CF-4CD324B13E64}"/>
    <cellStyle name="40% - Accent1 3 2 2 2 3" xfId="20630" xr:uid="{89682135-5A5E-4318-A1CC-CD13BD7B9FC4}"/>
    <cellStyle name="40% - Accent1 3 2 2 2 4" xfId="11349" xr:uid="{E00AC784-9B96-4F1E-9E6A-C32465445D16}"/>
    <cellStyle name="40% - Accent1 3 2 2 3" xfId="4972" xr:uid="{00000000-0005-0000-0000-000017040000}"/>
    <cellStyle name="40% - Accent1 3 2 2 3 2" xfId="22702" xr:uid="{0549BBE2-4136-4D5E-B176-73B41858011F}"/>
    <cellStyle name="40% - Accent1 3 2 2 3 3" xfId="13422" xr:uid="{ADC233A8-3197-4A33-8E32-69DFF37E92A3}"/>
    <cellStyle name="40% - Accent1 3 2 2 4" xfId="18485" xr:uid="{F9186188-BC75-4C71-A7CA-618F1666E64C}"/>
    <cellStyle name="40% - Accent1 3 2 2 5" xfId="17655" xr:uid="{6110A6E6-EE49-4BD1-BABD-F6229433AE47}"/>
    <cellStyle name="40% - Accent1 3 2 2 6" xfId="9204" xr:uid="{FD992EC0-15C6-4BD5-9F9A-A488F5379B1A}"/>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5260" xr:uid="{8672C7AE-6589-4EEF-8923-50EBE8004167}"/>
    <cellStyle name="40% - Accent1 3 2 3 2 2 3" xfId="15980" xr:uid="{EF5F424C-D0C6-4681-A821-C6B851EEA69A}"/>
    <cellStyle name="40% - Accent1 3 2 3 2 3" xfId="21043" xr:uid="{CEBEDCA8-6A54-458B-8328-8E80E877DE6C}"/>
    <cellStyle name="40% - Accent1 3 2 3 2 4" xfId="11762" xr:uid="{36564A73-8F5A-4EC8-9EFB-B44B041A1E53}"/>
    <cellStyle name="40% - Accent1 3 2 3 3" xfId="5385" xr:uid="{00000000-0005-0000-0000-00001B040000}"/>
    <cellStyle name="40% - Accent1 3 2 3 3 2" xfId="23115" xr:uid="{C996DC36-ADC5-4D0D-A5CB-B640A22F015D}"/>
    <cellStyle name="40% - Accent1 3 2 3 3 3" xfId="13835" xr:uid="{F5544B6E-0FDC-46FC-A9F7-B615C639CDD9}"/>
    <cellStyle name="40% - Accent1 3 2 3 4" xfId="18898" xr:uid="{CE277A68-A0E5-4D4A-9707-EC3A6DB4D1F8}"/>
    <cellStyle name="40% - Accent1 3 2 3 5" xfId="9617" xr:uid="{AF4097BE-8E28-45B6-BA73-ABAB709659E7}"/>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5673" xr:uid="{FF697FD9-083D-486D-B420-E96F6A58C6B8}"/>
    <cellStyle name="40% - Accent1 3 2 4 2 2 3" xfId="16393" xr:uid="{6BAA0E61-2BCC-45C4-B6BC-3300DA67AB1F}"/>
    <cellStyle name="40% - Accent1 3 2 4 2 3" xfId="21456" xr:uid="{2D5BC5C5-7A08-4131-A86A-C4589412A291}"/>
    <cellStyle name="40% - Accent1 3 2 4 2 4" xfId="12175" xr:uid="{4D742D08-F177-42E5-B143-1876CBA09E96}"/>
    <cellStyle name="40% - Accent1 3 2 4 3" xfId="5798" xr:uid="{00000000-0005-0000-0000-00001F040000}"/>
    <cellStyle name="40% - Accent1 3 2 4 3 2" xfId="23528" xr:uid="{9D5F2BB1-4E29-4879-B827-FF6A9FB3E2EB}"/>
    <cellStyle name="40% - Accent1 3 2 4 3 3" xfId="14248" xr:uid="{629EBB64-368C-4C41-93F8-5F57FC2AEC9B}"/>
    <cellStyle name="40% - Accent1 3 2 4 4" xfId="19311" xr:uid="{644EBF7A-A519-4D93-B906-12AEAD1C2598}"/>
    <cellStyle name="40% - Accent1 3 2 4 5" xfId="10030" xr:uid="{1A3DAC30-2195-4DB7-86E0-EDEC2668D01D}"/>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6086" xr:uid="{DB53BADE-955A-45D3-9919-BE6D2BF3ECF3}"/>
    <cellStyle name="40% - Accent1 3 2 5 2 2 3" xfId="16806" xr:uid="{3ECEA1A0-610A-45DD-93D6-355088712C41}"/>
    <cellStyle name="40% - Accent1 3 2 5 2 3" xfId="21869" xr:uid="{BFB77DA5-1241-4D9C-9F49-8EA7BF988BA3}"/>
    <cellStyle name="40% - Accent1 3 2 5 2 4" xfId="12588" xr:uid="{B2E10CE5-8597-479D-B5DB-C001EFB088EC}"/>
    <cellStyle name="40% - Accent1 3 2 5 3" xfId="6211" xr:uid="{00000000-0005-0000-0000-000023040000}"/>
    <cellStyle name="40% - Accent1 3 2 5 3 2" xfId="23941" xr:uid="{C0F81878-0577-4EF6-803A-5E467008BCE8}"/>
    <cellStyle name="40% - Accent1 3 2 5 3 3" xfId="14661" xr:uid="{03B44DA1-55AC-4108-A596-A1A9B8411479}"/>
    <cellStyle name="40% - Accent1 3 2 5 4" xfId="19724" xr:uid="{F6091512-40A0-44DD-A369-CB799A17CC4E}"/>
    <cellStyle name="40% - Accent1 3 2 5 5" xfId="10443" xr:uid="{B49B92FE-4F60-4D54-954C-4B60C433110D}"/>
    <cellStyle name="40% - Accent1 3 2 6" xfId="2318" xr:uid="{00000000-0005-0000-0000-000024040000}"/>
    <cellStyle name="40% - Accent1 3 2 6 2" xfId="6624" xr:uid="{00000000-0005-0000-0000-000025040000}"/>
    <cellStyle name="40% - Accent1 3 2 6 2 2" xfId="24354" xr:uid="{DDA466A3-A455-4773-A857-9D47CE9238F9}"/>
    <cellStyle name="40% - Accent1 3 2 6 2 3" xfId="15074" xr:uid="{52EC9A28-BEAC-4950-B03F-9B83918E3BD9}"/>
    <cellStyle name="40% - Accent1 3 2 6 3" xfId="20137" xr:uid="{2FFDDCB6-7837-46E1-9A2C-4C5333C433A3}"/>
    <cellStyle name="40% - Accent1 3 2 6 4" xfId="10856" xr:uid="{3DF7EA15-C0EC-4C9D-B349-37B07DAA4C43}"/>
    <cellStyle name="40% - Accent1 3 2 7" xfId="4558" xr:uid="{00000000-0005-0000-0000-000026040000}"/>
    <cellStyle name="40% - Accent1 3 2 7 2" xfId="22288" xr:uid="{8902D622-B7C1-44F1-8468-9134C0A6529F}"/>
    <cellStyle name="40% - Accent1 3 2 7 3" xfId="13008" xr:uid="{16E36E0C-45B9-4F04-AF3D-3134248A23A9}"/>
    <cellStyle name="40% - Accent1 3 2 8" xfId="18071" xr:uid="{D0E658B8-A2B7-43E8-BEB4-39B2FC201E14}"/>
    <cellStyle name="40% - Accent1 3 2 9" xfId="17238" xr:uid="{B099D06C-2DF5-4BE0-AF7E-50AE0C4CEDD2}"/>
    <cellStyle name="40% - Accent1 3 3" xfId="623" xr:uid="{00000000-0005-0000-0000-000027040000}"/>
    <cellStyle name="40% - Accent1 3 3 2" xfId="2894" xr:uid="{00000000-0005-0000-0000-000028040000}"/>
    <cellStyle name="40% - Accent1 3 3 2 2" xfId="7116" xr:uid="{00000000-0005-0000-0000-000029040000}"/>
    <cellStyle name="40% - Accent1 3 3 2 2 2" xfId="24846" xr:uid="{97C22B91-C035-470C-A9C3-F9E25E5A9D6F}"/>
    <cellStyle name="40% - Accent1 3 3 2 2 3" xfId="15566" xr:uid="{EFF15DE4-E559-4865-8CE4-F236B9792F78}"/>
    <cellStyle name="40% - Accent1 3 3 2 3" xfId="20629" xr:uid="{20A6956D-5D46-48B2-AF5E-3F362E09C8C2}"/>
    <cellStyle name="40% - Accent1 3 3 2 4" xfId="11348" xr:uid="{E7A06CC5-1533-4351-999E-459E40ACA253}"/>
    <cellStyle name="40% - Accent1 3 3 3" xfId="4971" xr:uid="{00000000-0005-0000-0000-00002A040000}"/>
    <cellStyle name="40% - Accent1 3 3 3 2" xfId="22701" xr:uid="{3C6F0A58-5390-411B-8787-5833A9451C45}"/>
    <cellStyle name="40% - Accent1 3 3 3 3" xfId="13421" xr:uid="{EC48A8DE-8DBE-4D7D-A135-1EAF35A012A6}"/>
    <cellStyle name="40% - Accent1 3 3 4" xfId="18484" xr:uid="{EED014D5-0A78-4938-9D85-C2FEB421EE20}"/>
    <cellStyle name="40% - Accent1 3 3 5" xfId="17654" xr:uid="{58F71E4C-59F3-4CAB-8EE1-237316806CB6}"/>
    <cellStyle name="40% - Accent1 3 3 6" xfId="9203" xr:uid="{125DD6D2-BF4D-498E-BD32-D292D0AA0BED}"/>
    <cellStyle name="40% - Accent1 3 4" xfId="1076" xr:uid="{00000000-0005-0000-0000-00002B040000}"/>
    <cellStyle name="40% - Accent1 3 4 2" xfId="3307" xr:uid="{00000000-0005-0000-0000-00002C040000}"/>
    <cellStyle name="40% - Accent1 3 4 2 2" xfId="7529" xr:uid="{00000000-0005-0000-0000-00002D040000}"/>
    <cellStyle name="40% - Accent1 3 4 2 2 2" xfId="25259" xr:uid="{76646F1B-1C7C-4E32-B761-73C5D16100E6}"/>
    <cellStyle name="40% - Accent1 3 4 2 2 3" xfId="15979" xr:uid="{8C4759F7-9CC8-4EDE-A9A3-BD35FBD0538C}"/>
    <cellStyle name="40% - Accent1 3 4 2 3" xfId="21042" xr:uid="{70AA6A4F-3B5E-4113-B3A2-B00F7AFA547C}"/>
    <cellStyle name="40% - Accent1 3 4 2 4" xfId="11761" xr:uid="{168A3720-D96D-491E-A804-7D8940C4F5D8}"/>
    <cellStyle name="40% - Accent1 3 4 3" xfId="5384" xr:uid="{00000000-0005-0000-0000-00002E040000}"/>
    <cellStyle name="40% - Accent1 3 4 3 2" xfId="23114" xr:uid="{6B2D3EAE-34E2-49E7-B62B-BE5B860FF849}"/>
    <cellStyle name="40% - Accent1 3 4 3 3" xfId="13834" xr:uid="{CAEE762A-D4C1-4CD4-B38B-6A4175E40470}"/>
    <cellStyle name="40% - Accent1 3 4 4" xfId="18897" xr:uid="{3FFEBF24-467C-4D3E-BB8D-771CE5AE98E7}"/>
    <cellStyle name="40% - Accent1 3 4 5" xfId="9616" xr:uid="{7ED558A8-D328-4267-B086-72D1B8A484BC}"/>
    <cellStyle name="40% - Accent1 3 5" xfId="1490" xr:uid="{00000000-0005-0000-0000-00002F040000}"/>
    <cellStyle name="40% - Accent1 3 5 2" xfId="3720" xr:uid="{00000000-0005-0000-0000-000030040000}"/>
    <cellStyle name="40% - Accent1 3 5 2 2" xfId="7942" xr:uid="{00000000-0005-0000-0000-000031040000}"/>
    <cellStyle name="40% - Accent1 3 5 2 2 2" xfId="25672" xr:uid="{6754B37F-35E5-453A-B3C4-63E140D0E048}"/>
    <cellStyle name="40% - Accent1 3 5 2 2 3" xfId="16392" xr:uid="{C7105674-7077-4668-B729-2A1699E92EB5}"/>
    <cellStyle name="40% - Accent1 3 5 2 3" xfId="21455" xr:uid="{0C80E68D-0583-463A-80D5-2420498943CD}"/>
    <cellStyle name="40% - Accent1 3 5 2 4" xfId="12174" xr:uid="{8A314958-81E4-4833-A4E4-9F2930B19A9A}"/>
    <cellStyle name="40% - Accent1 3 5 3" xfId="5797" xr:uid="{00000000-0005-0000-0000-000032040000}"/>
    <cellStyle name="40% - Accent1 3 5 3 2" xfId="23527" xr:uid="{5B2C3CFE-7A63-4BFE-AB08-844B586831D1}"/>
    <cellStyle name="40% - Accent1 3 5 3 3" xfId="14247" xr:uid="{C01FF09C-CCAC-474A-ABF5-BA1A1C615F47}"/>
    <cellStyle name="40% - Accent1 3 5 4" xfId="19310" xr:uid="{8B28D77C-2235-40E0-9E5D-D129790A997F}"/>
    <cellStyle name="40% - Accent1 3 5 5" xfId="10029" xr:uid="{6A93CB98-AA5F-4A1C-B010-D03575682E56}"/>
    <cellStyle name="40% - Accent1 3 6" xfId="1904" xr:uid="{00000000-0005-0000-0000-000033040000}"/>
    <cellStyle name="40% - Accent1 3 6 2" xfId="4133" xr:uid="{00000000-0005-0000-0000-000034040000}"/>
    <cellStyle name="40% - Accent1 3 6 2 2" xfId="8355" xr:uid="{00000000-0005-0000-0000-000035040000}"/>
    <cellStyle name="40% - Accent1 3 6 2 2 2" xfId="26085" xr:uid="{E5AFA69C-BC2E-4966-8ADC-C3441B2DED46}"/>
    <cellStyle name="40% - Accent1 3 6 2 2 3" xfId="16805" xr:uid="{E4D38580-A098-4016-BEB9-EC737123B075}"/>
    <cellStyle name="40% - Accent1 3 6 2 3" xfId="21868" xr:uid="{F576C9B8-AF33-47E3-B353-13E3AB915BBB}"/>
    <cellStyle name="40% - Accent1 3 6 2 4" xfId="12587" xr:uid="{E583BEB8-E7AD-4C43-BFE6-08E52C9B3A1D}"/>
    <cellStyle name="40% - Accent1 3 6 3" xfId="6210" xr:uid="{00000000-0005-0000-0000-000036040000}"/>
    <cellStyle name="40% - Accent1 3 6 3 2" xfId="23940" xr:uid="{B8B6326E-ACF6-4D0C-976B-885011ECC519}"/>
    <cellStyle name="40% - Accent1 3 6 3 3" xfId="14660" xr:uid="{3FC23549-6EA7-4134-A608-B8E48803446D}"/>
    <cellStyle name="40% - Accent1 3 6 4" xfId="19723" xr:uid="{81D05FB0-B3A4-4702-9337-3E60B308E1D5}"/>
    <cellStyle name="40% - Accent1 3 6 5" xfId="10442" xr:uid="{C6ADD2E2-EF21-44CF-B4BC-18AEB745B750}"/>
    <cellStyle name="40% - Accent1 3 7" xfId="2317" xr:uid="{00000000-0005-0000-0000-000037040000}"/>
    <cellStyle name="40% - Accent1 3 7 2" xfId="6623" xr:uid="{00000000-0005-0000-0000-000038040000}"/>
    <cellStyle name="40% - Accent1 3 7 2 2" xfId="24353" xr:uid="{D9995B0A-D02B-4E06-A16A-D959EB875027}"/>
    <cellStyle name="40% - Accent1 3 7 2 3" xfId="15073" xr:uid="{94B0DD57-3E8B-44DB-8D76-EC39870F4511}"/>
    <cellStyle name="40% - Accent1 3 7 3" xfId="20136" xr:uid="{EA00E603-6B54-4D51-89EF-349D575E8750}"/>
    <cellStyle name="40% - Accent1 3 7 4" xfId="10855" xr:uid="{74D160D9-E2BB-4CAE-AB8C-01864265F636}"/>
    <cellStyle name="40% - Accent1 3 8" xfId="4557" xr:uid="{00000000-0005-0000-0000-000039040000}"/>
    <cellStyle name="40% - Accent1 3 8 2" xfId="22287" xr:uid="{C450A1E3-260D-426D-A35A-6967A2A94DEB}"/>
    <cellStyle name="40% - Accent1 3 8 3" xfId="13007" xr:uid="{E43885AC-7159-4E28-958D-DDF82A9C0583}"/>
    <cellStyle name="40% - Accent1 3 9" xfId="18070" xr:uid="{1C2802C9-0C79-40CC-8EB3-4285D09341AF}"/>
    <cellStyle name="40% - Accent1 4" xfId="56" xr:uid="{00000000-0005-0000-0000-00003A040000}"/>
    <cellStyle name="40% - Accent1 4 10" xfId="8791" xr:uid="{68097EB6-1198-4F74-A0E9-5077C7CBD2B4}"/>
    <cellStyle name="40% - Accent1 4 2" xfId="625" xr:uid="{00000000-0005-0000-0000-00003B040000}"/>
    <cellStyle name="40% - Accent1 4 2 2" xfId="2896" xr:uid="{00000000-0005-0000-0000-00003C040000}"/>
    <cellStyle name="40% - Accent1 4 2 2 2" xfId="7118" xr:uid="{00000000-0005-0000-0000-00003D040000}"/>
    <cellStyle name="40% - Accent1 4 2 2 2 2" xfId="24848" xr:uid="{0954743C-D310-469A-B2CA-198496106421}"/>
    <cellStyle name="40% - Accent1 4 2 2 2 3" xfId="15568" xr:uid="{9946A08E-6732-41B1-849B-E0F6F36134AF}"/>
    <cellStyle name="40% - Accent1 4 2 2 3" xfId="20631" xr:uid="{140D3A70-F4CE-439E-AF59-E017BCDE9FDC}"/>
    <cellStyle name="40% - Accent1 4 2 2 4" xfId="11350" xr:uid="{EB9C559B-2206-4488-A9BA-49C4B2563C7B}"/>
    <cellStyle name="40% - Accent1 4 2 3" xfId="4973" xr:uid="{00000000-0005-0000-0000-00003E040000}"/>
    <cellStyle name="40% - Accent1 4 2 3 2" xfId="22703" xr:uid="{84A4FD1D-0E2D-4977-A7E6-FCF965DB4B59}"/>
    <cellStyle name="40% - Accent1 4 2 3 3" xfId="13423" xr:uid="{07251CF0-4C44-422F-B550-0E689A008E60}"/>
    <cellStyle name="40% - Accent1 4 2 4" xfId="18486" xr:uid="{8AE6B246-228E-4659-B1A5-06F2102056E9}"/>
    <cellStyle name="40% - Accent1 4 2 5" xfId="17656" xr:uid="{5BCF3DAE-5E33-4437-934A-3BE5E71A3DAF}"/>
    <cellStyle name="40% - Accent1 4 2 6" xfId="9205" xr:uid="{D24C9CBC-F441-4F51-ABFA-69F73302441C}"/>
    <cellStyle name="40% - Accent1 4 3" xfId="1078" xr:uid="{00000000-0005-0000-0000-00003F040000}"/>
    <cellStyle name="40% - Accent1 4 3 2" xfId="3309" xr:uid="{00000000-0005-0000-0000-000040040000}"/>
    <cellStyle name="40% - Accent1 4 3 2 2" xfId="7531" xr:uid="{00000000-0005-0000-0000-000041040000}"/>
    <cellStyle name="40% - Accent1 4 3 2 2 2" xfId="25261" xr:uid="{976B5A96-710D-47FE-9F65-6DD3D4065F4C}"/>
    <cellStyle name="40% - Accent1 4 3 2 2 3" xfId="15981" xr:uid="{21042A0A-7963-4B2A-A86D-100B52A4FD2A}"/>
    <cellStyle name="40% - Accent1 4 3 2 3" xfId="21044" xr:uid="{C3324B32-BB34-4F2A-9705-2B020B13A3B4}"/>
    <cellStyle name="40% - Accent1 4 3 2 4" xfId="11763" xr:uid="{C54A5137-93BC-4D0C-9151-6498C7599986}"/>
    <cellStyle name="40% - Accent1 4 3 3" xfId="5386" xr:uid="{00000000-0005-0000-0000-000042040000}"/>
    <cellStyle name="40% - Accent1 4 3 3 2" xfId="23116" xr:uid="{DA3AB707-EA2C-4344-B075-1F68CE237987}"/>
    <cellStyle name="40% - Accent1 4 3 3 3" xfId="13836" xr:uid="{4BECC060-B19D-47CF-B7EA-F93BB4B0570D}"/>
    <cellStyle name="40% - Accent1 4 3 4" xfId="18899" xr:uid="{CDCE60B9-20FA-4380-B3D2-38327B9DEFFC}"/>
    <cellStyle name="40% - Accent1 4 3 5" xfId="9618" xr:uid="{F556D6D8-F00C-46FF-B58A-CA390243CD35}"/>
    <cellStyle name="40% - Accent1 4 4" xfId="1492" xr:uid="{00000000-0005-0000-0000-000043040000}"/>
    <cellStyle name="40% - Accent1 4 4 2" xfId="3722" xr:uid="{00000000-0005-0000-0000-000044040000}"/>
    <cellStyle name="40% - Accent1 4 4 2 2" xfId="7944" xr:uid="{00000000-0005-0000-0000-000045040000}"/>
    <cellStyle name="40% - Accent1 4 4 2 2 2" xfId="25674" xr:uid="{DFC285D8-7EE2-4777-8DCD-0AD267DAE033}"/>
    <cellStyle name="40% - Accent1 4 4 2 2 3" xfId="16394" xr:uid="{AC52EF1F-C165-44E8-B33B-0282D50AFFCD}"/>
    <cellStyle name="40% - Accent1 4 4 2 3" xfId="21457" xr:uid="{4AC3E1D5-0CF6-4EC4-9B1E-0DA00C3F352B}"/>
    <cellStyle name="40% - Accent1 4 4 2 4" xfId="12176" xr:uid="{C08902D9-9D01-4420-BFFF-3F36888DB586}"/>
    <cellStyle name="40% - Accent1 4 4 3" xfId="5799" xr:uid="{00000000-0005-0000-0000-000046040000}"/>
    <cellStyle name="40% - Accent1 4 4 3 2" xfId="23529" xr:uid="{1921B4D4-E7A9-4AA6-9405-5D7EF6F759DB}"/>
    <cellStyle name="40% - Accent1 4 4 3 3" xfId="14249" xr:uid="{0216BE6D-8F46-4756-B47D-E3CB7DF35A21}"/>
    <cellStyle name="40% - Accent1 4 4 4" xfId="19312" xr:uid="{FFDC6D1D-0EE8-4BC6-A4F1-65D07BD172DB}"/>
    <cellStyle name="40% - Accent1 4 4 5" xfId="10031" xr:uid="{CEF0EC6A-34CD-4EE1-B487-A47C385F10F8}"/>
    <cellStyle name="40% - Accent1 4 5" xfId="1906" xr:uid="{00000000-0005-0000-0000-000047040000}"/>
    <cellStyle name="40% - Accent1 4 5 2" xfId="4135" xr:uid="{00000000-0005-0000-0000-000048040000}"/>
    <cellStyle name="40% - Accent1 4 5 2 2" xfId="8357" xr:uid="{00000000-0005-0000-0000-000049040000}"/>
    <cellStyle name="40% - Accent1 4 5 2 2 2" xfId="26087" xr:uid="{564F9A44-DA55-44AA-936C-9F86C2711B06}"/>
    <cellStyle name="40% - Accent1 4 5 2 2 3" xfId="16807" xr:uid="{F6AA5245-8A55-4212-AF42-4E893E0AA3DE}"/>
    <cellStyle name="40% - Accent1 4 5 2 3" xfId="21870" xr:uid="{E9B6074C-28EA-423C-BABF-0B089B94F17F}"/>
    <cellStyle name="40% - Accent1 4 5 2 4" xfId="12589" xr:uid="{AD17CD1E-89BA-4C02-8EE3-0C57EE859D9C}"/>
    <cellStyle name="40% - Accent1 4 5 3" xfId="6212" xr:uid="{00000000-0005-0000-0000-00004A040000}"/>
    <cellStyle name="40% - Accent1 4 5 3 2" xfId="23942" xr:uid="{3008BAF9-2D31-445B-B1D5-DD5BE7528C5B}"/>
    <cellStyle name="40% - Accent1 4 5 3 3" xfId="14662" xr:uid="{01D990C5-1298-4317-AD86-5A06CDD10570}"/>
    <cellStyle name="40% - Accent1 4 5 4" xfId="19725" xr:uid="{518DAA56-C56B-4134-B8F3-0C6D64AFF8C2}"/>
    <cellStyle name="40% - Accent1 4 5 5" xfId="10444" xr:uid="{35B7A0D2-B64B-478C-9014-D988C6B262FC}"/>
    <cellStyle name="40% - Accent1 4 6" xfId="2319" xr:uid="{00000000-0005-0000-0000-00004B040000}"/>
    <cellStyle name="40% - Accent1 4 6 2" xfId="6625" xr:uid="{00000000-0005-0000-0000-00004C040000}"/>
    <cellStyle name="40% - Accent1 4 6 2 2" xfId="24355" xr:uid="{227B501F-E552-4BF3-AA1C-FE5CDE01329D}"/>
    <cellStyle name="40% - Accent1 4 6 2 3" xfId="15075" xr:uid="{1ADE56B1-1312-40F2-9B60-FAAA88F003C3}"/>
    <cellStyle name="40% - Accent1 4 6 3" xfId="20138" xr:uid="{BDF4B974-C9DF-4E6A-8BCF-AAD5F2723E8F}"/>
    <cellStyle name="40% - Accent1 4 6 4" xfId="10857" xr:uid="{FAD5F31B-6BD9-4F2E-8B98-AD55FE2A61F8}"/>
    <cellStyle name="40% - Accent1 4 7" xfId="4559" xr:uid="{00000000-0005-0000-0000-00004D040000}"/>
    <cellStyle name="40% - Accent1 4 7 2" xfId="22289" xr:uid="{01FFF58B-DAD6-4240-9EAE-ADD7680E000F}"/>
    <cellStyle name="40% - Accent1 4 7 3" xfId="13009" xr:uid="{92FE41FA-D5D6-4A03-A011-7DE81E375A42}"/>
    <cellStyle name="40% - Accent1 4 8" xfId="18072" xr:uid="{872F4689-B53A-4816-B3FA-39024B9EBB93}"/>
    <cellStyle name="40% - Accent1 4 9" xfId="17239" xr:uid="{690FF1C2-EF21-4BE4-85CD-26D049A716C1}"/>
    <cellStyle name="40% - Accent1 5" xfId="618" xr:uid="{00000000-0005-0000-0000-00004E040000}"/>
    <cellStyle name="40% - Accent1 5 2" xfId="2889" xr:uid="{00000000-0005-0000-0000-00004F040000}"/>
    <cellStyle name="40% - Accent1 5 2 2" xfId="7111" xr:uid="{00000000-0005-0000-0000-000050040000}"/>
    <cellStyle name="40% - Accent1 5 2 2 2" xfId="24841" xr:uid="{233F792F-8CA0-4213-8AF9-89781F9D75E3}"/>
    <cellStyle name="40% - Accent1 5 2 2 3" xfId="15561" xr:uid="{1E832AA2-11D3-4765-883F-46930D7E60D0}"/>
    <cellStyle name="40% - Accent1 5 2 3" xfId="20624" xr:uid="{5E5D6711-3CBA-42F7-B7A8-5CBD7A0E397F}"/>
    <cellStyle name="40% - Accent1 5 2 4" xfId="11343" xr:uid="{085AE1B8-C10D-4F70-8839-14EB3640AD9D}"/>
    <cellStyle name="40% - Accent1 5 3" xfId="4966" xr:uid="{00000000-0005-0000-0000-000051040000}"/>
    <cellStyle name="40% - Accent1 5 3 2" xfId="22696" xr:uid="{1D3C9E58-9175-47BF-BC44-DEEF2A065808}"/>
    <cellStyle name="40% - Accent1 5 3 3" xfId="13416" xr:uid="{26CD89D2-6FB3-4E47-A2E8-540E78C0826D}"/>
    <cellStyle name="40% - Accent1 5 4" xfId="18479" xr:uid="{CB9900FB-5574-427A-AF39-93116135AFA4}"/>
    <cellStyle name="40% - Accent1 5 5" xfId="17649" xr:uid="{1867B681-C0D3-4B7B-A486-383F91B11860}"/>
    <cellStyle name="40% - Accent1 5 6" xfId="9198" xr:uid="{F35D55E6-69FA-4BFA-8A38-451E58593A84}"/>
    <cellStyle name="40% - Accent1 6" xfId="1071" xr:uid="{00000000-0005-0000-0000-000052040000}"/>
    <cellStyle name="40% - Accent1 6 2" xfId="3302" xr:uid="{00000000-0005-0000-0000-000053040000}"/>
    <cellStyle name="40% - Accent1 6 2 2" xfId="7524" xr:uid="{00000000-0005-0000-0000-000054040000}"/>
    <cellStyle name="40% - Accent1 6 2 2 2" xfId="25254" xr:uid="{1DEC1A8A-2246-4DEE-8025-FF6A8C68F92C}"/>
    <cellStyle name="40% - Accent1 6 2 2 3" xfId="15974" xr:uid="{8BADBD97-BE33-44F5-A9A2-C3F09BB5020D}"/>
    <cellStyle name="40% - Accent1 6 2 3" xfId="21037" xr:uid="{CC3906B4-6680-4544-8A1A-F68CD92000F9}"/>
    <cellStyle name="40% - Accent1 6 2 4" xfId="11756" xr:uid="{5B9AECBA-D98E-42CF-9D23-5260057D0FCB}"/>
    <cellStyle name="40% - Accent1 6 3" xfId="5379" xr:uid="{00000000-0005-0000-0000-000055040000}"/>
    <cellStyle name="40% - Accent1 6 3 2" xfId="23109" xr:uid="{41282427-DE68-44D9-8C45-DAE3B94FB044}"/>
    <cellStyle name="40% - Accent1 6 3 3" xfId="13829" xr:uid="{D21677FF-D2E3-4AA1-9D29-D60F3C0B69D9}"/>
    <cellStyle name="40% - Accent1 6 4" xfId="18892" xr:uid="{578B36D0-4494-4182-A680-15486DA5C3DF}"/>
    <cellStyle name="40% - Accent1 6 5" xfId="9611" xr:uid="{E5248409-C7DF-47FB-87B4-6392E5C378AC}"/>
    <cellStyle name="40% - Accent1 7" xfId="1485" xr:uid="{00000000-0005-0000-0000-000056040000}"/>
    <cellStyle name="40% - Accent1 7 2" xfId="3715" xr:uid="{00000000-0005-0000-0000-000057040000}"/>
    <cellStyle name="40% - Accent1 7 2 2" xfId="7937" xr:uid="{00000000-0005-0000-0000-000058040000}"/>
    <cellStyle name="40% - Accent1 7 2 2 2" xfId="25667" xr:uid="{F39FB821-4A5B-4843-AAAA-073C82A1A801}"/>
    <cellStyle name="40% - Accent1 7 2 2 3" xfId="16387" xr:uid="{AB7F15D5-B21F-4FC3-8EC7-2B7484AD895E}"/>
    <cellStyle name="40% - Accent1 7 2 3" xfId="21450" xr:uid="{C9DC4999-615B-4D03-872E-B19B8C73DE1A}"/>
    <cellStyle name="40% - Accent1 7 2 4" xfId="12169" xr:uid="{CB068385-633F-4BBA-91B1-E3463EF3423B}"/>
    <cellStyle name="40% - Accent1 7 3" xfId="5792" xr:uid="{00000000-0005-0000-0000-000059040000}"/>
    <cellStyle name="40% - Accent1 7 3 2" xfId="23522" xr:uid="{5AF75E7C-784F-47A6-A3B3-EB68BC29865B}"/>
    <cellStyle name="40% - Accent1 7 3 3" xfId="14242" xr:uid="{CC5421C3-DF97-4F69-AAB7-0A741D4D0817}"/>
    <cellStyle name="40% - Accent1 7 4" xfId="19305" xr:uid="{89CFCFD0-12E6-472F-9B1B-7265E4C692F3}"/>
    <cellStyle name="40% - Accent1 7 5" xfId="10024" xr:uid="{434EA677-6D00-43E2-9C5F-A486DE27B1B3}"/>
    <cellStyle name="40% - Accent1 8" xfId="1899" xr:uid="{00000000-0005-0000-0000-00005A040000}"/>
    <cellStyle name="40% - Accent1 8 2" xfId="4128" xr:uid="{00000000-0005-0000-0000-00005B040000}"/>
    <cellStyle name="40% - Accent1 8 2 2" xfId="8350" xr:uid="{00000000-0005-0000-0000-00005C040000}"/>
    <cellStyle name="40% - Accent1 8 2 2 2" xfId="26080" xr:uid="{1C456EC9-E87C-4E4C-BC1E-BF6DD614B1C7}"/>
    <cellStyle name="40% - Accent1 8 2 2 3" xfId="16800" xr:uid="{98C5B125-DF4D-4BF7-A794-B77236F1D296}"/>
    <cellStyle name="40% - Accent1 8 2 3" xfId="21863" xr:uid="{39FB01F1-75CF-4775-9D95-258513852D24}"/>
    <cellStyle name="40% - Accent1 8 2 4" xfId="12582" xr:uid="{0AACFE2B-8CD4-4A64-BD9A-27D1CE9481B8}"/>
    <cellStyle name="40% - Accent1 8 3" xfId="6205" xr:uid="{00000000-0005-0000-0000-00005D040000}"/>
    <cellStyle name="40% - Accent1 8 3 2" xfId="23935" xr:uid="{8442DE33-56D8-4918-9B28-786DF8700E62}"/>
    <cellStyle name="40% - Accent1 8 3 3" xfId="14655" xr:uid="{69478641-F3A4-4952-BA97-31385C43752E}"/>
    <cellStyle name="40% - Accent1 8 4" xfId="19718" xr:uid="{DA5E54CB-3FDB-4E1F-86F2-BC298F3F8E1F}"/>
    <cellStyle name="40% - Accent1 8 5" xfId="10437" xr:uid="{9936615D-5519-43BB-BA1C-65790FC5AB9B}"/>
    <cellStyle name="40% - Accent1 9" xfId="2312" xr:uid="{00000000-0005-0000-0000-00005E040000}"/>
    <cellStyle name="40% - Accent1 9 2" xfId="6618" xr:uid="{00000000-0005-0000-0000-00005F040000}"/>
    <cellStyle name="40% - Accent1 9 2 2" xfId="24348" xr:uid="{7A93A9BB-36DE-49AC-B064-C0238A00D9FC}"/>
    <cellStyle name="40% - Accent1 9 2 3" xfId="15068" xr:uid="{56BFE4B0-03F8-4C58-853D-6DDED90AAC14}"/>
    <cellStyle name="40% - Accent1 9 3" xfId="20131" xr:uid="{EAAD4EC0-2332-4D7D-A288-221B4EC658D3}"/>
    <cellStyle name="40% - Accent1 9 4" xfId="10850" xr:uid="{306FC8D6-A526-4167-9DBB-0288C2552367}"/>
    <cellStyle name="40% - Accent2" xfId="57" builtinId="35" customBuiltin="1"/>
    <cellStyle name="40% - Accent2 10" xfId="4560" xr:uid="{00000000-0005-0000-0000-000061040000}"/>
    <cellStyle name="40% - Accent2 10 2" xfId="22290" xr:uid="{57ABACEF-0335-49CB-9461-F22796437144}"/>
    <cellStyle name="40% - Accent2 10 3" xfId="13010" xr:uid="{DD8F34A0-3708-4C92-955A-0630BB215B9F}"/>
    <cellStyle name="40% - Accent2 11" xfId="18073" xr:uid="{D38C0760-7667-458D-AB17-6E0013DBC124}"/>
    <cellStyle name="40% - Accent2 12" xfId="17240" xr:uid="{8E0067DC-7473-4281-996B-166AEC436093}"/>
    <cellStyle name="40% - Accent2 13" xfId="8792" xr:uid="{4A12C621-929D-4E94-BB9A-44EE7B571D5A}"/>
    <cellStyle name="40% - Accent2 2" xfId="58" xr:uid="{00000000-0005-0000-0000-000062040000}"/>
    <cellStyle name="40% - Accent2 2 10" xfId="18074" xr:uid="{B494A6CB-E2A0-4859-A302-E6349D13AD65}"/>
    <cellStyle name="40% - Accent2 2 11" xfId="17241" xr:uid="{44DF14AE-B166-427A-A1ED-B81D64C8AE46}"/>
    <cellStyle name="40% - Accent2 2 12" xfId="8793" xr:uid="{A352317C-C109-46F8-BB1C-279A6C21B02C}"/>
    <cellStyle name="40% - Accent2 2 2" xfId="59" xr:uid="{00000000-0005-0000-0000-000063040000}"/>
    <cellStyle name="40% - Accent2 2 2 10" xfId="17242" xr:uid="{9EE88EDD-AFC1-48B1-95F3-95855981C779}"/>
    <cellStyle name="40% - Accent2 2 2 11" xfId="8794" xr:uid="{B7232002-7BF4-455E-9C52-1AE99FAF79F7}"/>
    <cellStyle name="40% - Accent2 2 2 2" xfId="60" xr:uid="{00000000-0005-0000-0000-000064040000}"/>
    <cellStyle name="40% - Accent2 2 2 2 10" xfId="8795" xr:uid="{E3CEF88B-EA68-428F-B3A1-9F2F3600889C}"/>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852" xr:uid="{1B8F9E09-01E9-44F6-BBF0-07B3A8C77B80}"/>
    <cellStyle name="40% - Accent2 2 2 2 2 2 2 3" xfId="15572" xr:uid="{B6702FB7-60AE-474E-B51B-05B886F7186C}"/>
    <cellStyle name="40% - Accent2 2 2 2 2 2 3" xfId="20635" xr:uid="{EFEA757F-C077-4817-9DC9-5AD77F17673B}"/>
    <cellStyle name="40% - Accent2 2 2 2 2 2 4" xfId="11354" xr:uid="{147CA868-80BF-4798-9772-685C5D728964}"/>
    <cellStyle name="40% - Accent2 2 2 2 2 3" xfId="4977" xr:uid="{00000000-0005-0000-0000-000068040000}"/>
    <cellStyle name="40% - Accent2 2 2 2 2 3 2" xfId="22707" xr:uid="{B97D7B98-FF82-43F6-A12C-7F567339E9AF}"/>
    <cellStyle name="40% - Accent2 2 2 2 2 3 3" xfId="13427" xr:uid="{524D5528-C599-498C-BE3D-E6D860849435}"/>
    <cellStyle name="40% - Accent2 2 2 2 2 4" xfId="18490" xr:uid="{8538914D-8990-459C-9C63-AFC47C0BDE87}"/>
    <cellStyle name="40% - Accent2 2 2 2 2 5" xfId="17660" xr:uid="{2E17F7D8-9B9B-46E3-A937-1A65B0A89CB9}"/>
    <cellStyle name="40% - Accent2 2 2 2 2 6" xfId="9209" xr:uid="{19F15934-B937-45FD-A5F1-BB11E2EA0BEC}"/>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5265" xr:uid="{3C404742-CCA8-49E9-A846-051A929C82A9}"/>
    <cellStyle name="40% - Accent2 2 2 2 3 2 2 3" xfId="15985" xr:uid="{AA294056-16AE-41C8-B6D6-9792E5CF5D95}"/>
    <cellStyle name="40% - Accent2 2 2 2 3 2 3" xfId="21048" xr:uid="{AFAA15D3-3C55-4E6E-9F77-4FFD190D2F58}"/>
    <cellStyle name="40% - Accent2 2 2 2 3 2 4" xfId="11767" xr:uid="{E3E85352-4809-4D8B-B171-50A01DB3B595}"/>
    <cellStyle name="40% - Accent2 2 2 2 3 3" xfId="5390" xr:uid="{00000000-0005-0000-0000-00006C040000}"/>
    <cellStyle name="40% - Accent2 2 2 2 3 3 2" xfId="23120" xr:uid="{FEA94E2E-0C58-4E5D-BEFC-ED3500867C30}"/>
    <cellStyle name="40% - Accent2 2 2 2 3 3 3" xfId="13840" xr:uid="{325FF580-29C9-4A90-B1F9-0DC6AC24194A}"/>
    <cellStyle name="40% - Accent2 2 2 2 3 4" xfId="18903" xr:uid="{AAB5E7F3-3ED0-4D43-9F2D-D7C68EF56650}"/>
    <cellStyle name="40% - Accent2 2 2 2 3 5" xfId="9622" xr:uid="{F9F0444C-CD01-4FAD-ADDA-26036EA0542A}"/>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5678" xr:uid="{A1AE364B-2871-48F8-B407-432EF103CD18}"/>
    <cellStyle name="40% - Accent2 2 2 2 4 2 2 3" xfId="16398" xr:uid="{372A6559-8FE6-4580-A7A3-7512EBDC9835}"/>
    <cellStyle name="40% - Accent2 2 2 2 4 2 3" xfId="21461" xr:uid="{4EE21C9D-3F24-4D27-B7C0-F80C2B258F1F}"/>
    <cellStyle name="40% - Accent2 2 2 2 4 2 4" xfId="12180" xr:uid="{43575F5F-E14F-4446-A8F2-140168DFE930}"/>
    <cellStyle name="40% - Accent2 2 2 2 4 3" xfId="5803" xr:uid="{00000000-0005-0000-0000-000070040000}"/>
    <cellStyle name="40% - Accent2 2 2 2 4 3 2" xfId="23533" xr:uid="{323B75A8-30D9-4BE0-BF7C-865D7AD4BBC8}"/>
    <cellStyle name="40% - Accent2 2 2 2 4 3 3" xfId="14253" xr:uid="{9FB364D1-BD96-4BBC-A529-26C3711E0D15}"/>
    <cellStyle name="40% - Accent2 2 2 2 4 4" xfId="19316" xr:uid="{ACA33B1E-7E10-41C7-B8D0-A3896D173C51}"/>
    <cellStyle name="40% - Accent2 2 2 2 4 5" xfId="10035" xr:uid="{C1C076E8-8E8D-4957-BD5F-7013984F5DE1}"/>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6091" xr:uid="{7DB877BD-A46E-41C0-B3DE-A9C542EF8944}"/>
    <cellStyle name="40% - Accent2 2 2 2 5 2 2 3" xfId="16811" xr:uid="{65051524-828C-44D4-8DDD-C45058E65540}"/>
    <cellStyle name="40% - Accent2 2 2 2 5 2 3" xfId="21874" xr:uid="{DF6FAAAC-5786-48FB-9C6A-A0585C6A9E9F}"/>
    <cellStyle name="40% - Accent2 2 2 2 5 2 4" xfId="12593" xr:uid="{6962234F-3411-4346-8E2E-36978EBE8D92}"/>
    <cellStyle name="40% - Accent2 2 2 2 5 3" xfId="6216" xr:uid="{00000000-0005-0000-0000-000074040000}"/>
    <cellStyle name="40% - Accent2 2 2 2 5 3 2" xfId="23946" xr:uid="{75166E36-6E55-4DC5-A62B-F0DAE5CE37EB}"/>
    <cellStyle name="40% - Accent2 2 2 2 5 3 3" xfId="14666" xr:uid="{1478C7BE-0DF6-4C05-970D-60B75F8C3193}"/>
    <cellStyle name="40% - Accent2 2 2 2 5 4" xfId="19729" xr:uid="{A18F2567-7C28-4022-9C74-271333586838}"/>
    <cellStyle name="40% - Accent2 2 2 2 5 5" xfId="10448" xr:uid="{8CF226A0-6F2D-48D5-B41A-E53B2F9A7DE4}"/>
    <cellStyle name="40% - Accent2 2 2 2 6" xfId="2323" xr:uid="{00000000-0005-0000-0000-000075040000}"/>
    <cellStyle name="40% - Accent2 2 2 2 6 2" xfId="6629" xr:uid="{00000000-0005-0000-0000-000076040000}"/>
    <cellStyle name="40% - Accent2 2 2 2 6 2 2" xfId="24359" xr:uid="{C96E5CA9-5707-4471-B20D-CD7EE1A6C03E}"/>
    <cellStyle name="40% - Accent2 2 2 2 6 2 3" xfId="15079" xr:uid="{F4A69103-F910-4926-9835-802A1A19EF69}"/>
    <cellStyle name="40% - Accent2 2 2 2 6 3" xfId="20142" xr:uid="{2E88F116-7A8E-4B3D-A9F1-F148D69BE48B}"/>
    <cellStyle name="40% - Accent2 2 2 2 6 4" xfId="10861" xr:uid="{B8F13A09-E2B1-4E39-B19B-BE060572477E}"/>
    <cellStyle name="40% - Accent2 2 2 2 7" xfId="4563" xr:uid="{00000000-0005-0000-0000-000077040000}"/>
    <cellStyle name="40% - Accent2 2 2 2 7 2" xfId="22293" xr:uid="{1B8DCB9D-E20D-49FF-B350-55DD4D958AEB}"/>
    <cellStyle name="40% - Accent2 2 2 2 7 3" xfId="13013" xr:uid="{CE87B42E-0D26-4DCE-96F9-E805F92BFEDF}"/>
    <cellStyle name="40% - Accent2 2 2 2 8" xfId="18076" xr:uid="{32591B83-C38A-47CB-8359-153519DF155C}"/>
    <cellStyle name="40% - Accent2 2 2 2 9" xfId="17243" xr:uid="{265E09A8-295E-4BDC-A827-F5B76C976EC7}"/>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851" xr:uid="{6D081B1E-EEDE-4929-85B6-910463DE4191}"/>
    <cellStyle name="40% - Accent2 2 2 3 2 2 3" xfId="15571" xr:uid="{A1B9D0D0-88B9-4B00-B740-FAECF7C39959}"/>
    <cellStyle name="40% - Accent2 2 2 3 2 3" xfId="20634" xr:uid="{4FED47FE-173B-4828-B7DB-F7FDBD712F52}"/>
    <cellStyle name="40% - Accent2 2 2 3 2 4" xfId="11353" xr:uid="{D4580E5A-6BC5-431D-BCA5-52D215D414F4}"/>
    <cellStyle name="40% - Accent2 2 2 3 3" xfId="4976" xr:uid="{00000000-0005-0000-0000-00007B040000}"/>
    <cellStyle name="40% - Accent2 2 2 3 3 2" xfId="22706" xr:uid="{3CC8D01E-F770-42D7-8B75-5776479D35DA}"/>
    <cellStyle name="40% - Accent2 2 2 3 3 3" xfId="13426" xr:uid="{6F00C443-0076-4CF4-88B5-35E76C9481C4}"/>
    <cellStyle name="40% - Accent2 2 2 3 4" xfId="18489" xr:uid="{43F04B0C-3747-4C33-8D5A-CAF2ABC3D17B}"/>
    <cellStyle name="40% - Accent2 2 2 3 5" xfId="17659" xr:uid="{D49EA931-598F-4E9A-8255-79752BB7B082}"/>
    <cellStyle name="40% - Accent2 2 2 3 6" xfId="9208" xr:uid="{9FCB2E3C-51A4-4CCD-BB6A-F8323634638D}"/>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5264" xr:uid="{AB253568-58A8-48BA-B216-C91F0AFEC721}"/>
    <cellStyle name="40% - Accent2 2 2 4 2 2 3" xfId="15984" xr:uid="{3AFE2EE4-F700-4E58-A28B-8137E22EA340}"/>
    <cellStyle name="40% - Accent2 2 2 4 2 3" xfId="21047" xr:uid="{84B5BF0A-3336-402A-B65B-C1ED69464708}"/>
    <cellStyle name="40% - Accent2 2 2 4 2 4" xfId="11766" xr:uid="{3F9EA203-F976-48BD-BE3F-A19BE518906A}"/>
    <cellStyle name="40% - Accent2 2 2 4 3" xfId="5389" xr:uid="{00000000-0005-0000-0000-00007F040000}"/>
    <cellStyle name="40% - Accent2 2 2 4 3 2" xfId="23119" xr:uid="{F63F8C47-424B-4856-BB82-A570BAC8C715}"/>
    <cellStyle name="40% - Accent2 2 2 4 3 3" xfId="13839" xr:uid="{0D941C7E-1D68-4F75-B6A9-FC32C7602C9D}"/>
    <cellStyle name="40% - Accent2 2 2 4 4" xfId="18902" xr:uid="{37F39938-A855-4AB5-8B7C-D0E690232237}"/>
    <cellStyle name="40% - Accent2 2 2 4 5" xfId="9621" xr:uid="{708DE5F8-B747-4FD2-B67F-1004D8A3F330}"/>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5677" xr:uid="{50769A91-86E3-4F1D-9D63-F5C253B78782}"/>
    <cellStyle name="40% - Accent2 2 2 5 2 2 3" xfId="16397" xr:uid="{49EDB699-CB5D-448C-A4ED-E7C23A96DF1F}"/>
    <cellStyle name="40% - Accent2 2 2 5 2 3" xfId="21460" xr:uid="{A2B18F2D-915C-4A1A-A9C5-DAB940329540}"/>
    <cellStyle name="40% - Accent2 2 2 5 2 4" xfId="12179" xr:uid="{33F64CA9-AB20-48CE-A8CF-A744EC4ACC64}"/>
    <cellStyle name="40% - Accent2 2 2 5 3" xfId="5802" xr:uid="{00000000-0005-0000-0000-000083040000}"/>
    <cellStyle name="40% - Accent2 2 2 5 3 2" xfId="23532" xr:uid="{D724449A-10B1-465D-B4CE-8D12E31A24AA}"/>
    <cellStyle name="40% - Accent2 2 2 5 3 3" xfId="14252" xr:uid="{2267D62E-2B5C-4F87-9C51-F23119667EFF}"/>
    <cellStyle name="40% - Accent2 2 2 5 4" xfId="19315" xr:uid="{045CF2CE-C893-4C9A-BF16-87DA86617A50}"/>
    <cellStyle name="40% - Accent2 2 2 5 5" xfId="10034" xr:uid="{583447BE-3BA6-401F-B371-1690CD14BEAF}"/>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6090" xr:uid="{636DEC22-269C-45E3-9EFC-00CA90043FC9}"/>
    <cellStyle name="40% - Accent2 2 2 6 2 2 3" xfId="16810" xr:uid="{152C40F4-42AE-4E20-BAD6-6E937F4C77B9}"/>
    <cellStyle name="40% - Accent2 2 2 6 2 3" xfId="21873" xr:uid="{FA2404A9-3098-456C-B9A4-698537DC8E0D}"/>
    <cellStyle name="40% - Accent2 2 2 6 2 4" xfId="12592" xr:uid="{795FF797-0608-4DB8-B855-4C27B6F9C496}"/>
    <cellStyle name="40% - Accent2 2 2 6 3" xfId="6215" xr:uid="{00000000-0005-0000-0000-000087040000}"/>
    <cellStyle name="40% - Accent2 2 2 6 3 2" xfId="23945" xr:uid="{976B3666-B201-484F-B691-BEB5DAF0180C}"/>
    <cellStyle name="40% - Accent2 2 2 6 3 3" xfId="14665" xr:uid="{D9DCFC0B-91FC-4B91-8279-8BE6216EFD88}"/>
    <cellStyle name="40% - Accent2 2 2 6 4" xfId="19728" xr:uid="{068AF2F6-EC80-4964-8298-BCB20ED8130D}"/>
    <cellStyle name="40% - Accent2 2 2 6 5" xfId="10447" xr:uid="{ACFCE4F2-FA9D-473A-9900-5FD46124C052}"/>
    <cellStyle name="40% - Accent2 2 2 7" xfId="2322" xr:uid="{00000000-0005-0000-0000-000088040000}"/>
    <cellStyle name="40% - Accent2 2 2 7 2" xfId="6628" xr:uid="{00000000-0005-0000-0000-000089040000}"/>
    <cellStyle name="40% - Accent2 2 2 7 2 2" xfId="24358" xr:uid="{783FE188-6C7F-4836-AF48-982D31EF19CC}"/>
    <cellStyle name="40% - Accent2 2 2 7 2 3" xfId="15078" xr:uid="{E439CADC-8332-42F3-B664-301A6E78DD80}"/>
    <cellStyle name="40% - Accent2 2 2 7 3" xfId="20141" xr:uid="{4205E61C-B42B-4E59-BA42-A2332D15E1F7}"/>
    <cellStyle name="40% - Accent2 2 2 7 4" xfId="10860" xr:uid="{69A1F995-CDAC-420D-B985-EFCB140A0305}"/>
    <cellStyle name="40% - Accent2 2 2 8" xfId="4562" xr:uid="{00000000-0005-0000-0000-00008A040000}"/>
    <cellStyle name="40% - Accent2 2 2 8 2" xfId="22292" xr:uid="{5E79D9BF-1592-441F-A5D9-ED17AD9FE811}"/>
    <cellStyle name="40% - Accent2 2 2 8 3" xfId="13012" xr:uid="{027E1031-FF4B-406F-8684-950B3242FCD7}"/>
    <cellStyle name="40% - Accent2 2 2 9" xfId="18075" xr:uid="{C4C5ED90-2F1E-402E-B77E-A78FEB54E854}"/>
    <cellStyle name="40% - Accent2 2 3" xfId="61" xr:uid="{00000000-0005-0000-0000-00008B040000}"/>
    <cellStyle name="40% - Accent2 2 3 10" xfId="8796" xr:uid="{4C9FD1E9-89D1-40B4-A70E-B39FC86D1DA4}"/>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853" xr:uid="{9A847542-D53C-4EBF-A935-F223A2850C19}"/>
    <cellStyle name="40% - Accent2 2 3 2 2 2 3" xfId="15573" xr:uid="{D35C30F9-E94C-405B-BDB2-90590E2889DB}"/>
    <cellStyle name="40% - Accent2 2 3 2 2 3" xfId="20636" xr:uid="{F0FD7E89-A8E4-4B5D-ACEE-C27E3DCC488C}"/>
    <cellStyle name="40% - Accent2 2 3 2 2 4" xfId="11355" xr:uid="{6F33B78F-6B45-4D44-92F0-D2E4AED4556B}"/>
    <cellStyle name="40% - Accent2 2 3 2 3" xfId="4978" xr:uid="{00000000-0005-0000-0000-00008F040000}"/>
    <cellStyle name="40% - Accent2 2 3 2 3 2" xfId="22708" xr:uid="{B7D5599D-1534-4FC2-8A03-95BA27CB0F16}"/>
    <cellStyle name="40% - Accent2 2 3 2 3 3" xfId="13428" xr:uid="{61020E6D-7691-4DE4-9E6C-58CB7EC2D884}"/>
    <cellStyle name="40% - Accent2 2 3 2 4" xfId="18491" xr:uid="{BF44D540-982A-4987-A224-28DAFB0EB88B}"/>
    <cellStyle name="40% - Accent2 2 3 2 5" xfId="17661" xr:uid="{8C06EFE4-B09B-4CCB-A809-2F9472698B6F}"/>
    <cellStyle name="40% - Accent2 2 3 2 6" xfId="9210" xr:uid="{D6DDCFB6-E77C-4501-8508-F33051115EC6}"/>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5266" xr:uid="{7822F801-10D8-4E9A-8BE2-1816734258D5}"/>
    <cellStyle name="40% - Accent2 2 3 3 2 2 3" xfId="15986" xr:uid="{5CBA821A-82A7-429E-9EA5-2AF580B7BBAD}"/>
    <cellStyle name="40% - Accent2 2 3 3 2 3" xfId="21049" xr:uid="{65EC9A55-4510-47ED-BB5E-D9E58A032635}"/>
    <cellStyle name="40% - Accent2 2 3 3 2 4" xfId="11768" xr:uid="{646F9491-9608-4A4E-B3EC-8097261DA731}"/>
    <cellStyle name="40% - Accent2 2 3 3 3" xfId="5391" xr:uid="{00000000-0005-0000-0000-000093040000}"/>
    <cellStyle name="40% - Accent2 2 3 3 3 2" xfId="23121" xr:uid="{75FCBAF1-4BBC-4DF6-9A2C-BE0DEA83FD91}"/>
    <cellStyle name="40% - Accent2 2 3 3 3 3" xfId="13841" xr:uid="{6D5A6311-234A-4231-A2A9-31D028132F8A}"/>
    <cellStyle name="40% - Accent2 2 3 3 4" xfId="18904" xr:uid="{0C101DF9-8B9D-4E6E-9297-18E0B873BBA7}"/>
    <cellStyle name="40% - Accent2 2 3 3 5" xfId="9623" xr:uid="{6E75B5C8-A578-47EA-BE79-6496E753C9D3}"/>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5679" xr:uid="{5A1F3A27-48D3-41D6-9C1C-9B91D768D900}"/>
    <cellStyle name="40% - Accent2 2 3 4 2 2 3" xfId="16399" xr:uid="{E697CC6E-A76A-4BC6-BB77-048E54248010}"/>
    <cellStyle name="40% - Accent2 2 3 4 2 3" xfId="21462" xr:uid="{A51F70F4-B8F8-4632-8F78-AADA1A173067}"/>
    <cellStyle name="40% - Accent2 2 3 4 2 4" xfId="12181" xr:uid="{41A66D57-52F1-41CD-8A12-1B2875E8FBF0}"/>
    <cellStyle name="40% - Accent2 2 3 4 3" xfId="5804" xr:uid="{00000000-0005-0000-0000-000097040000}"/>
    <cellStyle name="40% - Accent2 2 3 4 3 2" xfId="23534" xr:uid="{F5807E5A-F51A-44A9-8ED7-F5897514F9EA}"/>
    <cellStyle name="40% - Accent2 2 3 4 3 3" xfId="14254" xr:uid="{56FF8560-A19E-4EEB-A376-0EB6A64A9D87}"/>
    <cellStyle name="40% - Accent2 2 3 4 4" xfId="19317" xr:uid="{E0464F47-F7CB-4AFA-8FA8-3EF11F5027A0}"/>
    <cellStyle name="40% - Accent2 2 3 4 5" xfId="10036" xr:uid="{1AF1ADCB-F96E-4F04-9751-C2975632009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6092" xr:uid="{DD9BD917-063E-4B04-94A0-9F1AD6B90FD0}"/>
    <cellStyle name="40% - Accent2 2 3 5 2 2 3" xfId="16812" xr:uid="{EA4517AE-DDA9-4E6C-8C76-3ED4FF9C56B7}"/>
    <cellStyle name="40% - Accent2 2 3 5 2 3" xfId="21875" xr:uid="{9889674E-DF13-4A18-993F-85FF2D04C532}"/>
    <cellStyle name="40% - Accent2 2 3 5 2 4" xfId="12594" xr:uid="{5A092BAD-65CF-4A88-B2D7-146A0FA8F72F}"/>
    <cellStyle name="40% - Accent2 2 3 5 3" xfId="6217" xr:uid="{00000000-0005-0000-0000-00009B040000}"/>
    <cellStyle name="40% - Accent2 2 3 5 3 2" xfId="23947" xr:uid="{146317AC-C899-4B6D-BF10-1D17655778E8}"/>
    <cellStyle name="40% - Accent2 2 3 5 3 3" xfId="14667" xr:uid="{F5B9429F-3163-4E7E-89C8-A8A57054F539}"/>
    <cellStyle name="40% - Accent2 2 3 5 4" xfId="19730" xr:uid="{95EEA8D7-EA0B-45F2-8040-DBB63316374F}"/>
    <cellStyle name="40% - Accent2 2 3 5 5" xfId="10449" xr:uid="{3A885EEE-303A-4629-BF38-FAF7879EB89B}"/>
    <cellStyle name="40% - Accent2 2 3 6" xfId="2324" xr:uid="{00000000-0005-0000-0000-00009C040000}"/>
    <cellStyle name="40% - Accent2 2 3 6 2" xfId="6630" xr:uid="{00000000-0005-0000-0000-00009D040000}"/>
    <cellStyle name="40% - Accent2 2 3 6 2 2" xfId="24360" xr:uid="{A3F17F6D-A072-482E-9C6A-731AC040877E}"/>
    <cellStyle name="40% - Accent2 2 3 6 2 3" xfId="15080" xr:uid="{5DC976CE-7F62-423E-B18A-B3AA4283868B}"/>
    <cellStyle name="40% - Accent2 2 3 6 3" xfId="20143" xr:uid="{CF389238-B986-4240-B4C7-AB107507A582}"/>
    <cellStyle name="40% - Accent2 2 3 6 4" xfId="10862" xr:uid="{7B4E3CF2-B894-4F03-9347-EC99C1805F08}"/>
    <cellStyle name="40% - Accent2 2 3 7" xfId="4564" xr:uid="{00000000-0005-0000-0000-00009E040000}"/>
    <cellStyle name="40% - Accent2 2 3 7 2" xfId="22294" xr:uid="{9D32BE43-9454-480D-BDAD-92821B2134B2}"/>
    <cellStyle name="40% - Accent2 2 3 7 3" xfId="13014" xr:uid="{8D05A0F8-2C78-44D7-9743-80511609EE08}"/>
    <cellStyle name="40% - Accent2 2 3 8" xfId="18077" xr:uid="{84391775-9256-4FFD-944E-3B39FF6270A3}"/>
    <cellStyle name="40% - Accent2 2 3 9" xfId="17244" xr:uid="{1E35018E-119A-4BD8-86D4-20D7D105624E}"/>
    <cellStyle name="40% - Accent2 2 4" xfId="627" xr:uid="{00000000-0005-0000-0000-00009F040000}"/>
    <cellStyle name="40% - Accent2 2 4 2" xfId="2898" xr:uid="{00000000-0005-0000-0000-0000A0040000}"/>
    <cellStyle name="40% - Accent2 2 4 2 2" xfId="7120" xr:uid="{00000000-0005-0000-0000-0000A1040000}"/>
    <cellStyle name="40% - Accent2 2 4 2 2 2" xfId="24850" xr:uid="{8EBA613F-622F-4F05-BF03-1B4B701BC256}"/>
    <cellStyle name="40% - Accent2 2 4 2 2 3" xfId="15570" xr:uid="{AC16DDE1-C8C3-4226-BCCE-57F027422C05}"/>
    <cellStyle name="40% - Accent2 2 4 2 3" xfId="20633" xr:uid="{8AB98A87-4159-4CDB-BD12-88418B040B7D}"/>
    <cellStyle name="40% - Accent2 2 4 2 4" xfId="11352" xr:uid="{F9BE0836-C9E1-4551-BCDF-9B6F2E9D2ED0}"/>
    <cellStyle name="40% - Accent2 2 4 3" xfId="4975" xr:uid="{00000000-0005-0000-0000-0000A2040000}"/>
    <cellStyle name="40% - Accent2 2 4 3 2" xfId="22705" xr:uid="{613EFBF0-C7EA-4365-919F-9669DF15BA27}"/>
    <cellStyle name="40% - Accent2 2 4 3 3" xfId="13425" xr:uid="{5C1234E5-1B71-460B-911F-D29FF3F0AD22}"/>
    <cellStyle name="40% - Accent2 2 4 4" xfId="18488" xr:uid="{817F72F3-7750-442E-BB7F-011FE4FC2BCA}"/>
    <cellStyle name="40% - Accent2 2 4 5" xfId="17658" xr:uid="{F32614C9-8242-44B5-BCDB-8102CA0D9DFB}"/>
    <cellStyle name="40% - Accent2 2 4 6" xfId="9207" xr:uid="{A830B109-631A-4BE1-A08C-D88C53158C41}"/>
    <cellStyle name="40% - Accent2 2 5" xfId="1080" xr:uid="{00000000-0005-0000-0000-0000A3040000}"/>
    <cellStyle name="40% - Accent2 2 5 2" xfId="3311" xr:uid="{00000000-0005-0000-0000-0000A4040000}"/>
    <cellStyle name="40% - Accent2 2 5 2 2" xfId="7533" xr:uid="{00000000-0005-0000-0000-0000A5040000}"/>
    <cellStyle name="40% - Accent2 2 5 2 2 2" xfId="25263" xr:uid="{993C5452-085D-4BAA-A7E5-B9397A73A4C4}"/>
    <cellStyle name="40% - Accent2 2 5 2 2 3" xfId="15983" xr:uid="{BDB396D4-8322-4CB7-A9CF-E3E937D2E0EA}"/>
    <cellStyle name="40% - Accent2 2 5 2 3" xfId="21046" xr:uid="{5084B96E-9FB2-43EA-978B-A1E9C6D50143}"/>
    <cellStyle name="40% - Accent2 2 5 2 4" xfId="11765" xr:uid="{A088B45D-0BA9-4900-8D24-F3E6CE62B67F}"/>
    <cellStyle name="40% - Accent2 2 5 3" xfId="5388" xr:uid="{00000000-0005-0000-0000-0000A6040000}"/>
    <cellStyle name="40% - Accent2 2 5 3 2" xfId="23118" xr:uid="{89E945E8-B0F5-4B1B-A4BD-E50CD9EE82FF}"/>
    <cellStyle name="40% - Accent2 2 5 3 3" xfId="13838" xr:uid="{EDC52E46-5185-4FF0-9CB4-71D6638D9EB2}"/>
    <cellStyle name="40% - Accent2 2 5 4" xfId="18901" xr:uid="{F62BC061-B6F0-4EDB-B94D-6F6417CA7E6A}"/>
    <cellStyle name="40% - Accent2 2 5 5" xfId="9620" xr:uid="{B7EC446F-E66D-43EE-864A-97C2EAC81E14}"/>
    <cellStyle name="40% - Accent2 2 6" xfId="1494" xr:uid="{00000000-0005-0000-0000-0000A7040000}"/>
    <cellStyle name="40% - Accent2 2 6 2" xfId="3724" xr:uid="{00000000-0005-0000-0000-0000A8040000}"/>
    <cellStyle name="40% - Accent2 2 6 2 2" xfId="7946" xr:uid="{00000000-0005-0000-0000-0000A9040000}"/>
    <cellStyle name="40% - Accent2 2 6 2 2 2" xfId="25676" xr:uid="{9BBF84E5-5ECA-460E-B2CC-EB759B123576}"/>
    <cellStyle name="40% - Accent2 2 6 2 2 3" xfId="16396" xr:uid="{E1E7CE27-3A7F-46EA-BCD2-D132866E2272}"/>
    <cellStyle name="40% - Accent2 2 6 2 3" xfId="21459" xr:uid="{7EAAE13D-8D3C-484B-BDDC-92DBCDEDF7F5}"/>
    <cellStyle name="40% - Accent2 2 6 2 4" xfId="12178" xr:uid="{8037A380-59B3-48B6-84CB-04D9F9E7717E}"/>
    <cellStyle name="40% - Accent2 2 6 3" xfId="5801" xr:uid="{00000000-0005-0000-0000-0000AA040000}"/>
    <cellStyle name="40% - Accent2 2 6 3 2" xfId="23531" xr:uid="{97F2C012-56B9-49B7-9A3C-9EFCA854B03C}"/>
    <cellStyle name="40% - Accent2 2 6 3 3" xfId="14251" xr:uid="{AAF09B7C-8B44-4BFB-8F21-B76ECB558670}"/>
    <cellStyle name="40% - Accent2 2 6 4" xfId="19314" xr:uid="{17332998-C6A5-4047-BC49-AF7230EF1442}"/>
    <cellStyle name="40% - Accent2 2 6 5" xfId="10033" xr:uid="{9BA96C8D-8F4E-455E-9FE5-74E254077C88}"/>
    <cellStyle name="40% - Accent2 2 7" xfId="1908" xr:uid="{00000000-0005-0000-0000-0000AB040000}"/>
    <cellStyle name="40% - Accent2 2 7 2" xfId="4137" xr:uid="{00000000-0005-0000-0000-0000AC040000}"/>
    <cellStyle name="40% - Accent2 2 7 2 2" xfId="8359" xr:uid="{00000000-0005-0000-0000-0000AD040000}"/>
    <cellStyle name="40% - Accent2 2 7 2 2 2" xfId="26089" xr:uid="{067B3E61-A985-4724-89A6-5AA80017A22C}"/>
    <cellStyle name="40% - Accent2 2 7 2 2 3" xfId="16809" xr:uid="{8B59BAEA-63E3-4F7F-AAF9-731C52B380D4}"/>
    <cellStyle name="40% - Accent2 2 7 2 3" xfId="21872" xr:uid="{7508FCEA-7AA7-4734-9C1A-8EE10D25D60E}"/>
    <cellStyle name="40% - Accent2 2 7 2 4" xfId="12591" xr:uid="{BB2FAC63-3D3C-4EC0-B2A6-47A37E4F665C}"/>
    <cellStyle name="40% - Accent2 2 7 3" xfId="6214" xr:uid="{00000000-0005-0000-0000-0000AE040000}"/>
    <cellStyle name="40% - Accent2 2 7 3 2" xfId="23944" xr:uid="{C2929B41-E8E3-4337-AEF4-321E7BB99C8D}"/>
    <cellStyle name="40% - Accent2 2 7 3 3" xfId="14664" xr:uid="{8E83D2D4-59CF-45CB-BBF2-B131FB2F6B3D}"/>
    <cellStyle name="40% - Accent2 2 7 4" xfId="19727" xr:uid="{947AAFFC-2E8E-4BD5-8331-2B00597A6419}"/>
    <cellStyle name="40% - Accent2 2 7 5" xfId="10446" xr:uid="{96DD0E74-98D0-4024-9E55-D12577263584}"/>
    <cellStyle name="40% - Accent2 2 8" xfId="2321" xr:uid="{00000000-0005-0000-0000-0000AF040000}"/>
    <cellStyle name="40% - Accent2 2 8 2" xfId="6627" xr:uid="{00000000-0005-0000-0000-0000B0040000}"/>
    <cellStyle name="40% - Accent2 2 8 2 2" xfId="24357" xr:uid="{BF59CFD2-22D7-4AF6-9C6D-42DBC0A191A3}"/>
    <cellStyle name="40% - Accent2 2 8 2 3" xfId="15077" xr:uid="{73DD28D0-57DD-4495-B30D-DD31B556E1A5}"/>
    <cellStyle name="40% - Accent2 2 8 3" xfId="20140" xr:uid="{74229518-0E0E-41CA-814D-15F3F0D852D9}"/>
    <cellStyle name="40% - Accent2 2 8 4" xfId="10859" xr:uid="{5C03175E-603F-4E79-BEE9-860DF02F39C2}"/>
    <cellStyle name="40% - Accent2 2 9" xfId="4561" xr:uid="{00000000-0005-0000-0000-0000B1040000}"/>
    <cellStyle name="40% - Accent2 2 9 2" xfId="22291" xr:uid="{9171FAF1-616A-424B-ACD8-2E3DDD8429DE}"/>
    <cellStyle name="40% - Accent2 2 9 3" xfId="13011" xr:uid="{FF50CE61-19BB-46C1-8F2C-C3C70A4B577F}"/>
    <cellStyle name="40% - Accent2 3" xfId="62" xr:uid="{00000000-0005-0000-0000-0000B2040000}"/>
    <cellStyle name="40% - Accent2 3 10" xfId="17245" xr:uid="{9D441D50-D070-478B-AC02-258EC8A56F17}"/>
    <cellStyle name="40% - Accent2 3 11" xfId="8797" xr:uid="{AE6047E2-7B12-439A-8D83-FC58812CC78A}"/>
    <cellStyle name="40% - Accent2 3 2" xfId="63" xr:uid="{00000000-0005-0000-0000-0000B3040000}"/>
    <cellStyle name="40% - Accent2 3 2 10" xfId="8798" xr:uid="{D9EBF17A-24A7-49FA-AD1A-228397598BC9}"/>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855" xr:uid="{774C4CAB-EA02-48DF-91CA-689FA260BA4E}"/>
    <cellStyle name="40% - Accent2 3 2 2 2 2 3" xfId="15575" xr:uid="{D34EA53F-1D1A-4D63-98FE-7B6FD9384795}"/>
    <cellStyle name="40% - Accent2 3 2 2 2 3" xfId="20638" xr:uid="{F61A92D3-1A9D-42ED-B5E9-9B97D800461C}"/>
    <cellStyle name="40% - Accent2 3 2 2 2 4" xfId="11357" xr:uid="{C61E6236-9F38-4DD0-9555-A8E94012D82F}"/>
    <cellStyle name="40% - Accent2 3 2 2 3" xfId="4980" xr:uid="{00000000-0005-0000-0000-0000B7040000}"/>
    <cellStyle name="40% - Accent2 3 2 2 3 2" xfId="22710" xr:uid="{911F43FD-89AA-4315-A94C-878B56FD32F2}"/>
    <cellStyle name="40% - Accent2 3 2 2 3 3" xfId="13430" xr:uid="{653C291A-1B4D-47B0-BE3C-834021F5D8BB}"/>
    <cellStyle name="40% - Accent2 3 2 2 4" xfId="18493" xr:uid="{19099566-979D-4368-9DD7-E1EA1C89BEA4}"/>
    <cellStyle name="40% - Accent2 3 2 2 5" xfId="17663" xr:uid="{A3827A57-AF10-4D90-8068-F297938D1257}"/>
    <cellStyle name="40% - Accent2 3 2 2 6" xfId="9212" xr:uid="{60EB9B3A-48E1-4F5C-9B98-80019F392633}"/>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5268" xr:uid="{DF8F209E-2B9F-4F7F-81D9-B16D23C086F5}"/>
    <cellStyle name="40% - Accent2 3 2 3 2 2 3" xfId="15988" xr:uid="{E73B3D87-743E-4059-8F71-203D73AEE440}"/>
    <cellStyle name="40% - Accent2 3 2 3 2 3" xfId="21051" xr:uid="{7A1E3F57-9491-4599-B9DA-56F45813C1D9}"/>
    <cellStyle name="40% - Accent2 3 2 3 2 4" xfId="11770" xr:uid="{09C275B6-54BC-4594-B006-644C4E6FD4B9}"/>
    <cellStyle name="40% - Accent2 3 2 3 3" xfId="5393" xr:uid="{00000000-0005-0000-0000-0000BB040000}"/>
    <cellStyle name="40% - Accent2 3 2 3 3 2" xfId="23123" xr:uid="{2A5A9E48-99BA-4D47-9B2B-B3F08B5269DC}"/>
    <cellStyle name="40% - Accent2 3 2 3 3 3" xfId="13843" xr:uid="{E326A545-C6BC-4880-B1F1-F13D7FDCB6D4}"/>
    <cellStyle name="40% - Accent2 3 2 3 4" xfId="18906" xr:uid="{D2684FC6-ADE1-4028-94FE-DC2BF8C85ED7}"/>
    <cellStyle name="40% - Accent2 3 2 3 5" xfId="9625" xr:uid="{3C59C454-ECF5-4100-B25F-64B3C699F54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5681" xr:uid="{169775E0-0A4B-421F-AC02-C8146D2EAD8C}"/>
    <cellStyle name="40% - Accent2 3 2 4 2 2 3" xfId="16401" xr:uid="{38AC543E-A558-44D0-BE60-A73253865F4A}"/>
    <cellStyle name="40% - Accent2 3 2 4 2 3" xfId="21464" xr:uid="{81168948-17CB-45BD-8A3A-78A57D01134E}"/>
    <cellStyle name="40% - Accent2 3 2 4 2 4" xfId="12183" xr:uid="{AE9BED99-3D04-4086-9A4E-3445596B490F}"/>
    <cellStyle name="40% - Accent2 3 2 4 3" xfId="5806" xr:uid="{00000000-0005-0000-0000-0000BF040000}"/>
    <cellStyle name="40% - Accent2 3 2 4 3 2" xfId="23536" xr:uid="{C4B206B1-8D59-4DE2-92DC-6FF88BF36E10}"/>
    <cellStyle name="40% - Accent2 3 2 4 3 3" xfId="14256" xr:uid="{ACABA814-6DDA-4291-B054-045F163CDB01}"/>
    <cellStyle name="40% - Accent2 3 2 4 4" xfId="19319" xr:uid="{562B5072-8C3A-4A59-A08E-7D9F9CE3C2B4}"/>
    <cellStyle name="40% - Accent2 3 2 4 5" xfId="10038" xr:uid="{278A9C96-BEAB-4402-BF9F-64C7B1AAA081}"/>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6094" xr:uid="{B7D7C5DC-CA8E-43D1-9012-33CC8DF02E1B}"/>
    <cellStyle name="40% - Accent2 3 2 5 2 2 3" xfId="16814" xr:uid="{54E627B4-9EE1-45D6-864C-0117B5D8B1F7}"/>
    <cellStyle name="40% - Accent2 3 2 5 2 3" xfId="21877" xr:uid="{24334887-E658-492D-9E0C-8AEE98A86241}"/>
    <cellStyle name="40% - Accent2 3 2 5 2 4" xfId="12596" xr:uid="{3E628C83-89B8-4DEB-831B-1C364A3B12D3}"/>
    <cellStyle name="40% - Accent2 3 2 5 3" xfId="6219" xr:uid="{00000000-0005-0000-0000-0000C3040000}"/>
    <cellStyle name="40% - Accent2 3 2 5 3 2" xfId="23949" xr:uid="{246F119C-343E-48D0-971A-24F48F793A55}"/>
    <cellStyle name="40% - Accent2 3 2 5 3 3" xfId="14669" xr:uid="{CA0ECBB8-A644-41DB-B5CE-1F10A1C83007}"/>
    <cellStyle name="40% - Accent2 3 2 5 4" xfId="19732" xr:uid="{DF25B4E6-00CB-43DC-88D1-B8CBF6C53595}"/>
    <cellStyle name="40% - Accent2 3 2 5 5" xfId="10451" xr:uid="{145B8960-362C-45D2-8022-87A8DA6508CF}"/>
    <cellStyle name="40% - Accent2 3 2 6" xfId="2326" xr:uid="{00000000-0005-0000-0000-0000C4040000}"/>
    <cellStyle name="40% - Accent2 3 2 6 2" xfId="6632" xr:uid="{00000000-0005-0000-0000-0000C5040000}"/>
    <cellStyle name="40% - Accent2 3 2 6 2 2" xfId="24362" xr:uid="{31EE4C98-6FCD-42F4-AF73-E8DCC1B24F9E}"/>
    <cellStyle name="40% - Accent2 3 2 6 2 3" xfId="15082" xr:uid="{BDD70EB6-8EFB-4D29-91F0-5C8C8E74F056}"/>
    <cellStyle name="40% - Accent2 3 2 6 3" xfId="20145" xr:uid="{3820BBB9-C5C6-4E4B-B06E-A5C9EAD830C1}"/>
    <cellStyle name="40% - Accent2 3 2 6 4" xfId="10864" xr:uid="{56121166-CD18-4531-ACE2-CA6EA7A49298}"/>
    <cellStyle name="40% - Accent2 3 2 7" xfId="4566" xr:uid="{00000000-0005-0000-0000-0000C6040000}"/>
    <cellStyle name="40% - Accent2 3 2 7 2" xfId="22296" xr:uid="{2EF61022-47FF-4FBA-A004-AA358ADB5649}"/>
    <cellStyle name="40% - Accent2 3 2 7 3" xfId="13016" xr:uid="{DDB1C50F-D6F5-4FE7-8157-A35EC70E9AC1}"/>
    <cellStyle name="40% - Accent2 3 2 8" xfId="18079" xr:uid="{49CEA7CE-71F5-4336-9DAA-29D183026BBB}"/>
    <cellStyle name="40% - Accent2 3 2 9" xfId="17246" xr:uid="{74E0E5BD-9C84-4D84-BD74-EBC451D02AD7}"/>
    <cellStyle name="40% - Accent2 3 3" xfId="631" xr:uid="{00000000-0005-0000-0000-0000C7040000}"/>
    <cellStyle name="40% - Accent2 3 3 2" xfId="2902" xr:uid="{00000000-0005-0000-0000-0000C8040000}"/>
    <cellStyle name="40% - Accent2 3 3 2 2" xfId="7124" xr:uid="{00000000-0005-0000-0000-0000C9040000}"/>
    <cellStyle name="40% - Accent2 3 3 2 2 2" xfId="24854" xr:uid="{C7E9A744-F351-402D-9D0C-C5C755285D3B}"/>
    <cellStyle name="40% - Accent2 3 3 2 2 3" xfId="15574" xr:uid="{3E8ABC71-101C-476C-8CFA-48AAFD4D685D}"/>
    <cellStyle name="40% - Accent2 3 3 2 3" xfId="20637" xr:uid="{4D1DCE86-962F-4ACD-B77D-9674A331B43E}"/>
    <cellStyle name="40% - Accent2 3 3 2 4" xfId="11356" xr:uid="{6393C535-F29A-4618-AAB2-15C8B9A49233}"/>
    <cellStyle name="40% - Accent2 3 3 3" xfId="4979" xr:uid="{00000000-0005-0000-0000-0000CA040000}"/>
    <cellStyle name="40% - Accent2 3 3 3 2" xfId="22709" xr:uid="{CA68B2D8-C9C8-495D-9C21-17AAB57C971A}"/>
    <cellStyle name="40% - Accent2 3 3 3 3" xfId="13429" xr:uid="{897BA383-2E02-4F9B-B978-657532271FF7}"/>
    <cellStyle name="40% - Accent2 3 3 4" xfId="18492" xr:uid="{BB65F22E-09A0-4E0A-99A8-28AF3EEC0B55}"/>
    <cellStyle name="40% - Accent2 3 3 5" xfId="17662" xr:uid="{57BFD4A3-69CE-4E0B-AC8D-EE1709115DAC}"/>
    <cellStyle name="40% - Accent2 3 3 6" xfId="9211" xr:uid="{D7A73BA4-C61F-45A4-B927-42E85CFD30B8}"/>
    <cellStyle name="40% - Accent2 3 4" xfId="1084" xr:uid="{00000000-0005-0000-0000-0000CB040000}"/>
    <cellStyle name="40% - Accent2 3 4 2" xfId="3315" xr:uid="{00000000-0005-0000-0000-0000CC040000}"/>
    <cellStyle name="40% - Accent2 3 4 2 2" xfId="7537" xr:uid="{00000000-0005-0000-0000-0000CD040000}"/>
    <cellStyle name="40% - Accent2 3 4 2 2 2" xfId="25267" xr:uid="{7BC63AF7-F1AC-4D6A-95B7-6498FD3A02CC}"/>
    <cellStyle name="40% - Accent2 3 4 2 2 3" xfId="15987" xr:uid="{368A65A5-EB9A-46A1-997D-E3D1CCA1F61E}"/>
    <cellStyle name="40% - Accent2 3 4 2 3" xfId="21050" xr:uid="{56E14E8D-FA06-415A-A259-B7BC5C20694B}"/>
    <cellStyle name="40% - Accent2 3 4 2 4" xfId="11769" xr:uid="{3A9C38DA-F1A5-45CC-9EAC-065742305B98}"/>
    <cellStyle name="40% - Accent2 3 4 3" xfId="5392" xr:uid="{00000000-0005-0000-0000-0000CE040000}"/>
    <cellStyle name="40% - Accent2 3 4 3 2" xfId="23122" xr:uid="{5BB892AA-BA49-4590-8CF6-8F638169CF1D}"/>
    <cellStyle name="40% - Accent2 3 4 3 3" xfId="13842" xr:uid="{3B9A42BC-1B80-4843-897E-1AEEB3523331}"/>
    <cellStyle name="40% - Accent2 3 4 4" xfId="18905" xr:uid="{76B8E30B-788A-4765-9DF2-FF20DD9B3A5A}"/>
    <cellStyle name="40% - Accent2 3 4 5" xfId="9624" xr:uid="{0FBE5ECA-27AB-4EFE-BC75-D4AB5ACB620C}"/>
    <cellStyle name="40% - Accent2 3 5" xfId="1498" xr:uid="{00000000-0005-0000-0000-0000CF040000}"/>
    <cellStyle name="40% - Accent2 3 5 2" xfId="3728" xr:uid="{00000000-0005-0000-0000-0000D0040000}"/>
    <cellStyle name="40% - Accent2 3 5 2 2" xfId="7950" xr:uid="{00000000-0005-0000-0000-0000D1040000}"/>
    <cellStyle name="40% - Accent2 3 5 2 2 2" xfId="25680" xr:uid="{811C5BE6-0FB8-4FB5-B0CD-B1BA88E3C349}"/>
    <cellStyle name="40% - Accent2 3 5 2 2 3" xfId="16400" xr:uid="{B42E978A-AA3C-42EC-8E45-1F7EA56D8714}"/>
    <cellStyle name="40% - Accent2 3 5 2 3" xfId="21463" xr:uid="{8FF18AB8-1313-4C27-AB2C-13F1D30A60C9}"/>
    <cellStyle name="40% - Accent2 3 5 2 4" xfId="12182" xr:uid="{BB13A290-47B1-481B-B1D7-E4FD6FCB4AA0}"/>
    <cellStyle name="40% - Accent2 3 5 3" xfId="5805" xr:uid="{00000000-0005-0000-0000-0000D2040000}"/>
    <cellStyle name="40% - Accent2 3 5 3 2" xfId="23535" xr:uid="{FBA25BAC-6982-4F4B-9DF1-0A79B873FB54}"/>
    <cellStyle name="40% - Accent2 3 5 3 3" xfId="14255" xr:uid="{4635F7F8-1693-4DFD-A6BB-A07AA55AD2BC}"/>
    <cellStyle name="40% - Accent2 3 5 4" xfId="19318" xr:uid="{DE6F7DD9-16ED-4720-AB73-89825B029A7F}"/>
    <cellStyle name="40% - Accent2 3 5 5" xfId="10037" xr:uid="{13C4D9E7-2CA7-461D-870C-10C9B209F450}"/>
    <cellStyle name="40% - Accent2 3 6" xfId="1912" xr:uid="{00000000-0005-0000-0000-0000D3040000}"/>
    <cellStyle name="40% - Accent2 3 6 2" xfId="4141" xr:uid="{00000000-0005-0000-0000-0000D4040000}"/>
    <cellStyle name="40% - Accent2 3 6 2 2" xfId="8363" xr:uid="{00000000-0005-0000-0000-0000D5040000}"/>
    <cellStyle name="40% - Accent2 3 6 2 2 2" xfId="26093" xr:uid="{733B12E6-711D-4BEB-A322-769E340DC817}"/>
    <cellStyle name="40% - Accent2 3 6 2 2 3" xfId="16813" xr:uid="{EEB000BE-6E73-4AEC-B35B-B8A1236278E4}"/>
    <cellStyle name="40% - Accent2 3 6 2 3" xfId="21876" xr:uid="{516DAD29-6991-4D76-AB56-37F99CF8A77E}"/>
    <cellStyle name="40% - Accent2 3 6 2 4" xfId="12595" xr:uid="{A76B8FC3-2226-4924-871C-4C3F1FC51E62}"/>
    <cellStyle name="40% - Accent2 3 6 3" xfId="6218" xr:uid="{00000000-0005-0000-0000-0000D6040000}"/>
    <cellStyle name="40% - Accent2 3 6 3 2" xfId="23948" xr:uid="{2B39F508-6A10-40B5-8A37-883D606B35CC}"/>
    <cellStyle name="40% - Accent2 3 6 3 3" xfId="14668" xr:uid="{CAE2EB21-308B-4C22-8F32-234888D50340}"/>
    <cellStyle name="40% - Accent2 3 6 4" xfId="19731" xr:uid="{AAD59309-1961-4FF5-BEA1-E8D687AFB292}"/>
    <cellStyle name="40% - Accent2 3 6 5" xfId="10450" xr:uid="{F57F78FA-99D2-4700-8EEC-89C401610031}"/>
    <cellStyle name="40% - Accent2 3 7" xfId="2325" xr:uid="{00000000-0005-0000-0000-0000D7040000}"/>
    <cellStyle name="40% - Accent2 3 7 2" xfId="6631" xr:uid="{00000000-0005-0000-0000-0000D8040000}"/>
    <cellStyle name="40% - Accent2 3 7 2 2" xfId="24361" xr:uid="{5CDCA658-9A2C-4A83-9CEC-9F0222D527FC}"/>
    <cellStyle name="40% - Accent2 3 7 2 3" xfId="15081" xr:uid="{F800DF1E-5593-49B1-A9A3-6C5754783790}"/>
    <cellStyle name="40% - Accent2 3 7 3" xfId="20144" xr:uid="{9B53C2B3-8958-4A5A-9509-B8B4C6C20861}"/>
    <cellStyle name="40% - Accent2 3 7 4" xfId="10863" xr:uid="{A6222E7B-AD24-4AB5-914D-D2E9DC33B07F}"/>
    <cellStyle name="40% - Accent2 3 8" xfId="4565" xr:uid="{00000000-0005-0000-0000-0000D9040000}"/>
    <cellStyle name="40% - Accent2 3 8 2" xfId="22295" xr:uid="{039BC161-9387-4007-967F-719E8A42B8FA}"/>
    <cellStyle name="40% - Accent2 3 8 3" xfId="13015" xr:uid="{4CFC1AFF-4B22-427E-9F99-355708D6FDBE}"/>
    <cellStyle name="40% - Accent2 3 9" xfId="18078" xr:uid="{EF2DC680-4130-4B63-BBBF-AD3A784EC520}"/>
    <cellStyle name="40% - Accent2 4" xfId="64" xr:uid="{00000000-0005-0000-0000-0000DA040000}"/>
    <cellStyle name="40% - Accent2 4 10" xfId="8799" xr:uid="{CEF6B5F3-C440-4AC8-84DD-BFEB27F342A2}"/>
    <cellStyle name="40% - Accent2 4 2" xfId="633" xr:uid="{00000000-0005-0000-0000-0000DB040000}"/>
    <cellStyle name="40% - Accent2 4 2 2" xfId="2904" xr:uid="{00000000-0005-0000-0000-0000DC040000}"/>
    <cellStyle name="40% - Accent2 4 2 2 2" xfId="7126" xr:uid="{00000000-0005-0000-0000-0000DD040000}"/>
    <cellStyle name="40% - Accent2 4 2 2 2 2" xfId="24856" xr:uid="{B5C40F5E-6A73-4377-BE3B-FBE5796199FF}"/>
    <cellStyle name="40% - Accent2 4 2 2 2 3" xfId="15576" xr:uid="{F834C98F-BA3C-4DEA-9DAF-44ACFFD6C5CC}"/>
    <cellStyle name="40% - Accent2 4 2 2 3" xfId="20639" xr:uid="{277434B9-F5D0-416E-B9F8-04827FCEA2FA}"/>
    <cellStyle name="40% - Accent2 4 2 2 4" xfId="11358" xr:uid="{A3D07D47-6F50-434C-B4A3-5C3CE34A33E9}"/>
    <cellStyle name="40% - Accent2 4 2 3" xfId="4981" xr:uid="{00000000-0005-0000-0000-0000DE040000}"/>
    <cellStyle name="40% - Accent2 4 2 3 2" xfId="22711" xr:uid="{4F3F598A-9960-4AB7-B766-D481661B1B80}"/>
    <cellStyle name="40% - Accent2 4 2 3 3" xfId="13431" xr:uid="{0B51CCF8-DD0F-4B22-9781-30AA816A581E}"/>
    <cellStyle name="40% - Accent2 4 2 4" xfId="18494" xr:uid="{7E38A292-C18B-4430-AAA7-AD4089E66510}"/>
    <cellStyle name="40% - Accent2 4 2 5" xfId="17664" xr:uid="{55733BDA-D127-49A6-8EC5-EF56349D9B09}"/>
    <cellStyle name="40% - Accent2 4 2 6" xfId="9213" xr:uid="{E49A575F-AFCE-4AE2-9C46-37DD82A2B9DB}"/>
    <cellStyle name="40% - Accent2 4 3" xfId="1086" xr:uid="{00000000-0005-0000-0000-0000DF040000}"/>
    <cellStyle name="40% - Accent2 4 3 2" xfId="3317" xr:uid="{00000000-0005-0000-0000-0000E0040000}"/>
    <cellStyle name="40% - Accent2 4 3 2 2" xfId="7539" xr:uid="{00000000-0005-0000-0000-0000E1040000}"/>
    <cellStyle name="40% - Accent2 4 3 2 2 2" xfId="25269" xr:uid="{870C9820-A256-45A3-8C52-994A892A7EC8}"/>
    <cellStyle name="40% - Accent2 4 3 2 2 3" xfId="15989" xr:uid="{B9CECD9A-D058-4F62-9166-C883B8DED64A}"/>
    <cellStyle name="40% - Accent2 4 3 2 3" xfId="21052" xr:uid="{5EFB4BF4-E49F-404D-BD8C-A07C3F875483}"/>
    <cellStyle name="40% - Accent2 4 3 2 4" xfId="11771" xr:uid="{E306C407-A583-425F-A7E9-A6225D2F3041}"/>
    <cellStyle name="40% - Accent2 4 3 3" xfId="5394" xr:uid="{00000000-0005-0000-0000-0000E2040000}"/>
    <cellStyle name="40% - Accent2 4 3 3 2" xfId="23124" xr:uid="{F50A447C-4B39-454C-BCDC-AEB0803EC895}"/>
    <cellStyle name="40% - Accent2 4 3 3 3" xfId="13844" xr:uid="{1377802E-57FC-45DB-B37C-6F480B4F5D19}"/>
    <cellStyle name="40% - Accent2 4 3 4" xfId="18907" xr:uid="{A0E2CC44-E70E-4F24-828F-DC07C5F81D3E}"/>
    <cellStyle name="40% - Accent2 4 3 5" xfId="9626" xr:uid="{586679A8-487B-49F1-A91D-E1D45DA0F68C}"/>
    <cellStyle name="40% - Accent2 4 4" xfId="1500" xr:uid="{00000000-0005-0000-0000-0000E3040000}"/>
    <cellStyle name="40% - Accent2 4 4 2" xfId="3730" xr:uid="{00000000-0005-0000-0000-0000E4040000}"/>
    <cellStyle name="40% - Accent2 4 4 2 2" xfId="7952" xr:uid="{00000000-0005-0000-0000-0000E5040000}"/>
    <cellStyle name="40% - Accent2 4 4 2 2 2" xfId="25682" xr:uid="{EE0DFA8B-2082-4BD8-8DE0-214781694610}"/>
    <cellStyle name="40% - Accent2 4 4 2 2 3" xfId="16402" xr:uid="{77443CB4-6370-4FFE-A28A-F6409E35B061}"/>
    <cellStyle name="40% - Accent2 4 4 2 3" xfId="21465" xr:uid="{5AD4D0E7-3F56-4D6E-8655-ED284B4A2EBA}"/>
    <cellStyle name="40% - Accent2 4 4 2 4" xfId="12184" xr:uid="{6AE48184-D0BE-4227-94EB-5786C2A73301}"/>
    <cellStyle name="40% - Accent2 4 4 3" xfId="5807" xr:uid="{00000000-0005-0000-0000-0000E6040000}"/>
    <cellStyle name="40% - Accent2 4 4 3 2" xfId="23537" xr:uid="{3BE3958E-CB51-4F51-86B4-2558926DF4D9}"/>
    <cellStyle name="40% - Accent2 4 4 3 3" xfId="14257" xr:uid="{04B53BCC-F37B-4B11-B2F3-106F2D13AF8C}"/>
    <cellStyle name="40% - Accent2 4 4 4" xfId="19320" xr:uid="{1F2A0B24-17F1-467C-A9FD-AA7DA2376588}"/>
    <cellStyle name="40% - Accent2 4 4 5" xfId="10039" xr:uid="{9BFA91A5-8515-4CC9-A66E-F70CE873D625}"/>
    <cellStyle name="40% - Accent2 4 5" xfId="1914" xr:uid="{00000000-0005-0000-0000-0000E7040000}"/>
    <cellStyle name="40% - Accent2 4 5 2" xfId="4143" xr:uid="{00000000-0005-0000-0000-0000E8040000}"/>
    <cellStyle name="40% - Accent2 4 5 2 2" xfId="8365" xr:uid="{00000000-0005-0000-0000-0000E9040000}"/>
    <cellStyle name="40% - Accent2 4 5 2 2 2" xfId="26095" xr:uid="{0DE3D582-54EF-4210-AD4B-5DFC2AE6DDCC}"/>
    <cellStyle name="40% - Accent2 4 5 2 2 3" xfId="16815" xr:uid="{389BC60F-7A46-4425-A962-76D702B19C44}"/>
    <cellStyle name="40% - Accent2 4 5 2 3" xfId="21878" xr:uid="{6AF49F0B-8595-4D3F-A64C-956005FDFFD9}"/>
    <cellStyle name="40% - Accent2 4 5 2 4" xfId="12597" xr:uid="{54BC775C-7059-41E9-A63F-907E43B2F109}"/>
    <cellStyle name="40% - Accent2 4 5 3" xfId="6220" xr:uid="{00000000-0005-0000-0000-0000EA040000}"/>
    <cellStyle name="40% - Accent2 4 5 3 2" xfId="23950" xr:uid="{46CC84A5-1F41-4019-8D4D-8D33C88DF0E5}"/>
    <cellStyle name="40% - Accent2 4 5 3 3" xfId="14670" xr:uid="{C64F61FD-AD34-4DF7-B72F-A26F57179D73}"/>
    <cellStyle name="40% - Accent2 4 5 4" xfId="19733" xr:uid="{502F9326-314B-4758-800F-31067891BC09}"/>
    <cellStyle name="40% - Accent2 4 5 5" xfId="10452" xr:uid="{9AE89CBA-EB2B-433A-B80A-78AF531783A6}"/>
    <cellStyle name="40% - Accent2 4 6" xfId="2327" xr:uid="{00000000-0005-0000-0000-0000EB040000}"/>
    <cellStyle name="40% - Accent2 4 6 2" xfId="6633" xr:uid="{00000000-0005-0000-0000-0000EC040000}"/>
    <cellStyle name="40% - Accent2 4 6 2 2" xfId="24363" xr:uid="{EAE2B2C2-A500-486C-911B-B24196A0A837}"/>
    <cellStyle name="40% - Accent2 4 6 2 3" xfId="15083" xr:uid="{2E44B876-E310-4346-8FFB-67484F38BE2F}"/>
    <cellStyle name="40% - Accent2 4 6 3" xfId="20146" xr:uid="{AB92FBC0-EF50-4A50-B945-E43DDAB2FA40}"/>
    <cellStyle name="40% - Accent2 4 6 4" xfId="10865" xr:uid="{AD00E79F-A01C-45EC-B725-D8D7DC8E1336}"/>
    <cellStyle name="40% - Accent2 4 7" xfId="4567" xr:uid="{00000000-0005-0000-0000-0000ED040000}"/>
    <cellStyle name="40% - Accent2 4 7 2" xfId="22297" xr:uid="{F23E9F70-BFAD-45CA-AEFD-E43782054A9E}"/>
    <cellStyle name="40% - Accent2 4 7 3" xfId="13017" xr:uid="{43A54545-B39E-44EE-8452-A0427310A916}"/>
    <cellStyle name="40% - Accent2 4 8" xfId="18080" xr:uid="{7EE69C77-FA22-4B2F-86C2-9C1BCFDEB942}"/>
    <cellStyle name="40% - Accent2 4 9" xfId="17247" xr:uid="{E2B07D32-2646-4239-AC31-4DAD69B83419}"/>
    <cellStyle name="40% - Accent2 5" xfId="626" xr:uid="{00000000-0005-0000-0000-0000EE040000}"/>
    <cellStyle name="40% - Accent2 5 2" xfId="2897" xr:uid="{00000000-0005-0000-0000-0000EF040000}"/>
    <cellStyle name="40% - Accent2 5 2 2" xfId="7119" xr:uid="{00000000-0005-0000-0000-0000F0040000}"/>
    <cellStyle name="40% - Accent2 5 2 2 2" xfId="24849" xr:uid="{C0666116-90B3-4E3A-B0BB-6A855A99DBB7}"/>
    <cellStyle name="40% - Accent2 5 2 2 3" xfId="15569" xr:uid="{494CDEEC-9EC0-4A8E-8B3B-7F5A0E5BB0DC}"/>
    <cellStyle name="40% - Accent2 5 2 3" xfId="20632" xr:uid="{98322860-4ABA-4B65-99EA-673BE393C70F}"/>
    <cellStyle name="40% - Accent2 5 2 4" xfId="11351" xr:uid="{CF421C56-63E6-4CD2-BF6E-2AA78EE39D51}"/>
    <cellStyle name="40% - Accent2 5 3" xfId="4974" xr:uid="{00000000-0005-0000-0000-0000F1040000}"/>
    <cellStyle name="40% - Accent2 5 3 2" xfId="22704" xr:uid="{9020A39B-CC3E-4915-B9ED-00CEFB5AAFD3}"/>
    <cellStyle name="40% - Accent2 5 3 3" xfId="13424" xr:uid="{0850908A-8F57-40CA-AC55-92DB62B774F2}"/>
    <cellStyle name="40% - Accent2 5 4" xfId="18487" xr:uid="{F4CABEDA-579B-42BC-A523-49F49BF142D1}"/>
    <cellStyle name="40% - Accent2 5 5" xfId="17657" xr:uid="{56C132DE-04CF-4C60-9E2F-C1E00830DEBE}"/>
    <cellStyle name="40% - Accent2 5 6" xfId="9206" xr:uid="{EBF4A78C-2D96-4CEF-88DC-6D0C0FA9944E}"/>
    <cellStyle name="40% - Accent2 6" xfId="1079" xr:uid="{00000000-0005-0000-0000-0000F2040000}"/>
    <cellStyle name="40% - Accent2 6 2" xfId="3310" xr:uid="{00000000-0005-0000-0000-0000F3040000}"/>
    <cellStyle name="40% - Accent2 6 2 2" xfId="7532" xr:uid="{00000000-0005-0000-0000-0000F4040000}"/>
    <cellStyle name="40% - Accent2 6 2 2 2" xfId="25262" xr:uid="{ECBD4A73-A771-4033-A672-95F3F1C6B57D}"/>
    <cellStyle name="40% - Accent2 6 2 2 3" xfId="15982" xr:uid="{84BFF1F7-B0B9-4FA6-84DF-016E6A8A2398}"/>
    <cellStyle name="40% - Accent2 6 2 3" xfId="21045" xr:uid="{26963271-4521-484B-AC0B-E7FC1C2E256F}"/>
    <cellStyle name="40% - Accent2 6 2 4" xfId="11764" xr:uid="{FE2ED368-E3BA-4929-94C3-FEC9753F27E8}"/>
    <cellStyle name="40% - Accent2 6 3" xfId="5387" xr:uid="{00000000-0005-0000-0000-0000F5040000}"/>
    <cellStyle name="40% - Accent2 6 3 2" xfId="23117" xr:uid="{5B1E84E3-F7D9-4526-8459-5DD0463A3419}"/>
    <cellStyle name="40% - Accent2 6 3 3" xfId="13837" xr:uid="{BC61DA18-E407-40E6-90BE-0ED6EAA7BC29}"/>
    <cellStyle name="40% - Accent2 6 4" xfId="18900" xr:uid="{8E86FDC8-4EF1-4F2D-B201-DE024A11374B}"/>
    <cellStyle name="40% - Accent2 6 5" xfId="9619" xr:uid="{EC4302BF-08A2-41D5-AFC8-77FCFCB45234}"/>
    <cellStyle name="40% - Accent2 7" xfId="1493" xr:uid="{00000000-0005-0000-0000-0000F6040000}"/>
    <cellStyle name="40% - Accent2 7 2" xfId="3723" xr:uid="{00000000-0005-0000-0000-0000F7040000}"/>
    <cellStyle name="40% - Accent2 7 2 2" xfId="7945" xr:uid="{00000000-0005-0000-0000-0000F8040000}"/>
    <cellStyle name="40% - Accent2 7 2 2 2" xfId="25675" xr:uid="{C4863E16-6AF2-4EF2-A8FC-2D2DC8031519}"/>
    <cellStyle name="40% - Accent2 7 2 2 3" xfId="16395" xr:uid="{B2140121-D833-48C3-9ADA-E1605BE78E66}"/>
    <cellStyle name="40% - Accent2 7 2 3" xfId="21458" xr:uid="{AA03F989-3B45-4521-B9FE-582FAB6B08B5}"/>
    <cellStyle name="40% - Accent2 7 2 4" xfId="12177" xr:uid="{B2F80EEC-FA73-42A8-9E66-9FC9BB1F1BC4}"/>
    <cellStyle name="40% - Accent2 7 3" xfId="5800" xr:uid="{00000000-0005-0000-0000-0000F9040000}"/>
    <cellStyle name="40% - Accent2 7 3 2" xfId="23530" xr:uid="{47D203ED-C4B4-4C4A-9FED-B92C3600DBDA}"/>
    <cellStyle name="40% - Accent2 7 3 3" xfId="14250" xr:uid="{86F1DA60-800C-41C7-BE54-09BBF4FCF8A6}"/>
    <cellStyle name="40% - Accent2 7 4" xfId="19313" xr:uid="{B8EF6DCE-54C7-44C4-8695-C295AB045003}"/>
    <cellStyle name="40% - Accent2 7 5" xfId="10032" xr:uid="{299E894E-6D25-4007-B17E-4AB4C4016798}"/>
    <cellStyle name="40% - Accent2 8" xfId="1907" xr:uid="{00000000-0005-0000-0000-0000FA040000}"/>
    <cellStyle name="40% - Accent2 8 2" xfId="4136" xr:uid="{00000000-0005-0000-0000-0000FB040000}"/>
    <cellStyle name="40% - Accent2 8 2 2" xfId="8358" xr:uid="{00000000-0005-0000-0000-0000FC040000}"/>
    <cellStyle name="40% - Accent2 8 2 2 2" xfId="26088" xr:uid="{24923F58-53F8-4782-8244-D3AF2D99F729}"/>
    <cellStyle name="40% - Accent2 8 2 2 3" xfId="16808" xr:uid="{09E23882-E120-4EBE-9603-9C80D5165642}"/>
    <cellStyle name="40% - Accent2 8 2 3" xfId="21871" xr:uid="{8D37ABF9-CC1F-461F-8A0D-559D9592E370}"/>
    <cellStyle name="40% - Accent2 8 2 4" xfId="12590" xr:uid="{8752B77C-EDB6-4AD1-9179-3D1682F2018A}"/>
    <cellStyle name="40% - Accent2 8 3" xfId="6213" xr:uid="{00000000-0005-0000-0000-0000FD040000}"/>
    <cellStyle name="40% - Accent2 8 3 2" xfId="23943" xr:uid="{3D38B5C6-1256-43DA-A8E7-9BB4C1C12CEF}"/>
    <cellStyle name="40% - Accent2 8 3 3" xfId="14663" xr:uid="{40A8EBD2-6330-45DA-AB84-1EF381F9C3CF}"/>
    <cellStyle name="40% - Accent2 8 4" xfId="19726" xr:uid="{1DE88E5B-5D87-47DD-9AE7-656B2D551AEB}"/>
    <cellStyle name="40% - Accent2 8 5" xfId="10445" xr:uid="{848A9CC5-C01E-40E6-9D67-D48BACF6C44E}"/>
    <cellStyle name="40% - Accent2 9" xfId="2320" xr:uid="{00000000-0005-0000-0000-0000FE040000}"/>
    <cellStyle name="40% - Accent2 9 2" xfId="6626" xr:uid="{00000000-0005-0000-0000-0000FF040000}"/>
    <cellStyle name="40% - Accent2 9 2 2" xfId="24356" xr:uid="{687A9BCD-99F4-4CDA-99AF-5A925A41038C}"/>
    <cellStyle name="40% - Accent2 9 2 3" xfId="15076" xr:uid="{095DEAFE-4507-43B5-8E5D-B9E6751B41F8}"/>
    <cellStyle name="40% - Accent2 9 3" xfId="20139" xr:uid="{29493D6F-DC5C-4D58-AD12-78C1BDC05E06}"/>
    <cellStyle name="40% - Accent2 9 4" xfId="10858" xr:uid="{AA5C6150-E20E-457D-9B06-C06AAD5CFF41}"/>
    <cellStyle name="40% - Accent3" xfId="65" builtinId="39" customBuiltin="1"/>
    <cellStyle name="40% - Accent3 10" xfId="4568" xr:uid="{00000000-0005-0000-0000-000001050000}"/>
    <cellStyle name="40% - Accent3 10 2" xfId="22298" xr:uid="{1CD9944E-2CA9-4D7A-97D3-066DBE03F779}"/>
    <cellStyle name="40% - Accent3 10 3" xfId="13018" xr:uid="{35148532-757E-4A1E-886C-EC981BE8AC21}"/>
    <cellStyle name="40% - Accent3 11" xfId="18081" xr:uid="{0607C094-4784-4C74-B612-9C669C7E38C9}"/>
    <cellStyle name="40% - Accent3 12" xfId="17248" xr:uid="{9C7B8008-E60D-4827-A9FC-12A136792380}"/>
    <cellStyle name="40% - Accent3 13" xfId="8800" xr:uid="{60FC2A19-E5F3-4550-BF12-5179208D1840}"/>
    <cellStyle name="40% - Accent3 2" xfId="66" xr:uid="{00000000-0005-0000-0000-000002050000}"/>
    <cellStyle name="40% - Accent3 2 10" xfId="18082" xr:uid="{38EF5B05-5C47-492A-A2B3-CBF5A2E7AB96}"/>
    <cellStyle name="40% - Accent3 2 11" xfId="17249" xr:uid="{4ABEC407-870E-4EDC-8EF7-2228116ECB37}"/>
    <cellStyle name="40% - Accent3 2 12" xfId="8801" xr:uid="{2A28C024-11C7-412D-8D67-E36E5859078D}"/>
    <cellStyle name="40% - Accent3 2 2" xfId="67" xr:uid="{00000000-0005-0000-0000-000003050000}"/>
    <cellStyle name="40% - Accent3 2 2 10" xfId="17250" xr:uid="{176BFB6C-9F83-4F0B-B7AD-359AAC91B2CA}"/>
    <cellStyle name="40% - Accent3 2 2 11" xfId="8802" xr:uid="{CF01F46C-CCD3-4CC5-AFA0-90D5B6359163}"/>
    <cellStyle name="40% - Accent3 2 2 2" xfId="68" xr:uid="{00000000-0005-0000-0000-000004050000}"/>
    <cellStyle name="40% - Accent3 2 2 2 10" xfId="8803" xr:uid="{CB28067D-B376-4C26-A92C-BA630814B32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860" xr:uid="{742B1107-3EA5-4156-8D29-8DF56BC7B631}"/>
    <cellStyle name="40% - Accent3 2 2 2 2 2 2 3" xfId="15580" xr:uid="{EB9967F0-B29F-43D6-8225-05F93201713A}"/>
    <cellStyle name="40% - Accent3 2 2 2 2 2 3" xfId="20643" xr:uid="{39E4A045-A727-4C67-AF58-4F5A4ECB6781}"/>
    <cellStyle name="40% - Accent3 2 2 2 2 2 4" xfId="11362" xr:uid="{2761169E-AE1E-4816-8266-04871724CC7A}"/>
    <cellStyle name="40% - Accent3 2 2 2 2 3" xfId="4985" xr:uid="{00000000-0005-0000-0000-000008050000}"/>
    <cellStyle name="40% - Accent3 2 2 2 2 3 2" xfId="22715" xr:uid="{78480ED0-1517-4BC7-9432-483EC0DBA56A}"/>
    <cellStyle name="40% - Accent3 2 2 2 2 3 3" xfId="13435" xr:uid="{94793FF5-371F-4D0E-8E4D-D458B15062A2}"/>
    <cellStyle name="40% - Accent3 2 2 2 2 4" xfId="18498" xr:uid="{4481A3ED-93BE-4D06-9E7A-FE235AC499D0}"/>
    <cellStyle name="40% - Accent3 2 2 2 2 5" xfId="17668" xr:uid="{ABEE7735-A3A0-451B-94D8-DF5A9464E29A}"/>
    <cellStyle name="40% - Accent3 2 2 2 2 6" xfId="9217" xr:uid="{D3F39F98-023D-4B04-B85A-C21ACEAF4A7D}"/>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5273" xr:uid="{98C8231F-1FD6-4CA2-BAE9-AC82C33E9A42}"/>
    <cellStyle name="40% - Accent3 2 2 2 3 2 2 3" xfId="15993" xr:uid="{293CD3C8-3D2C-4984-939F-84CF3E36DB57}"/>
    <cellStyle name="40% - Accent3 2 2 2 3 2 3" xfId="21056" xr:uid="{AEB814E5-FED8-4A0A-8A38-01636743FEFA}"/>
    <cellStyle name="40% - Accent3 2 2 2 3 2 4" xfId="11775" xr:uid="{AA2D1698-8BEF-48AF-8E31-3B891F27B6D1}"/>
    <cellStyle name="40% - Accent3 2 2 2 3 3" xfId="5398" xr:uid="{00000000-0005-0000-0000-00000C050000}"/>
    <cellStyle name="40% - Accent3 2 2 2 3 3 2" xfId="23128" xr:uid="{34063E1C-C799-4C15-811C-E6199709B12A}"/>
    <cellStyle name="40% - Accent3 2 2 2 3 3 3" xfId="13848" xr:uid="{5C50F86D-B765-4BF0-85CD-48FE467B687F}"/>
    <cellStyle name="40% - Accent3 2 2 2 3 4" xfId="18911" xr:uid="{84DB26B4-D3A9-4F24-9345-24A31F322408}"/>
    <cellStyle name="40% - Accent3 2 2 2 3 5" xfId="9630" xr:uid="{D25F5CCE-5985-4734-9C72-D44842E49BFC}"/>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5686" xr:uid="{B0E54A3D-FFDF-4E9E-B3C5-55CEDAEE458D}"/>
    <cellStyle name="40% - Accent3 2 2 2 4 2 2 3" xfId="16406" xr:uid="{46FBB57C-7AD7-466F-8007-BA271572BB4F}"/>
    <cellStyle name="40% - Accent3 2 2 2 4 2 3" xfId="21469" xr:uid="{B8247393-8FB2-4E39-BB21-013AB104AB4D}"/>
    <cellStyle name="40% - Accent3 2 2 2 4 2 4" xfId="12188" xr:uid="{EF818EDB-F478-4458-9F6A-3BC05207D345}"/>
    <cellStyle name="40% - Accent3 2 2 2 4 3" xfId="5811" xr:uid="{00000000-0005-0000-0000-000010050000}"/>
    <cellStyle name="40% - Accent3 2 2 2 4 3 2" xfId="23541" xr:uid="{E7CD0785-323B-464B-A757-24E62571F7B2}"/>
    <cellStyle name="40% - Accent3 2 2 2 4 3 3" xfId="14261" xr:uid="{45B98C90-EE34-4C8A-AEA0-1FDB910BD0D9}"/>
    <cellStyle name="40% - Accent3 2 2 2 4 4" xfId="19324" xr:uid="{1CF9EC99-4D10-46A6-9D77-CF3F979DD1AC}"/>
    <cellStyle name="40% - Accent3 2 2 2 4 5" xfId="10043" xr:uid="{658125EC-C9EA-46A6-81A8-BD2F9A9EBE66}"/>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6099" xr:uid="{75229989-E5F6-486E-BE37-14FD94475387}"/>
    <cellStyle name="40% - Accent3 2 2 2 5 2 2 3" xfId="16819" xr:uid="{2F04136D-463F-490D-AFAD-287B82F8A312}"/>
    <cellStyle name="40% - Accent3 2 2 2 5 2 3" xfId="21882" xr:uid="{55D87602-FA9C-4960-B013-986048AFC8B7}"/>
    <cellStyle name="40% - Accent3 2 2 2 5 2 4" xfId="12601" xr:uid="{BFD0F8F8-DD6B-4AD2-83CA-AD02E895F4AA}"/>
    <cellStyle name="40% - Accent3 2 2 2 5 3" xfId="6224" xr:uid="{00000000-0005-0000-0000-000014050000}"/>
    <cellStyle name="40% - Accent3 2 2 2 5 3 2" xfId="23954" xr:uid="{576C3BE9-2F51-4071-98F4-1A071323949B}"/>
    <cellStyle name="40% - Accent3 2 2 2 5 3 3" xfId="14674" xr:uid="{EBFDA958-A78F-44A2-815D-A55DD053D648}"/>
    <cellStyle name="40% - Accent3 2 2 2 5 4" xfId="19737" xr:uid="{8A5D1BB9-901C-4093-88B0-B3CC281E55AE}"/>
    <cellStyle name="40% - Accent3 2 2 2 5 5" xfId="10456" xr:uid="{6F964D15-72C1-43A9-8232-5A3FA748030C}"/>
    <cellStyle name="40% - Accent3 2 2 2 6" xfId="2331" xr:uid="{00000000-0005-0000-0000-000015050000}"/>
    <cellStyle name="40% - Accent3 2 2 2 6 2" xfId="6637" xr:uid="{00000000-0005-0000-0000-000016050000}"/>
    <cellStyle name="40% - Accent3 2 2 2 6 2 2" xfId="24367" xr:uid="{233F4D32-F8A7-4ECB-B63B-A675061F4BF1}"/>
    <cellStyle name="40% - Accent3 2 2 2 6 2 3" xfId="15087" xr:uid="{AB14576C-1768-40F8-83ED-0580A3A49838}"/>
    <cellStyle name="40% - Accent3 2 2 2 6 3" xfId="20150" xr:uid="{D551A98B-899E-4DE5-811E-F4E7DF176ED3}"/>
    <cellStyle name="40% - Accent3 2 2 2 6 4" xfId="10869" xr:uid="{EAE87258-4FFB-4A9B-B5BB-29672B6EBADC}"/>
    <cellStyle name="40% - Accent3 2 2 2 7" xfId="4571" xr:uid="{00000000-0005-0000-0000-000017050000}"/>
    <cellStyle name="40% - Accent3 2 2 2 7 2" xfId="22301" xr:uid="{E6D968C9-0305-4BC3-A7E4-89DCF8443945}"/>
    <cellStyle name="40% - Accent3 2 2 2 7 3" xfId="13021" xr:uid="{67810421-9B85-4615-87D2-F38AEB046505}"/>
    <cellStyle name="40% - Accent3 2 2 2 8" xfId="18084" xr:uid="{976E011F-8BC8-48FB-880A-415D11EBB800}"/>
    <cellStyle name="40% - Accent3 2 2 2 9" xfId="17251" xr:uid="{8E99C139-69AE-4F00-A2B9-BF63E61ECAB4}"/>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859" xr:uid="{FA6722E7-B405-4585-9D8E-4957B2C1F0B4}"/>
    <cellStyle name="40% - Accent3 2 2 3 2 2 3" xfId="15579" xr:uid="{6EA5FF41-D1E3-4690-BB2F-012A8A9E07C8}"/>
    <cellStyle name="40% - Accent3 2 2 3 2 3" xfId="20642" xr:uid="{727E2FFD-463A-474C-9616-4F809ACA8108}"/>
    <cellStyle name="40% - Accent3 2 2 3 2 4" xfId="11361" xr:uid="{32058CD2-2062-48CB-9BA0-7D552F15184E}"/>
    <cellStyle name="40% - Accent3 2 2 3 3" xfId="4984" xr:uid="{00000000-0005-0000-0000-00001B050000}"/>
    <cellStyle name="40% - Accent3 2 2 3 3 2" xfId="22714" xr:uid="{91BB4D62-DB3D-42F6-A93B-27FD249D4B4E}"/>
    <cellStyle name="40% - Accent3 2 2 3 3 3" xfId="13434" xr:uid="{EFC3CEF3-30D1-4FCF-9775-C8563648E5B1}"/>
    <cellStyle name="40% - Accent3 2 2 3 4" xfId="18497" xr:uid="{9B9A49DF-65D0-483E-B9FC-6FA22E4E91A0}"/>
    <cellStyle name="40% - Accent3 2 2 3 5" xfId="17667" xr:uid="{2E03EDD8-41BE-4649-9DD2-E1C49F4A5332}"/>
    <cellStyle name="40% - Accent3 2 2 3 6" xfId="9216" xr:uid="{9DA3B76B-A6CD-48DD-B94B-2BD100C0729C}"/>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5272" xr:uid="{16D80963-1420-4676-99D4-0795B6DB5FFC}"/>
    <cellStyle name="40% - Accent3 2 2 4 2 2 3" xfId="15992" xr:uid="{6ABB3915-5288-4B9D-B116-FEEA6D38533C}"/>
    <cellStyle name="40% - Accent3 2 2 4 2 3" xfId="21055" xr:uid="{0A68805B-13DF-4061-853A-A151C67BCC47}"/>
    <cellStyle name="40% - Accent3 2 2 4 2 4" xfId="11774" xr:uid="{0E5B13E4-4CAF-453E-9A6C-DB1ABF3A1632}"/>
    <cellStyle name="40% - Accent3 2 2 4 3" xfId="5397" xr:uid="{00000000-0005-0000-0000-00001F050000}"/>
    <cellStyle name="40% - Accent3 2 2 4 3 2" xfId="23127" xr:uid="{BFDE3DF4-8FED-4A58-8F75-144D6B349531}"/>
    <cellStyle name="40% - Accent3 2 2 4 3 3" xfId="13847" xr:uid="{FB40E76E-A15C-4276-939A-5C61BA576B1E}"/>
    <cellStyle name="40% - Accent3 2 2 4 4" xfId="18910" xr:uid="{DCD08FC6-A60F-48EB-AF48-2F3B47DA93F1}"/>
    <cellStyle name="40% - Accent3 2 2 4 5" xfId="9629" xr:uid="{9BA1784D-FDDE-4A22-BF03-EB5B78C72B5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5685" xr:uid="{B8F3DA8E-8F00-46CE-AB96-BC7A76169CB7}"/>
    <cellStyle name="40% - Accent3 2 2 5 2 2 3" xfId="16405" xr:uid="{2C3AA6E8-1B55-4859-AA7C-EE4E2CCB9F18}"/>
    <cellStyle name="40% - Accent3 2 2 5 2 3" xfId="21468" xr:uid="{8FB59716-8E4B-43E7-AD10-8861CAA7A511}"/>
    <cellStyle name="40% - Accent3 2 2 5 2 4" xfId="12187" xr:uid="{FB55C861-567D-4FF8-82D0-F21DCBFB9FD2}"/>
    <cellStyle name="40% - Accent3 2 2 5 3" xfId="5810" xr:uid="{00000000-0005-0000-0000-000023050000}"/>
    <cellStyle name="40% - Accent3 2 2 5 3 2" xfId="23540" xr:uid="{B2E44437-ECB3-4E74-ACC9-2AD2F46437AF}"/>
    <cellStyle name="40% - Accent3 2 2 5 3 3" xfId="14260" xr:uid="{6E26696D-60B1-4A28-B8F8-23EB56ACFA61}"/>
    <cellStyle name="40% - Accent3 2 2 5 4" xfId="19323" xr:uid="{A3D598E5-A50E-4C76-876B-FCC7D6551171}"/>
    <cellStyle name="40% - Accent3 2 2 5 5" xfId="10042" xr:uid="{A6BD533A-66A8-4C0B-814D-4C785DD0A48A}"/>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6098" xr:uid="{A941A3F9-0086-4202-8845-F9A119E6DA91}"/>
    <cellStyle name="40% - Accent3 2 2 6 2 2 3" xfId="16818" xr:uid="{FC51306E-024B-4ED2-B034-E1DECAA27358}"/>
    <cellStyle name="40% - Accent3 2 2 6 2 3" xfId="21881" xr:uid="{B1FF865A-EA9B-49BB-A060-BBAD08230E91}"/>
    <cellStyle name="40% - Accent3 2 2 6 2 4" xfId="12600" xr:uid="{2BDEB738-34A7-4066-9D40-AD646B6F3A3D}"/>
    <cellStyle name="40% - Accent3 2 2 6 3" xfId="6223" xr:uid="{00000000-0005-0000-0000-000027050000}"/>
    <cellStyle name="40% - Accent3 2 2 6 3 2" xfId="23953" xr:uid="{31E1185C-6FFB-48D9-A1C6-20743C6A8877}"/>
    <cellStyle name="40% - Accent3 2 2 6 3 3" xfId="14673" xr:uid="{9CC2324D-3572-4A09-99DB-1F6035C274C9}"/>
    <cellStyle name="40% - Accent3 2 2 6 4" xfId="19736" xr:uid="{EA940725-A14F-44B4-AE37-8860A5CD9632}"/>
    <cellStyle name="40% - Accent3 2 2 6 5" xfId="10455" xr:uid="{0E7898E3-5991-4FB8-B2EE-F5D0583AA1E0}"/>
    <cellStyle name="40% - Accent3 2 2 7" xfId="2330" xr:uid="{00000000-0005-0000-0000-000028050000}"/>
    <cellStyle name="40% - Accent3 2 2 7 2" xfId="6636" xr:uid="{00000000-0005-0000-0000-000029050000}"/>
    <cellStyle name="40% - Accent3 2 2 7 2 2" xfId="24366" xr:uid="{399F91DD-7E38-495F-BA39-D1FEB9BF6F4D}"/>
    <cellStyle name="40% - Accent3 2 2 7 2 3" xfId="15086" xr:uid="{BD39227A-B7C1-4644-9421-D7926B1B4D8F}"/>
    <cellStyle name="40% - Accent3 2 2 7 3" xfId="20149" xr:uid="{B99C01B2-C14E-4B81-AF23-FBE9422260A5}"/>
    <cellStyle name="40% - Accent3 2 2 7 4" xfId="10868" xr:uid="{6AA0EF40-948B-4F24-8943-2660D63B3D03}"/>
    <cellStyle name="40% - Accent3 2 2 8" xfId="4570" xr:uid="{00000000-0005-0000-0000-00002A050000}"/>
    <cellStyle name="40% - Accent3 2 2 8 2" xfId="22300" xr:uid="{5EA42BF4-E4E8-429E-9264-2C34A7C79ECC}"/>
    <cellStyle name="40% - Accent3 2 2 8 3" xfId="13020" xr:uid="{6F640F1D-DFCD-45A2-8CBC-333B7869632E}"/>
    <cellStyle name="40% - Accent3 2 2 9" xfId="18083" xr:uid="{B491B787-AE28-4A57-9F9B-F53C87421862}"/>
    <cellStyle name="40% - Accent3 2 3" xfId="69" xr:uid="{00000000-0005-0000-0000-00002B050000}"/>
    <cellStyle name="40% - Accent3 2 3 10" xfId="8804" xr:uid="{28FB2D0D-AE72-4F19-B2BB-E8A02027A752}"/>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861" xr:uid="{516A4915-55FC-4A8C-AD88-61AC2850DCDA}"/>
    <cellStyle name="40% - Accent3 2 3 2 2 2 3" xfId="15581" xr:uid="{E563E109-698F-4951-9CE9-86C273CC4FBA}"/>
    <cellStyle name="40% - Accent3 2 3 2 2 3" xfId="20644" xr:uid="{03E3C332-EE8A-4664-8B9D-598D83390AF4}"/>
    <cellStyle name="40% - Accent3 2 3 2 2 4" xfId="11363" xr:uid="{0D6210DA-39D2-4DB1-B736-C6FE74184FA4}"/>
    <cellStyle name="40% - Accent3 2 3 2 3" xfId="4986" xr:uid="{00000000-0005-0000-0000-00002F050000}"/>
    <cellStyle name="40% - Accent3 2 3 2 3 2" xfId="22716" xr:uid="{ED2AE40F-4950-4389-9544-43B1EA5BC7BB}"/>
    <cellStyle name="40% - Accent3 2 3 2 3 3" xfId="13436" xr:uid="{A0D37D35-632D-4C52-B8F4-7D7AFD4B8F67}"/>
    <cellStyle name="40% - Accent3 2 3 2 4" xfId="18499" xr:uid="{7E58C739-F2D7-423D-9F4D-C26FC0B5CCF2}"/>
    <cellStyle name="40% - Accent3 2 3 2 5" xfId="17669" xr:uid="{12B51ACA-7766-4D0F-A2E1-0558308820FA}"/>
    <cellStyle name="40% - Accent3 2 3 2 6" xfId="9218" xr:uid="{46E49BA9-26E4-4726-B03C-897682CC2398}"/>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5274" xr:uid="{0959FFE4-4595-41FD-A286-07ABBE7CE464}"/>
    <cellStyle name="40% - Accent3 2 3 3 2 2 3" xfId="15994" xr:uid="{122885FD-74B5-4062-AF7E-F1A031E01C7F}"/>
    <cellStyle name="40% - Accent3 2 3 3 2 3" xfId="21057" xr:uid="{FB1D8D68-C775-4159-8B1C-D2A0ADE09325}"/>
    <cellStyle name="40% - Accent3 2 3 3 2 4" xfId="11776" xr:uid="{0A6E14B4-02C8-4A78-83BF-903DDC72D44A}"/>
    <cellStyle name="40% - Accent3 2 3 3 3" xfId="5399" xr:uid="{00000000-0005-0000-0000-000033050000}"/>
    <cellStyle name="40% - Accent3 2 3 3 3 2" xfId="23129" xr:uid="{87795043-5217-4D89-A91B-32B870F22311}"/>
    <cellStyle name="40% - Accent3 2 3 3 3 3" xfId="13849" xr:uid="{83B9095B-1AC6-4CC0-897C-51829EF2E81F}"/>
    <cellStyle name="40% - Accent3 2 3 3 4" xfId="18912" xr:uid="{E6BCB419-CBA1-48F6-8B5A-AEC6C96D0A3E}"/>
    <cellStyle name="40% - Accent3 2 3 3 5" xfId="9631" xr:uid="{23EEA6B2-FE92-4328-810B-AFE8BD77D239}"/>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5687" xr:uid="{74F74D25-1B6A-4420-AD0B-726867E6E421}"/>
    <cellStyle name="40% - Accent3 2 3 4 2 2 3" xfId="16407" xr:uid="{89D30C15-6441-4ACE-84EA-B79A645F1340}"/>
    <cellStyle name="40% - Accent3 2 3 4 2 3" xfId="21470" xr:uid="{6971F9A6-717E-4292-B02F-0A06E844996C}"/>
    <cellStyle name="40% - Accent3 2 3 4 2 4" xfId="12189" xr:uid="{06A5A6EE-841A-4886-A56C-E94E858C3B39}"/>
    <cellStyle name="40% - Accent3 2 3 4 3" xfId="5812" xr:uid="{00000000-0005-0000-0000-000037050000}"/>
    <cellStyle name="40% - Accent3 2 3 4 3 2" xfId="23542" xr:uid="{B8F302BE-2221-4977-8223-2061431F1DB3}"/>
    <cellStyle name="40% - Accent3 2 3 4 3 3" xfId="14262" xr:uid="{CBF504A3-41A5-491F-BD92-475A3CBB83F4}"/>
    <cellStyle name="40% - Accent3 2 3 4 4" xfId="19325" xr:uid="{43C8F5DB-76F0-4ECB-B7DD-964333C7D7D4}"/>
    <cellStyle name="40% - Accent3 2 3 4 5" xfId="10044" xr:uid="{02D9B5BE-D8DF-48E7-949D-051F36C07F88}"/>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6100" xr:uid="{D99D5599-F008-4C04-82A0-179D6509856C}"/>
    <cellStyle name="40% - Accent3 2 3 5 2 2 3" xfId="16820" xr:uid="{9CC614D4-C6AB-435A-92ED-78F2F9F6B81A}"/>
    <cellStyle name="40% - Accent3 2 3 5 2 3" xfId="21883" xr:uid="{A1607878-6A5E-4C21-ABA7-FDFA15691468}"/>
    <cellStyle name="40% - Accent3 2 3 5 2 4" xfId="12602" xr:uid="{8C1C37CC-C234-41CA-8080-221BDBB0CB0B}"/>
    <cellStyle name="40% - Accent3 2 3 5 3" xfId="6225" xr:uid="{00000000-0005-0000-0000-00003B050000}"/>
    <cellStyle name="40% - Accent3 2 3 5 3 2" xfId="23955" xr:uid="{E5D56E3C-6A44-4CE8-B684-D15B740CDDD5}"/>
    <cellStyle name="40% - Accent3 2 3 5 3 3" xfId="14675" xr:uid="{6609A0A0-EAD8-44C1-9D62-F533D56B8552}"/>
    <cellStyle name="40% - Accent3 2 3 5 4" xfId="19738" xr:uid="{0712C73D-8BB6-452F-8724-E0FDEBEBDD25}"/>
    <cellStyle name="40% - Accent3 2 3 5 5" xfId="10457" xr:uid="{EAF631E9-5C0A-42F1-90EC-A1BA2D84F6DF}"/>
    <cellStyle name="40% - Accent3 2 3 6" xfId="2332" xr:uid="{00000000-0005-0000-0000-00003C050000}"/>
    <cellStyle name="40% - Accent3 2 3 6 2" xfId="6638" xr:uid="{00000000-0005-0000-0000-00003D050000}"/>
    <cellStyle name="40% - Accent3 2 3 6 2 2" xfId="24368" xr:uid="{6FA9D221-C78B-4782-9D6B-D6F924391235}"/>
    <cellStyle name="40% - Accent3 2 3 6 2 3" xfId="15088" xr:uid="{2EC5CB85-D744-4EBE-9537-B4C80980F412}"/>
    <cellStyle name="40% - Accent3 2 3 6 3" xfId="20151" xr:uid="{5910636B-E992-43D8-AE20-2863051C0D9E}"/>
    <cellStyle name="40% - Accent3 2 3 6 4" xfId="10870" xr:uid="{C1EEA4C9-821E-49FF-B98E-F8562EF0BA05}"/>
    <cellStyle name="40% - Accent3 2 3 7" xfId="4572" xr:uid="{00000000-0005-0000-0000-00003E050000}"/>
    <cellStyle name="40% - Accent3 2 3 7 2" xfId="22302" xr:uid="{2CD2DDC8-4783-49D9-978E-31AA3BF7FEEB}"/>
    <cellStyle name="40% - Accent3 2 3 7 3" xfId="13022" xr:uid="{E2776484-5776-475E-807E-273434BBE4EE}"/>
    <cellStyle name="40% - Accent3 2 3 8" xfId="18085" xr:uid="{B8E3673D-CEF5-4E2B-9A18-DC42C9CCC706}"/>
    <cellStyle name="40% - Accent3 2 3 9" xfId="17252" xr:uid="{1B7FD249-75B0-4D30-BB2D-33B7EA4D263A}"/>
    <cellStyle name="40% - Accent3 2 4" xfId="635" xr:uid="{00000000-0005-0000-0000-00003F050000}"/>
    <cellStyle name="40% - Accent3 2 4 2" xfId="2906" xr:uid="{00000000-0005-0000-0000-000040050000}"/>
    <cellStyle name="40% - Accent3 2 4 2 2" xfId="7128" xr:uid="{00000000-0005-0000-0000-000041050000}"/>
    <cellStyle name="40% - Accent3 2 4 2 2 2" xfId="24858" xr:uid="{7B44DC6A-7B36-461C-86AB-C6E3BE29D21C}"/>
    <cellStyle name="40% - Accent3 2 4 2 2 3" xfId="15578" xr:uid="{EB34CEA1-96E4-4AA2-B6C7-6C78E1355CB1}"/>
    <cellStyle name="40% - Accent3 2 4 2 3" xfId="20641" xr:uid="{CAF9D9DF-E09B-4842-8C0A-CF5E2431EB76}"/>
    <cellStyle name="40% - Accent3 2 4 2 4" xfId="11360" xr:uid="{94690BD4-9AD8-499B-8200-8B06538C2D78}"/>
    <cellStyle name="40% - Accent3 2 4 3" xfId="4983" xr:uid="{00000000-0005-0000-0000-000042050000}"/>
    <cellStyle name="40% - Accent3 2 4 3 2" xfId="22713" xr:uid="{4A0E162C-80F2-4F16-A0F8-967BBBA424D7}"/>
    <cellStyle name="40% - Accent3 2 4 3 3" xfId="13433" xr:uid="{B76A70E8-1693-456B-8EBD-02EF14DE7CF7}"/>
    <cellStyle name="40% - Accent3 2 4 4" xfId="18496" xr:uid="{836D564E-C3E4-4D83-952D-0CAB5CDB7EE7}"/>
    <cellStyle name="40% - Accent3 2 4 5" xfId="17666" xr:uid="{77497086-AC0C-41C7-A905-D201CA1BBE59}"/>
    <cellStyle name="40% - Accent3 2 4 6" xfId="9215" xr:uid="{D0CFAE4C-032A-4841-A707-0A470399527E}"/>
    <cellStyle name="40% - Accent3 2 5" xfId="1088" xr:uid="{00000000-0005-0000-0000-000043050000}"/>
    <cellStyle name="40% - Accent3 2 5 2" xfId="3319" xr:uid="{00000000-0005-0000-0000-000044050000}"/>
    <cellStyle name="40% - Accent3 2 5 2 2" xfId="7541" xr:uid="{00000000-0005-0000-0000-000045050000}"/>
    <cellStyle name="40% - Accent3 2 5 2 2 2" xfId="25271" xr:uid="{0AD65712-9F9D-47D1-847F-6897BEBF8E3F}"/>
    <cellStyle name="40% - Accent3 2 5 2 2 3" xfId="15991" xr:uid="{868A5BD5-C586-428B-8C70-4DC477BB1F4C}"/>
    <cellStyle name="40% - Accent3 2 5 2 3" xfId="21054" xr:uid="{FC96C370-63C8-4E32-BF27-E379355960C2}"/>
    <cellStyle name="40% - Accent3 2 5 2 4" xfId="11773" xr:uid="{E16287BB-C49F-4C14-B834-398B69646BFF}"/>
    <cellStyle name="40% - Accent3 2 5 3" xfId="5396" xr:uid="{00000000-0005-0000-0000-000046050000}"/>
    <cellStyle name="40% - Accent3 2 5 3 2" xfId="23126" xr:uid="{96A17F7E-7EBF-450A-A9A0-AE52CB95865D}"/>
    <cellStyle name="40% - Accent3 2 5 3 3" xfId="13846" xr:uid="{D86218D8-6032-4E6B-A854-0552EA2DC173}"/>
    <cellStyle name="40% - Accent3 2 5 4" xfId="18909" xr:uid="{5C17BE3D-EA25-47CB-8B5B-8DDF3214BED2}"/>
    <cellStyle name="40% - Accent3 2 5 5" xfId="9628" xr:uid="{F35BF531-F123-4E31-8621-828BA1C1D17E}"/>
    <cellStyle name="40% - Accent3 2 6" xfId="1502" xr:uid="{00000000-0005-0000-0000-000047050000}"/>
    <cellStyle name="40% - Accent3 2 6 2" xfId="3732" xr:uid="{00000000-0005-0000-0000-000048050000}"/>
    <cellStyle name="40% - Accent3 2 6 2 2" xfId="7954" xr:uid="{00000000-0005-0000-0000-000049050000}"/>
    <cellStyle name="40% - Accent3 2 6 2 2 2" xfId="25684" xr:uid="{B99E4133-7272-4364-B06B-2456A1EA0507}"/>
    <cellStyle name="40% - Accent3 2 6 2 2 3" xfId="16404" xr:uid="{D2AF2047-3A80-40F3-B885-147061DE2244}"/>
    <cellStyle name="40% - Accent3 2 6 2 3" xfId="21467" xr:uid="{ADB3F427-580A-499A-A5E0-AD27C58AD899}"/>
    <cellStyle name="40% - Accent3 2 6 2 4" xfId="12186" xr:uid="{326E3AB9-E99A-4D48-AE4A-9F1D5BCA7076}"/>
    <cellStyle name="40% - Accent3 2 6 3" xfId="5809" xr:uid="{00000000-0005-0000-0000-00004A050000}"/>
    <cellStyle name="40% - Accent3 2 6 3 2" xfId="23539" xr:uid="{B9A56380-BF31-410F-BAC2-DFD9AFA28153}"/>
    <cellStyle name="40% - Accent3 2 6 3 3" xfId="14259" xr:uid="{3BD88F99-82E9-49CC-8B01-B0A9B739EA01}"/>
    <cellStyle name="40% - Accent3 2 6 4" xfId="19322" xr:uid="{E78C0A92-0132-4303-A507-32802868EFB8}"/>
    <cellStyle name="40% - Accent3 2 6 5" xfId="10041" xr:uid="{35E334BC-A3EC-469E-A630-31D8A48415F3}"/>
    <cellStyle name="40% - Accent3 2 7" xfId="1916" xr:uid="{00000000-0005-0000-0000-00004B050000}"/>
    <cellStyle name="40% - Accent3 2 7 2" xfId="4145" xr:uid="{00000000-0005-0000-0000-00004C050000}"/>
    <cellStyle name="40% - Accent3 2 7 2 2" xfId="8367" xr:uid="{00000000-0005-0000-0000-00004D050000}"/>
    <cellStyle name="40% - Accent3 2 7 2 2 2" xfId="26097" xr:uid="{D6AE8108-F81F-4A29-BB08-08EFEAD7959B}"/>
    <cellStyle name="40% - Accent3 2 7 2 2 3" xfId="16817" xr:uid="{F1727D0B-6C1E-45A5-AF6B-F114A3002161}"/>
    <cellStyle name="40% - Accent3 2 7 2 3" xfId="21880" xr:uid="{B5971A34-5439-4E00-AAF6-AA25F7528E4B}"/>
    <cellStyle name="40% - Accent3 2 7 2 4" xfId="12599" xr:uid="{D424D03C-DEDD-407B-882A-4AB2C55A2B9F}"/>
    <cellStyle name="40% - Accent3 2 7 3" xfId="6222" xr:uid="{00000000-0005-0000-0000-00004E050000}"/>
    <cellStyle name="40% - Accent3 2 7 3 2" xfId="23952" xr:uid="{7F1A7234-FE42-47A0-AD38-A846AAE52198}"/>
    <cellStyle name="40% - Accent3 2 7 3 3" xfId="14672" xr:uid="{E0320720-6A20-41E8-B888-B682A8F68E6C}"/>
    <cellStyle name="40% - Accent3 2 7 4" xfId="19735" xr:uid="{9E752272-D066-4D0B-9E10-0B3100977FB4}"/>
    <cellStyle name="40% - Accent3 2 7 5" xfId="10454" xr:uid="{D64B7960-3502-4487-8FCE-A3949095C367}"/>
    <cellStyle name="40% - Accent3 2 8" xfId="2329" xr:uid="{00000000-0005-0000-0000-00004F050000}"/>
    <cellStyle name="40% - Accent3 2 8 2" xfId="6635" xr:uid="{00000000-0005-0000-0000-000050050000}"/>
    <cellStyle name="40% - Accent3 2 8 2 2" xfId="24365" xr:uid="{43515CF3-D755-4D8C-AEAF-3D84C5004B58}"/>
    <cellStyle name="40% - Accent3 2 8 2 3" xfId="15085" xr:uid="{EFA2D5DE-CC27-4932-B88B-48BD92A5E15C}"/>
    <cellStyle name="40% - Accent3 2 8 3" xfId="20148" xr:uid="{DD85CBE4-8CCD-464D-B3D9-313C826D683A}"/>
    <cellStyle name="40% - Accent3 2 8 4" xfId="10867" xr:uid="{518E8BB7-707A-41BC-90D7-93E7F73385F0}"/>
    <cellStyle name="40% - Accent3 2 9" xfId="4569" xr:uid="{00000000-0005-0000-0000-000051050000}"/>
    <cellStyle name="40% - Accent3 2 9 2" xfId="22299" xr:uid="{F9A5E691-825B-4204-A76E-D4B53C542AAC}"/>
    <cellStyle name="40% - Accent3 2 9 3" xfId="13019" xr:uid="{2672B08C-62F8-4540-B18F-EA0FFC6748FA}"/>
    <cellStyle name="40% - Accent3 3" xfId="70" xr:uid="{00000000-0005-0000-0000-000052050000}"/>
    <cellStyle name="40% - Accent3 3 10" xfId="17253" xr:uid="{702954F7-B4B6-475A-9ED0-73A3E4791C77}"/>
    <cellStyle name="40% - Accent3 3 11" xfId="8805" xr:uid="{700A8FE1-D17B-4D1F-B5E0-8A0BCD2DFEA7}"/>
    <cellStyle name="40% - Accent3 3 2" xfId="71" xr:uid="{00000000-0005-0000-0000-000053050000}"/>
    <cellStyle name="40% - Accent3 3 2 10" xfId="8806" xr:uid="{84F04EC2-B4FB-41AB-BFB4-D20B277BB29D}"/>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863" xr:uid="{11EA15ED-04E1-43B9-8373-D81C238B33DA}"/>
    <cellStyle name="40% - Accent3 3 2 2 2 2 3" xfId="15583" xr:uid="{530C25AB-4FFB-4F3E-A9C1-AF49165BA2CC}"/>
    <cellStyle name="40% - Accent3 3 2 2 2 3" xfId="20646" xr:uid="{A41F3819-0EAE-4E67-9425-EE2D574204E1}"/>
    <cellStyle name="40% - Accent3 3 2 2 2 4" xfId="11365" xr:uid="{16932996-ACC8-4A6E-BE26-40E4A711BB9F}"/>
    <cellStyle name="40% - Accent3 3 2 2 3" xfId="4988" xr:uid="{00000000-0005-0000-0000-000057050000}"/>
    <cellStyle name="40% - Accent3 3 2 2 3 2" xfId="22718" xr:uid="{41BD47EA-0078-4903-A810-C92A784A7B7E}"/>
    <cellStyle name="40% - Accent3 3 2 2 3 3" xfId="13438" xr:uid="{E8F7D4DB-0DCD-42E2-BABF-8E3716EB2C92}"/>
    <cellStyle name="40% - Accent3 3 2 2 4" xfId="18501" xr:uid="{D3AF03F8-BE14-467B-87BF-05047591EEB2}"/>
    <cellStyle name="40% - Accent3 3 2 2 5" xfId="17671" xr:uid="{456AB667-8E78-4546-BE1A-C787F5754B10}"/>
    <cellStyle name="40% - Accent3 3 2 2 6" xfId="9220" xr:uid="{0E3FE2EF-ED07-4E59-B248-06947D820BCD}"/>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5276" xr:uid="{96DE664A-2FB6-419B-A5F0-8858EF4BC852}"/>
    <cellStyle name="40% - Accent3 3 2 3 2 2 3" xfId="15996" xr:uid="{48519222-4A28-4F7E-8F2A-038022BDA7B0}"/>
    <cellStyle name="40% - Accent3 3 2 3 2 3" xfId="21059" xr:uid="{8C28470C-34CC-49F3-8841-E0575BFC65F1}"/>
    <cellStyle name="40% - Accent3 3 2 3 2 4" xfId="11778" xr:uid="{953D6F97-6960-41AE-8853-9364E61AF390}"/>
    <cellStyle name="40% - Accent3 3 2 3 3" xfId="5401" xr:uid="{00000000-0005-0000-0000-00005B050000}"/>
    <cellStyle name="40% - Accent3 3 2 3 3 2" xfId="23131" xr:uid="{170DF301-CE88-4BAE-BBEC-F5812346DD9B}"/>
    <cellStyle name="40% - Accent3 3 2 3 3 3" xfId="13851" xr:uid="{372D099C-D2FB-4DDB-B1A8-AA56A6DBBAD7}"/>
    <cellStyle name="40% - Accent3 3 2 3 4" xfId="18914" xr:uid="{DA30D4E3-3434-4506-901F-FCF22E4ADFF7}"/>
    <cellStyle name="40% - Accent3 3 2 3 5" xfId="9633" xr:uid="{7F29F5B0-E075-4A12-A4CD-BF87017FC4C0}"/>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5689" xr:uid="{00517891-1A1B-417A-B237-7D029C3467BF}"/>
    <cellStyle name="40% - Accent3 3 2 4 2 2 3" xfId="16409" xr:uid="{764DA3E5-FE49-4DA6-8CA1-4D4112988C8B}"/>
    <cellStyle name="40% - Accent3 3 2 4 2 3" xfId="21472" xr:uid="{96F1A628-24F7-4C0C-9308-1EB4616358A4}"/>
    <cellStyle name="40% - Accent3 3 2 4 2 4" xfId="12191" xr:uid="{A905BD38-14A0-489A-AA49-543C97D82AF9}"/>
    <cellStyle name="40% - Accent3 3 2 4 3" xfId="5814" xr:uid="{00000000-0005-0000-0000-00005F050000}"/>
    <cellStyle name="40% - Accent3 3 2 4 3 2" xfId="23544" xr:uid="{656E6809-D223-4556-A498-7E774B08EDB0}"/>
    <cellStyle name="40% - Accent3 3 2 4 3 3" xfId="14264" xr:uid="{3DBB4C92-732A-40FA-ADDC-F235DBCEE91D}"/>
    <cellStyle name="40% - Accent3 3 2 4 4" xfId="19327" xr:uid="{9058AFD0-D9E2-42DC-99F9-5A536A47BB36}"/>
    <cellStyle name="40% - Accent3 3 2 4 5" xfId="10046" xr:uid="{3F2D5449-8E9E-4E3C-9B14-C62A7E707CAD}"/>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6102" xr:uid="{EAED209F-0588-4345-812B-F5993184C916}"/>
    <cellStyle name="40% - Accent3 3 2 5 2 2 3" xfId="16822" xr:uid="{C9D970BB-8169-4D5C-9A9F-68B78317EFE8}"/>
    <cellStyle name="40% - Accent3 3 2 5 2 3" xfId="21885" xr:uid="{233D38D1-4392-4C93-86CA-FDFEEB3233DA}"/>
    <cellStyle name="40% - Accent3 3 2 5 2 4" xfId="12604" xr:uid="{CFC14CD2-6A95-44C8-99EE-5CF57FD4C00A}"/>
    <cellStyle name="40% - Accent3 3 2 5 3" xfId="6227" xr:uid="{00000000-0005-0000-0000-000063050000}"/>
    <cellStyle name="40% - Accent3 3 2 5 3 2" xfId="23957" xr:uid="{B4B10D35-DB5C-4E35-A9DE-876027F67215}"/>
    <cellStyle name="40% - Accent3 3 2 5 3 3" xfId="14677" xr:uid="{7A6537A6-1CFF-4EE0-A1FC-4CD3ED832A25}"/>
    <cellStyle name="40% - Accent3 3 2 5 4" xfId="19740" xr:uid="{D9098EAB-B307-478E-B501-1136BA54EA45}"/>
    <cellStyle name="40% - Accent3 3 2 5 5" xfId="10459" xr:uid="{C80089AA-019A-49EA-B7FE-83708E945DFB}"/>
    <cellStyle name="40% - Accent3 3 2 6" xfId="2334" xr:uid="{00000000-0005-0000-0000-000064050000}"/>
    <cellStyle name="40% - Accent3 3 2 6 2" xfId="6640" xr:uid="{00000000-0005-0000-0000-000065050000}"/>
    <cellStyle name="40% - Accent3 3 2 6 2 2" xfId="24370" xr:uid="{F3C3022F-C93C-4C7D-9BB2-FA7B075FD060}"/>
    <cellStyle name="40% - Accent3 3 2 6 2 3" xfId="15090" xr:uid="{914A0F44-4974-4E7D-A6E8-1E8D362FCDAD}"/>
    <cellStyle name="40% - Accent3 3 2 6 3" xfId="20153" xr:uid="{9039AABE-F1AA-4928-BBF6-FC3A09941A35}"/>
    <cellStyle name="40% - Accent3 3 2 6 4" xfId="10872" xr:uid="{B9F0B5E7-6E32-48D2-AD70-CA597E5C39E2}"/>
    <cellStyle name="40% - Accent3 3 2 7" xfId="4574" xr:uid="{00000000-0005-0000-0000-000066050000}"/>
    <cellStyle name="40% - Accent3 3 2 7 2" xfId="22304" xr:uid="{935DD8BD-4CA2-4899-BEF1-0128E9CA9E30}"/>
    <cellStyle name="40% - Accent3 3 2 7 3" xfId="13024" xr:uid="{BAA799F5-21C5-498C-B35D-24595991357C}"/>
    <cellStyle name="40% - Accent3 3 2 8" xfId="18087" xr:uid="{857DC754-EF98-4A1D-826B-656F805439D3}"/>
    <cellStyle name="40% - Accent3 3 2 9" xfId="17254" xr:uid="{689C6E38-B24C-4971-B093-C852053F6ABB}"/>
    <cellStyle name="40% - Accent3 3 3" xfId="639" xr:uid="{00000000-0005-0000-0000-000067050000}"/>
    <cellStyle name="40% - Accent3 3 3 2" xfId="2910" xr:uid="{00000000-0005-0000-0000-000068050000}"/>
    <cellStyle name="40% - Accent3 3 3 2 2" xfId="7132" xr:uid="{00000000-0005-0000-0000-000069050000}"/>
    <cellStyle name="40% - Accent3 3 3 2 2 2" xfId="24862" xr:uid="{17649D38-66F0-4F46-B46A-B6EE38017A0D}"/>
    <cellStyle name="40% - Accent3 3 3 2 2 3" xfId="15582" xr:uid="{7153965A-A7EF-4BA1-9CFE-95A68D1293F4}"/>
    <cellStyle name="40% - Accent3 3 3 2 3" xfId="20645" xr:uid="{F040B3C4-E080-460A-A962-8034E75D211A}"/>
    <cellStyle name="40% - Accent3 3 3 2 4" xfId="11364" xr:uid="{D6801827-5E09-495D-B034-753F0C96D645}"/>
    <cellStyle name="40% - Accent3 3 3 3" xfId="4987" xr:uid="{00000000-0005-0000-0000-00006A050000}"/>
    <cellStyle name="40% - Accent3 3 3 3 2" xfId="22717" xr:uid="{F7A4407D-E5E1-401F-9C05-716C2C6E75AB}"/>
    <cellStyle name="40% - Accent3 3 3 3 3" xfId="13437" xr:uid="{CEB9493B-4D5A-4423-8415-7C416EFB06A1}"/>
    <cellStyle name="40% - Accent3 3 3 4" xfId="18500" xr:uid="{1DC4E577-8515-4673-B1CA-806C9E572E48}"/>
    <cellStyle name="40% - Accent3 3 3 5" xfId="17670" xr:uid="{EEB6025D-966C-42F8-B09B-C3F101E135FF}"/>
    <cellStyle name="40% - Accent3 3 3 6" xfId="9219" xr:uid="{7C257195-CAE6-4E88-A313-7CD7E679EEA0}"/>
    <cellStyle name="40% - Accent3 3 4" xfId="1092" xr:uid="{00000000-0005-0000-0000-00006B050000}"/>
    <cellStyle name="40% - Accent3 3 4 2" xfId="3323" xr:uid="{00000000-0005-0000-0000-00006C050000}"/>
    <cellStyle name="40% - Accent3 3 4 2 2" xfId="7545" xr:uid="{00000000-0005-0000-0000-00006D050000}"/>
    <cellStyle name="40% - Accent3 3 4 2 2 2" xfId="25275" xr:uid="{530987D5-004F-4EC2-9D9C-EBFA07C08573}"/>
    <cellStyle name="40% - Accent3 3 4 2 2 3" xfId="15995" xr:uid="{0F3C9686-DAE5-4538-9786-35B5070F8DF4}"/>
    <cellStyle name="40% - Accent3 3 4 2 3" xfId="21058" xr:uid="{BBE217E1-9F17-44FD-9C3D-E4080963AC35}"/>
    <cellStyle name="40% - Accent3 3 4 2 4" xfId="11777" xr:uid="{D5256559-ECB0-42C8-9C61-250969BE3784}"/>
    <cellStyle name="40% - Accent3 3 4 3" xfId="5400" xr:uid="{00000000-0005-0000-0000-00006E050000}"/>
    <cellStyle name="40% - Accent3 3 4 3 2" xfId="23130" xr:uid="{E101B116-9F9C-41DA-99A6-A8ABBBB1E898}"/>
    <cellStyle name="40% - Accent3 3 4 3 3" xfId="13850" xr:uid="{F4C1B507-7ED0-45F5-A84D-DAD55E5105D4}"/>
    <cellStyle name="40% - Accent3 3 4 4" xfId="18913" xr:uid="{93CEA710-C124-4CC0-AA36-6CAEE554527D}"/>
    <cellStyle name="40% - Accent3 3 4 5" xfId="9632" xr:uid="{5B93CDF9-51B3-4B60-B47D-C5D3C75C464C}"/>
    <cellStyle name="40% - Accent3 3 5" xfId="1506" xr:uid="{00000000-0005-0000-0000-00006F050000}"/>
    <cellStyle name="40% - Accent3 3 5 2" xfId="3736" xr:uid="{00000000-0005-0000-0000-000070050000}"/>
    <cellStyle name="40% - Accent3 3 5 2 2" xfId="7958" xr:uid="{00000000-0005-0000-0000-000071050000}"/>
    <cellStyle name="40% - Accent3 3 5 2 2 2" xfId="25688" xr:uid="{93D0EA2E-6DDB-4741-B0BB-31F98365BC6E}"/>
    <cellStyle name="40% - Accent3 3 5 2 2 3" xfId="16408" xr:uid="{27934EE2-6EAF-46E9-A0FE-B6568268B23E}"/>
    <cellStyle name="40% - Accent3 3 5 2 3" xfId="21471" xr:uid="{05482FF8-7D2D-47A1-B0BB-BA5F023F6BF1}"/>
    <cellStyle name="40% - Accent3 3 5 2 4" xfId="12190" xr:uid="{8040C6EE-1383-44B1-A13D-B95C82DBF745}"/>
    <cellStyle name="40% - Accent3 3 5 3" xfId="5813" xr:uid="{00000000-0005-0000-0000-000072050000}"/>
    <cellStyle name="40% - Accent3 3 5 3 2" xfId="23543" xr:uid="{1760B74C-EC7F-4A2A-BAFF-6982D8867C09}"/>
    <cellStyle name="40% - Accent3 3 5 3 3" xfId="14263" xr:uid="{04DB0BEE-C0D1-46D3-955A-CA525344D030}"/>
    <cellStyle name="40% - Accent3 3 5 4" xfId="19326" xr:uid="{A77BC6A4-EE8C-4AA4-8E97-CAD789B1C9A6}"/>
    <cellStyle name="40% - Accent3 3 5 5" xfId="10045" xr:uid="{BD47381A-7178-4812-B99C-B9F881248CCA}"/>
    <cellStyle name="40% - Accent3 3 6" xfId="1920" xr:uid="{00000000-0005-0000-0000-000073050000}"/>
    <cellStyle name="40% - Accent3 3 6 2" xfId="4149" xr:uid="{00000000-0005-0000-0000-000074050000}"/>
    <cellStyle name="40% - Accent3 3 6 2 2" xfId="8371" xr:uid="{00000000-0005-0000-0000-000075050000}"/>
    <cellStyle name="40% - Accent3 3 6 2 2 2" xfId="26101" xr:uid="{E0D5FC8A-9E77-4340-9E64-2BC5CD19ED16}"/>
    <cellStyle name="40% - Accent3 3 6 2 2 3" xfId="16821" xr:uid="{9B0D6491-218F-4711-8362-56613778676B}"/>
    <cellStyle name="40% - Accent3 3 6 2 3" xfId="21884" xr:uid="{E6534DE7-B5AF-4E5C-ABF9-3199EAC20851}"/>
    <cellStyle name="40% - Accent3 3 6 2 4" xfId="12603" xr:uid="{F229BEEB-6CD9-46A5-B5BD-2DB54AB79CCC}"/>
    <cellStyle name="40% - Accent3 3 6 3" xfId="6226" xr:uid="{00000000-0005-0000-0000-000076050000}"/>
    <cellStyle name="40% - Accent3 3 6 3 2" xfId="23956" xr:uid="{42350835-F4FD-4449-8E10-1DC5D7AD4B82}"/>
    <cellStyle name="40% - Accent3 3 6 3 3" xfId="14676" xr:uid="{BA578981-31D8-4402-B782-B42A01028B51}"/>
    <cellStyle name="40% - Accent3 3 6 4" xfId="19739" xr:uid="{447CBC51-54D2-4BF0-A77C-B742E243CF07}"/>
    <cellStyle name="40% - Accent3 3 6 5" xfId="10458" xr:uid="{67AF961C-6F2E-4039-B3B8-AE631B37B498}"/>
    <cellStyle name="40% - Accent3 3 7" xfId="2333" xr:uid="{00000000-0005-0000-0000-000077050000}"/>
    <cellStyle name="40% - Accent3 3 7 2" xfId="6639" xr:uid="{00000000-0005-0000-0000-000078050000}"/>
    <cellStyle name="40% - Accent3 3 7 2 2" xfId="24369" xr:uid="{CBFB3813-713E-423F-BE51-0AEAC1BE5D95}"/>
    <cellStyle name="40% - Accent3 3 7 2 3" xfId="15089" xr:uid="{53E9A87F-FEA2-4F4B-965A-7F6FED7BA193}"/>
    <cellStyle name="40% - Accent3 3 7 3" xfId="20152" xr:uid="{A765B182-EAAC-4D12-A08F-CBD799549C4B}"/>
    <cellStyle name="40% - Accent3 3 7 4" xfId="10871" xr:uid="{44771385-252A-47F4-83C2-C0A3386DDDFF}"/>
    <cellStyle name="40% - Accent3 3 8" xfId="4573" xr:uid="{00000000-0005-0000-0000-000079050000}"/>
    <cellStyle name="40% - Accent3 3 8 2" xfId="22303" xr:uid="{02D4EEDB-E02C-4C60-8517-170CDA2C1BB4}"/>
    <cellStyle name="40% - Accent3 3 8 3" xfId="13023" xr:uid="{E1B89A77-367D-4253-BB6D-4DC0E662DDEA}"/>
    <cellStyle name="40% - Accent3 3 9" xfId="18086" xr:uid="{CE100957-907B-421E-8CFE-138AA9232AE6}"/>
    <cellStyle name="40% - Accent3 4" xfId="72" xr:uid="{00000000-0005-0000-0000-00007A050000}"/>
    <cellStyle name="40% - Accent3 4 10" xfId="8807" xr:uid="{8FB29AEB-2DD6-461F-997E-C3CBDF075F99}"/>
    <cellStyle name="40% - Accent3 4 2" xfId="641" xr:uid="{00000000-0005-0000-0000-00007B050000}"/>
    <cellStyle name="40% - Accent3 4 2 2" xfId="2912" xr:uid="{00000000-0005-0000-0000-00007C050000}"/>
    <cellStyle name="40% - Accent3 4 2 2 2" xfId="7134" xr:uid="{00000000-0005-0000-0000-00007D050000}"/>
    <cellStyle name="40% - Accent3 4 2 2 2 2" xfId="24864" xr:uid="{85BE432D-3224-4DC4-82C7-9C84E95B0A6C}"/>
    <cellStyle name="40% - Accent3 4 2 2 2 3" xfId="15584" xr:uid="{FFCE06FE-D220-487E-B6EF-411768774112}"/>
    <cellStyle name="40% - Accent3 4 2 2 3" xfId="20647" xr:uid="{1A2135B2-B6B7-45BC-A409-67EFD182CF63}"/>
    <cellStyle name="40% - Accent3 4 2 2 4" xfId="11366" xr:uid="{2F40FC45-0529-4991-9A41-332B13E0A3CF}"/>
    <cellStyle name="40% - Accent3 4 2 3" xfId="4989" xr:uid="{00000000-0005-0000-0000-00007E050000}"/>
    <cellStyle name="40% - Accent3 4 2 3 2" xfId="22719" xr:uid="{3AF3A6A8-69D8-48E7-946A-9CF50304FDF6}"/>
    <cellStyle name="40% - Accent3 4 2 3 3" xfId="13439" xr:uid="{C082132B-7D27-42A5-8F9D-352EF6ED530B}"/>
    <cellStyle name="40% - Accent3 4 2 4" xfId="18502" xr:uid="{BF0132B3-2B08-4949-B31F-034B450ABD36}"/>
    <cellStyle name="40% - Accent3 4 2 5" xfId="17672" xr:uid="{BA14DCE6-DA46-41B3-95A5-6C7D54D1DBFD}"/>
    <cellStyle name="40% - Accent3 4 2 6" xfId="9221" xr:uid="{9FF1FDEE-EE32-482F-B014-517037A10F4A}"/>
    <cellStyle name="40% - Accent3 4 3" xfId="1094" xr:uid="{00000000-0005-0000-0000-00007F050000}"/>
    <cellStyle name="40% - Accent3 4 3 2" xfId="3325" xr:uid="{00000000-0005-0000-0000-000080050000}"/>
    <cellStyle name="40% - Accent3 4 3 2 2" xfId="7547" xr:uid="{00000000-0005-0000-0000-000081050000}"/>
    <cellStyle name="40% - Accent3 4 3 2 2 2" xfId="25277" xr:uid="{BC20ED6F-EC49-4268-8C46-AA0BC4010D79}"/>
    <cellStyle name="40% - Accent3 4 3 2 2 3" xfId="15997" xr:uid="{F7CEE46F-2DB6-4D29-ADD8-77A4171F6448}"/>
    <cellStyle name="40% - Accent3 4 3 2 3" xfId="21060" xr:uid="{1343743D-3540-4E98-A982-3001D433ED5F}"/>
    <cellStyle name="40% - Accent3 4 3 2 4" xfId="11779" xr:uid="{C4867A7C-A04C-40FB-9973-90270173D938}"/>
    <cellStyle name="40% - Accent3 4 3 3" xfId="5402" xr:uid="{00000000-0005-0000-0000-000082050000}"/>
    <cellStyle name="40% - Accent3 4 3 3 2" xfId="23132" xr:uid="{ABDAA943-B122-4B96-9EDD-B870F838FA46}"/>
    <cellStyle name="40% - Accent3 4 3 3 3" xfId="13852" xr:uid="{99CD642D-B41D-4CE8-8740-FAAA620A7ABA}"/>
    <cellStyle name="40% - Accent3 4 3 4" xfId="18915" xr:uid="{132BD50F-478B-4DCA-BE2C-CABE30B38A7F}"/>
    <cellStyle name="40% - Accent3 4 3 5" xfId="9634" xr:uid="{98E5A9A3-4EE8-453D-8A66-B633542A1F01}"/>
    <cellStyle name="40% - Accent3 4 4" xfId="1508" xr:uid="{00000000-0005-0000-0000-000083050000}"/>
    <cellStyle name="40% - Accent3 4 4 2" xfId="3738" xr:uid="{00000000-0005-0000-0000-000084050000}"/>
    <cellStyle name="40% - Accent3 4 4 2 2" xfId="7960" xr:uid="{00000000-0005-0000-0000-000085050000}"/>
    <cellStyle name="40% - Accent3 4 4 2 2 2" xfId="25690" xr:uid="{17B3EB36-3B58-4078-9CCC-A11A34F8C4FA}"/>
    <cellStyle name="40% - Accent3 4 4 2 2 3" xfId="16410" xr:uid="{B3F2E462-1591-4472-A4D3-F7DBC7A05FC7}"/>
    <cellStyle name="40% - Accent3 4 4 2 3" xfId="21473" xr:uid="{EC7625C4-2B2A-4801-9D7F-8FB6C2CA35D4}"/>
    <cellStyle name="40% - Accent3 4 4 2 4" xfId="12192" xr:uid="{3AF15C7C-3ACC-4C29-83A6-8AD86CC1DFD5}"/>
    <cellStyle name="40% - Accent3 4 4 3" xfId="5815" xr:uid="{00000000-0005-0000-0000-000086050000}"/>
    <cellStyle name="40% - Accent3 4 4 3 2" xfId="23545" xr:uid="{D9C0CC56-A035-4092-9707-21BAAB76CE9C}"/>
    <cellStyle name="40% - Accent3 4 4 3 3" xfId="14265" xr:uid="{2CFE3A5A-95FA-4442-9F5B-D92DA99CCE4C}"/>
    <cellStyle name="40% - Accent3 4 4 4" xfId="19328" xr:uid="{0F490819-D684-44F1-9299-F2F56F913C99}"/>
    <cellStyle name="40% - Accent3 4 4 5" xfId="10047" xr:uid="{FE8DAD26-4D42-4F13-841A-D857E1545BA4}"/>
    <cellStyle name="40% - Accent3 4 5" xfId="1922" xr:uid="{00000000-0005-0000-0000-000087050000}"/>
    <cellStyle name="40% - Accent3 4 5 2" xfId="4151" xr:uid="{00000000-0005-0000-0000-000088050000}"/>
    <cellStyle name="40% - Accent3 4 5 2 2" xfId="8373" xr:uid="{00000000-0005-0000-0000-000089050000}"/>
    <cellStyle name="40% - Accent3 4 5 2 2 2" xfId="26103" xr:uid="{538EA24D-5243-4FA0-AE46-07A43A63C553}"/>
    <cellStyle name="40% - Accent3 4 5 2 2 3" xfId="16823" xr:uid="{26A7F634-70C4-4A90-B613-11CD205F0FD9}"/>
    <cellStyle name="40% - Accent3 4 5 2 3" xfId="21886" xr:uid="{94BA3DF0-88D3-4D4E-B3DC-FB3AB4279E43}"/>
    <cellStyle name="40% - Accent3 4 5 2 4" xfId="12605" xr:uid="{7D28A960-4F02-49F4-A42E-3FECECD2849C}"/>
    <cellStyle name="40% - Accent3 4 5 3" xfId="6228" xr:uid="{00000000-0005-0000-0000-00008A050000}"/>
    <cellStyle name="40% - Accent3 4 5 3 2" xfId="23958" xr:uid="{0B0BF848-B19E-4C65-AEBD-F1F957F73ED7}"/>
    <cellStyle name="40% - Accent3 4 5 3 3" xfId="14678" xr:uid="{661CB009-574D-41BD-98F3-8E5BDE91C313}"/>
    <cellStyle name="40% - Accent3 4 5 4" xfId="19741" xr:uid="{29CF183B-FC42-4461-843C-D32EB0ABEC4E}"/>
    <cellStyle name="40% - Accent3 4 5 5" xfId="10460" xr:uid="{BE79A92D-E1CC-41C7-8F7E-3CDFFD2A2AF9}"/>
    <cellStyle name="40% - Accent3 4 6" xfId="2335" xr:uid="{00000000-0005-0000-0000-00008B050000}"/>
    <cellStyle name="40% - Accent3 4 6 2" xfId="6641" xr:uid="{00000000-0005-0000-0000-00008C050000}"/>
    <cellStyle name="40% - Accent3 4 6 2 2" xfId="24371" xr:uid="{CEB41DE0-7D85-40DF-9EFB-DB6C6D3E1C28}"/>
    <cellStyle name="40% - Accent3 4 6 2 3" xfId="15091" xr:uid="{454B10D7-8FF7-495D-B198-2FE4C398C183}"/>
    <cellStyle name="40% - Accent3 4 6 3" xfId="20154" xr:uid="{C37DBC57-97A3-4517-876B-052743FFDC45}"/>
    <cellStyle name="40% - Accent3 4 6 4" xfId="10873" xr:uid="{657C58C9-E6D2-4502-BC7F-0C98E81B3885}"/>
    <cellStyle name="40% - Accent3 4 7" xfId="4575" xr:uid="{00000000-0005-0000-0000-00008D050000}"/>
    <cellStyle name="40% - Accent3 4 7 2" xfId="22305" xr:uid="{D788ED8A-738C-411A-BB6C-60B3CA56AA07}"/>
    <cellStyle name="40% - Accent3 4 7 3" xfId="13025" xr:uid="{CDBB660C-1039-4159-9278-094ADC28A6A0}"/>
    <cellStyle name="40% - Accent3 4 8" xfId="18088" xr:uid="{0A154604-D0EF-4A99-AF6B-1263BB5C985A}"/>
    <cellStyle name="40% - Accent3 4 9" xfId="17255" xr:uid="{2055F675-9034-4F01-A0CB-A84D93D6353B}"/>
    <cellStyle name="40% - Accent3 5" xfId="634" xr:uid="{00000000-0005-0000-0000-00008E050000}"/>
    <cellStyle name="40% - Accent3 5 2" xfId="2905" xr:uid="{00000000-0005-0000-0000-00008F050000}"/>
    <cellStyle name="40% - Accent3 5 2 2" xfId="7127" xr:uid="{00000000-0005-0000-0000-000090050000}"/>
    <cellStyle name="40% - Accent3 5 2 2 2" xfId="24857" xr:uid="{4B29450C-6049-4EAF-A517-366A1AD857F4}"/>
    <cellStyle name="40% - Accent3 5 2 2 3" xfId="15577" xr:uid="{82BD202F-7424-4440-B265-87A40ECA5FEF}"/>
    <cellStyle name="40% - Accent3 5 2 3" xfId="20640" xr:uid="{5C82A6B8-7C1D-4047-8626-17F0A18CD1EC}"/>
    <cellStyle name="40% - Accent3 5 2 4" xfId="11359" xr:uid="{EB7BF393-D348-48F7-AF0A-DFB33328E883}"/>
    <cellStyle name="40% - Accent3 5 3" xfId="4982" xr:uid="{00000000-0005-0000-0000-000091050000}"/>
    <cellStyle name="40% - Accent3 5 3 2" xfId="22712" xr:uid="{3B29E635-E4D7-44EC-96B7-43810E2F1CFC}"/>
    <cellStyle name="40% - Accent3 5 3 3" xfId="13432" xr:uid="{E1239EFF-5543-4407-A14F-140DCC8F8D7D}"/>
    <cellStyle name="40% - Accent3 5 4" xfId="18495" xr:uid="{C282C22F-2844-42CB-B0D9-57D15D7EFE16}"/>
    <cellStyle name="40% - Accent3 5 5" xfId="17665" xr:uid="{C06B962B-69D3-4F5E-941E-B467EA2BA196}"/>
    <cellStyle name="40% - Accent3 5 6" xfId="9214" xr:uid="{69DD239A-72D8-48BA-8ADB-AEA0CBF460CB}"/>
    <cellStyle name="40% - Accent3 6" xfId="1087" xr:uid="{00000000-0005-0000-0000-000092050000}"/>
    <cellStyle name="40% - Accent3 6 2" xfId="3318" xr:uid="{00000000-0005-0000-0000-000093050000}"/>
    <cellStyle name="40% - Accent3 6 2 2" xfId="7540" xr:uid="{00000000-0005-0000-0000-000094050000}"/>
    <cellStyle name="40% - Accent3 6 2 2 2" xfId="25270" xr:uid="{2B729391-3B01-4AC6-976D-B22FB26E66F5}"/>
    <cellStyle name="40% - Accent3 6 2 2 3" xfId="15990" xr:uid="{1C439EDC-0ECB-47A8-9FF9-82577ECEFE72}"/>
    <cellStyle name="40% - Accent3 6 2 3" xfId="21053" xr:uid="{9AF7F1D1-7680-4228-84D9-E9AD2A5B3A32}"/>
    <cellStyle name="40% - Accent3 6 2 4" xfId="11772" xr:uid="{0384332E-7F90-4C51-A222-D53AED64D1BD}"/>
    <cellStyle name="40% - Accent3 6 3" xfId="5395" xr:uid="{00000000-0005-0000-0000-000095050000}"/>
    <cellStyle name="40% - Accent3 6 3 2" xfId="23125" xr:uid="{61BA0418-BF5F-4737-97B9-C8F68A0CE46E}"/>
    <cellStyle name="40% - Accent3 6 3 3" xfId="13845" xr:uid="{D3F952B9-2D1D-4922-83A2-84DBF247A5F8}"/>
    <cellStyle name="40% - Accent3 6 4" xfId="18908" xr:uid="{A69C71E3-7E3D-463E-9C29-DB8668872054}"/>
    <cellStyle name="40% - Accent3 6 5" xfId="9627" xr:uid="{191A8EAD-0DE9-45BB-8FD3-0BDF942F5A88}"/>
    <cellStyle name="40% - Accent3 7" xfId="1501" xr:uid="{00000000-0005-0000-0000-000096050000}"/>
    <cellStyle name="40% - Accent3 7 2" xfId="3731" xr:uid="{00000000-0005-0000-0000-000097050000}"/>
    <cellStyle name="40% - Accent3 7 2 2" xfId="7953" xr:uid="{00000000-0005-0000-0000-000098050000}"/>
    <cellStyle name="40% - Accent3 7 2 2 2" xfId="25683" xr:uid="{791B70C3-284C-4396-A36F-EA53A83E97C5}"/>
    <cellStyle name="40% - Accent3 7 2 2 3" xfId="16403" xr:uid="{176F4E59-46CE-418A-80CE-368A744FD266}"/>
    <cellStyle name="40% - Accent3 7 2 3" xfId="21466" xr:uid="{AD66EBB7-E36F-4161-B2C7-738CF311A995}"/>
    <cellStyle name="40% - Accent3 7 2 4" xfId="12185" xr:uid="{0A99C186-98A2-43FF-8FB9-4618C432E40E}"/>
    <cellStyle name="40% - Accent3 7 3" xfId="5808" xr:uid="{00000000-0005-0000-0000-000099050000}"/>
    <cellStyle name="40% - Accent3 7 3 2" xfId="23538" xr:uid="{D9B1DD8D-26D7-4076-95A5-78292DE0970A}"/>
    <cellStyle name="40% - Accent3 7 3 3" xfId="14258" xr:uid="{287D9285-B31F-48DF-B966-AC1CAA8345F2}"/>
    <cellStyle name="40% - Accent3 7 4" xfId="19321" xr:uid="{2105D245-8209-4230-9F78-28163D60BE2B}"/>
    <cellStyle name="40% - Accent3 7 5" xfId="10040" xr:uid="{06173DC2-B904-407A-91A6-9DBE762DA205}"/>
    <cellStyle name="40% - Accent3 8" xfId="1915" xr:uid="{00000000-0005-0000-0000-00009A050000}"/>
    <cellStyle name="40% - Accent3 8 2" xfId="4144" xr:uid="{00000000-0005-0000-0000-00009B050000}"/>
    <cellStyle name="40% - Accent3 8 2 2" xfId="8366" xr:uid="{00000000-0005-0000-0000-00009C050000}"/>
    <cellStyle name="40% - Accent3 8 2 2 2" xfId="26096" xr:uid="{93D899AA-96F7-4CB5-BA00-DE5D285CEA13}"/>
    <cellStyle name="40% - Accent3 8 2 2 3" xfId="16816" xr:uid="{0BDAFD8D-8555-42A7-ADB6-FF8780F2A4CF}"/>
    <cellStyle name="40% - Accent3 8 2 3" xfId="21879" xr:uid="{A869F435-5AE0-4A9F-8A42-1C12AD1CC79B}"/>
    <cellStyle name="40% - Accent3 8 2 4" xfId="12598" xr:uid="{85674DC9-117A-41ED-B894-68489577A643}"/>
    <cellStyle name="40% - Accent3 8 3" xfId="6221" xr:uid="{00000000-0005-0000-0000-00009D050000}"/>
    <cellStyle name="40% - Accent3 8 3 2" xfId="23951" xr:uid="{FB892B8D-005C-4707-B7F8-9482D7F07B35}"/>
    <cellStyle name="40% - Accent3 8 3 3" xfId="14671" xr:uid="{5EE12B02-2802-4CEC-9542-5C1C0DE670FA}"/>
    <cellStyle name="40% - Accent3 8 4" xfId="19734" xr:uid="{09240383-BC19-40A6-89DC-CAB9D28036DB}"/>
    <cellStyle name="40% - Accent3 8 5" xfId="10453" xr:uid="{53D98FBE-BDF0-465B-B694-600E70A6BCAB}"/>
    <cellStyle name="40% - Accent3 9" xfId="2328" xr:uid="{00000000-0005-0000-0000-00009E050000}"/>
    <cellStyle name="40% - Accent3 9 2" xfId="6634" xr:uid="{00000000-0005-0000-0000-00009F050000}"/>
    <cellStyle name="40% - Accent3 9 2 2" xfId="24364" xr:uid="{28695FA6-AD7F-4C09-A484-BDFCA5241C35}"/>
    <cellStyle name="40% - Accent3 9 2 3" xfId="15084" xr:uid="{294C7EF7-BCA6-4130-B58C-9CC9964D4215}"/>
    <cellStyle name="40% - Accent3 9 3" xfId="20147" xr:uid="{9BA5B5BD-96C3-496A-AC12-003339DFCF60}"/>
    <cellStyle name="40% - Accent3 9 4" xfId="10866" xr:uid="{AFBD1EA1-81A3-4704-999F-268FEF1E9960}"/>
    <cellStyle name="40% - Accent4" xfId="73" builtinId="43" customBuiltin="1"/>
    <cellStyle name="40% - Accent4 10" xfId="4576" xr:uid="{00000000-0005-0000-0000-0000A1050000}"/>
    <cellStyle name="40% - Accent4 10 2" xfId="22306" xr:uid="{00635869-17D5-49A5-869E-3E3C23E63F7E}"/>
    <cellStyle name="40% - Accent4 10 3" xfId="13026" xr:uid="{A05246FA-F721-4AC3-93BF-AD4642948ACC}"/>
    <cellStyle name="40% - Accent4 11" xfId="18089" xr:uid="{BE406AE4-E0D1-4722-9F19-9F32F6E8611B}"/>
    <cellStyle name="40% - Accent4 12" xfId="17256" xr:uid="{1055204E-92BD-4C13-A0F0-EED468DB3974}"/>
    <cellStyle name="40% - Accent4 13" xfId="8808" xr:uid="{F631B57A-DECD-4306-B851-F374C67C2087}"/>
    <cellStyle name="40% - Accent4 2" xfId="74" xr:uid="{00000000-0005-0000-0000-0000A2050000}"/>
    <cellStyle name="40% - Accent4 2 10" xfId="18090" xr:uid="{CD4F165C-AD24-45B1-BF54-75BCFF21D55B}"/>
    <cellStyle name="40% - Accent4 2 11" xfId="17257" xr:uid="{D4A210D4-2C25-49AA-8428-041B5EF8C061}"/>
    <cellStyle name="40% - Accent4 2 12" xfId="8809" xr:uid="{332451BC-42C8-468B-9E7B-70CD71E7787F}"/>
    <cellStyle name="40% - Accent4 2 2" xfId="75" xr:uid="{00000000-0005-0000-0000-0000A3050000}"/>
    <cellStyle name="40% - Accent4 2 2 10" xfId="17258" xr:uid="{88FCDB37-74BD-4248-B76B-DF9B1D21A540}"/>
    <cellStyle name="40% - Accent4 2 2 11" xfId="8810" xr:uid="{BFC00667-BE22-40F1-8E54-11CB59599A93}"/>
    <cellStyle name="40% - Accent4 2 2 2" xfId="76" xr:uid="{00000000-0005-0000-0000-0000A4050000}"/>
    <cellStyle name="40% - Accent4 2 2 2 10" xfId="8811" xr:uid="{42276A44-CE4F-41FE-AB6D-DBF66A7D3A26}"/>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868" xr:uid="{A2E96A73-0C3A-4116-BDFB-BA8FE2B79D8D}"/>
    <cellStyle name="40% - Accent4 2 2 2 2 2 2 3" xfId="15588" xr:uid="{2AAC2BCD-DEE8-460A-ADD2-92231B5125DC}"/>
    <cellStyle name="40% - Accent4 2 2 2 2 2 3" xfId="20651" xr:uid="{8C23A5DA-C89D-4826-AB06-C9756253390B}"/>
    <cellStyle name="40% - Accent4 2 2 2 2 2 4" xfId="11370" xr:uid="{60F6F29C-A255-4B2C-B5CA-531AC31E9ED9}"/>
    <cellStyle name="40% - Accent4 2 2 2 2 3" xfId="4993" xr:uid="{00000000-0005-0000-0000-0000A8050000}"/>
    <cellStyle name="40% - Accent4 2 2 2 2 3 2" xfId="22723" xr:uid="{B57D825B-D06F-4D07-8191-46B4A05B40C6}"/>
    <cellStyle name="40% - Accent4 2 2 2 2 3 3" xfId="13443" xr:uid="{E9252908-C442-4BCD-920F-744A0700C114}"/>
    <cellStyle name="40% - Accent4 2 2 2 2 4" xfId="18506" xr:uid="{84306EEA-722B-4B3E-995F-82BF129998B2}"/>
    <cellStyle name="40% - Accent4 2 2 2 2 5" xfId="17676" xr:uid="{4AF1B612-4C8F-4F41-B6B7-F162ADB591AC}"/>
    <cellStyle name="40% - Accent4 2 2 2 2 6" xfId="9225" xr:uid="{DF577FDC-3CB4-4D02-A0A7-B55DC5030EEC}"/>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5281" xr:uid="{4FE0115B-651E-4302-9DE5-941396C67330}"/>
    <cellStyle name="40% - Accent4 2 2 2 3 2 2 3" xfId="16001" xr:uid="{EEBBC132-B047-4C0A-8342-7246F2289A9B}"/>
    <cellStyle name="40% - Accent4 2 2 2 3 2 3" xfId="21064" xr:uid="{E31B68C2-7803-4030-8502-BAB55F686548}"/>
    <cellStyle name="40% - Accent4 2 2 2 3 2 4" xfId="11783" xr:uid="{3E4C41B6-B11B-4BA9-B159-5ACAF8F02A9C}"/>
    <cellStyle name="40% - Accent4 2 2 2 3 3" xfId="5406" xr:uid="{00000000-0005-0000-0000-0000AC050000}"/>
    <cellStyle name="40% - Accent4 2 2 2 3 3 2" xfId="23136" xr:uid="{38CD7045-5CDE-4E36-AC0A-56455ABFEB3C}"/>
    <cellStyle name="40% - Accent4 2 2 2 3 3 3" xfId="13856" xr:uid="{58CD5A13-FBE8-4659-83EA-FFF3FDCE523B}"/>
    <cellStyle name="40% - Accent4 2 2 2 3 4" xfId="18919" xr:uid="{AC9A630E-45F0-4E5C-9162-0591E5D3C432}"/>
    <cellStyle name="40% - Accent4 2 2 2 3 5" xfId="9638" xr:uid="{911E0335-1565-46FF-A5A6-28035C4DDE67}"/>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5694" xr:uid="{6F93E8E7-5C3A-45A5-8BBB-C4029AB21BEE}"/>
    <cellStyle name="40% - Accent4 2 2 2 4 2 2 3" xfId="16414" xr:uid="{1F20EB9F-E0CB-4178-959F-0213A74E6666}"/>
    <cellStyle name="40% - Accent4 2 2 2 4 2 3" xfId="21477" xr:uid="{1FF93E3A-8D89-40D2-8933-16B7B6362ABC}"/>
    <cellStyle name="40% - Accent4 2 2 2 4 2 4" xfId="12196" xr:uid="{9F204179-BC03-4807-BF3E-E73649805D73}"/>
    <cellStyle name="40% - Accent4 2 2 2 4 3" xfId="5819" xr:uid="{00000000-0005-0000-0000-0000B0050000}"/>
    <cellStyle name="40% - Accent4 2 2 2 4 3 2" xfId="23549" xr:uid="{81AC75A7-203B-458C-91C3-65A061372C1F}"/>
    <cellStyle name="40% - Accent4 2 2 2 4 3 3" xfId="14269" xr:uid="{6D782D95-5E96-4B2C-9A25-1EB4D8304DBC}"/>
    <cellStyle name="40% - Accent4 2 2 2 4 4" xfId="19332" xr:uid="{C12DCF30-C3A0-44AF-A62E-08BE8790C3ED}"/>
    <cellStyle name="40% - Accent4 2 2 2 4 5" xfId="10051" xr:uid="{E034BA61-9C38-4453-9DC3-D7C04D7B91DC}"/>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6107" xr:uid="{745772FE-5DB4-4FCF-A32C-6E676060ED18}"/>
    <cellStyle name="40% - Accent4 2 2 2 5 2 2 3" xfId="16827" xr:uid="{E7BA9A28-35DB-46CA-BB15-3E10E47F0E58}"/>
    <cellStyle name="40% - Accent4 2 2 2 5 2 3" xfId="21890" xr:uid="{B975AA89-75DF-4953-A738-CF59A37363FE}"/>
    <cellStyle name="40% - Accent4 2 2 2 5 2 4" xfId="12609" xr:uid="{148F7B94-79AE-4B34-B0A2-44077E792DFB}"/>
    <cellStyle name="40% - Accent4 2 2 2 5 3" xfId="6232" xr:uid="{00000000-0005-0000-0000-0000B4050000}"/>
    <cellStyle name="40% - Accent4 2 2 2 5 3 2" xfId="23962" xr:uid="{8A3EDA22-139C-43D0-8F91-829200A453D3}"/>
    <cellStyle name="40% - Accent4 2 2 2 5 3 3" xfId="14682" xr:uid="{529EB2F7-891F-4C98-9D01-D4143C195DA3}"/>
    <cellStyle name="40% - Accent4 2 2 2 5 4" xfId="19745" xr:uid="{A54AB66C-5291-484F-95F0-6826569D9961}"/>
    <cellStyle name="40% - Accent4 2 2 2 5 5" xfId="10464" xr:uid="{AD3DC115-2A34-43D6-998F-68E099958668}"/>
    <cellStyle name="40% - Accent4 2 2 2 6" xfId="2339" xr:uid="{00000000-0005-0000-0000-0000B5050000}"/>
    <cellStyle name="40% - Accent4 2 2 2 6 2" xfId="6645" xr:uid="{00000000-0005-0000-0000-0000B6050000}"/>
    <cellStyle name="40% - Accent4 2 2 2 6 2 2" xfId="24375" xr:uid="{65F28C65-F04F-4D15-B4FB-699AD8F432EB}"/>
    <cellStyle name="40% - Accent4 2 2 2 6 2 3" xfId="15095" xr:uid="{D7CD2011-F5BB-437B-84D1-B96BA6A25E2E}"/>
    <cellStyle name="40% - Accent4 2 2 2 6 3" xfId="20158" xr:uid="{F68DDDAC-87A4-4FB0-8EDD-4AA0D56F32B9}"/>
    <cellStyle name="40% - Accent4 2 2 2 6 4" xfId="10877" xr:uid="{CEB1FFE3-0EAC-4297-8CB8-B1F29CFDCC5C}"/>
    <cellStyle name="40% - Accent4 2 2 2 7" xfId="4579" xr:uid="{00000000-0005-0000-0000-0000B7050000}"/>
    <cellStyle name="40% - Accent4 2 2 2 7 2" xfId="22309" xr:uid="{F9AB9CEF-2CCA-48FA-B781-E8A3EE8AABB7}"/>
    <cellStyle name="40% - Accent4 2 2 2 7 3" xfId="13029" xr:uid="{93F5BF9F-A4C2-4547-9C89-665105C84271}"/>
    <cellStyle name="40% - Accent4 2 2 2 8" xfId="18092" xr:uid="{8F118B8A-586D-40C9-9831-5CEB4754BABF}"/>
    <cellStyle name="40% - Accent4 2 2 2 9" xfId="17259" xr:uid="{2D25CB73-6326-42DC-84CB-ABF683953CC7}"/>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867" xr:uid="{5291FF31-5083-48A2-BBA2-62A4674CA5C1}"/>
    <cellStyle name="40% - Accent4 2 2 3 2 2 3" xfId="15587" xr:uid="{CC43BB98-3190-4EDE-AC7F-06406DC7603A}"/>
    <cellStyle name="40% - Accent4 2 2 3 2 3" xfId="20650" xr:uid="{D8DC648C-D4BE-4246-BE4C-D72D25A0B2B9}"/>
    <cellStyle name="40% - Accent4 2 2 3 2 4" xfId="11369" xr:uid="{190A59B3-6AC5-403A-94D4-A94CB0DE9B9F}"/>
    <cellStyle name="40% - Accent4 2 2 3 3" xfId="4992" xr:uid="{00000000-0005-0000-0000-0000BB050000}"/>
    <cellStyle name="40% - Accent4 2 2 3 3 2" xfId="22722" xr:uid="{BC3F9790-C665-4EB8-8178-C9142DBCCDAF}"/>
    <cellStyle name="40% - Accent4 2 2 3 3 3" xfId="13442" xr:uid="{CA05F85D-1E84-4F09-9536-018FB6FF4EBE}"/>
    <cellStyle name="40% - Accent4 2 2 3 4" xfId="18505" xr:uid="{A307FD7E-B2BA-41C5-8F3A-D614B8946A5F}"/>
    <cellStyle name="40% - Accent4 2 2 3 5" xfId="17675" xr:uid="{F40129CF-506B-4BE0-9619-511864E1C507}"/>
    <cellStyle name="40% - Accent4 2 2 3 6" xfId="9224" xr:uid="{BF5468AD-0F58-40B2-9390-EB80D760370F}"/>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5280" xr:uid="{1D99E23F-A864-44ED-BDA9-9D6AA9CD8567}"/>
    <cellStyle name="40% - Accent4 2 2 4 2 2 3" xfId="16000" xr:uid="{7825302A-99E2-4DF5-8D0D-065DC50759BE}"/>
    <cellStyle name="40% - Accent4 2 2 4 2 3" xfId="21063" xr:uid="{E409117D-B7C3-4BBF-8FFD-34429BEE0E96}"/>
    <cellStyle name="40% - Accent4 2 2 4 2 4" xfId="11782" xr:uid="{B29FEC9C-1381-4091-980C-E75982962A1E}"/>
    <cellStyle name="40% - Accent4 2 2 4 3" xfId="5405" xr:uid="{00000000-0005-0000-0000-0000BF050000}"/>
    <cellStyle name="40% - Accent4 2 2 4 3 2" xfId="23135" xr:uid="{65E42204-9D20-4FCE-9024-C5278C26B2F2}"/>
    <cellStyle name="40% - Accent4 2 2 4 3 3" xfId="13855" xr:uid="{1FCE0032-13F2-47B7-97F4-51CCB1208CDB}"/>
    <cellStyle name="40% - Accent4 2 2 4 4" xfId="18918" xr:uid="{0091800E-84D5-4E52-9761-4DEC56F92A0C}"/>
    <cellStyle name="40% - Accent4 2 2 4 5" xfId="9637" xr:uid="{81C3D0F0-B867-49E0-BB85-9BDFDD27ECC2}"/>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5693" xr:uid="{05630967-26E7-44D6-AB71-8F2E005A49FA}"/>
    <cellStyle name="40% - Accent4 2 2 5 2 2 3" xfId="16413" xr:uid="{2631C6B8-8712-4260-A938-7F87ACA2B669}"/>
    <cellStyle name="40% - Accent4 2 2 5 2 3" xfId="21476" xr:uid="{F97E0174-1FB8-435E-AE3E-334FE10CB058}"/>
    <cellStyle name="40% - Accent4 2 2 5 2 4" xfId="12195" xr:uid="{1F582AD9-1E68-44C2-A6E8-E582FFEF888E}"/>
    <cellStyle name="40% - Accent4 2 2 5 3" xfId="5818" xr:uid="{00000000-0005-0000-0000-0000C3050000}"/>
    <cellStyle name="40% - Accent4 2 2 5 3 2" xfId="23548" xr:uid="{7D1EC7A8-CD4F-4B34-9CFE-908EC8B8854F}"/>
    <cellStyle name="40% - Accent4 2 2 5 3 3" xfId="14268" xr:uid="{9CC8A553-0B57-4048-80D4-2FF831335BA0}"/>
    <cellStyle name="40% - Accent4 2 2 5 4" xfId="19331" xr:uid="{63D538ED-278C-4B82-B472-0993C2322250}"/>
    <cellStyle name="40% - Accent4 2 2 5 5" xfId="10050" xr:uid="{09F1360D-713D-4C93-874A-C5F8B2519B8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6106" xr:uid="{1AA8D7DC-EE21-4494-B1CF-7D6CA4E73D7E}"/>
    <cellStyle name="40% - Accent4 2 2 6 2 2 3" xfId="16826" xr:uid="{7928CCA3-A5A4-43F4-A321-40A9376C9911}"/>
    <cellStyle name="40% - Accent4 2 2 6 2 3" xfId="21889" xr:uid="{0DFDCBB9-A435-4DE0-8A2E-C89DFC4F8C26}"/>
    <cellStyle name="40% - Accent4 2 2 6 2 4" xfId="12608" xr:uid="{2E22907A-E31F-42A0-A332-FDC2BFCBABD4}"/>
    <cellStyle name="40% - Accent4 2 2 6 3" xfId="6231" xr:uid="{00000000-0005-0000-0000-0000C7050000}"/>
    <cellStyle name="40% - Accent4 2 2 6 3 2" xfId="23961" xr:uid="{6FA67797-ED65-4071-B794-5F3D386E17F8}"/>
    <cellStyle name="40% - Accent4 2 2 6 3 3" xfId="14681" xr:uid="{D9C6AC34-A5BD-45A9-86B6-F581E0BC1041}"/>
    <cellStyle name="40% - Accent4 2 2 6 4" xfId="19744" xr:uid="{C7643367-9096-4593-AA55-F56B6DC28E2A}"/>
    <cellStyle name="40% - Accent4 2 2 6 5" xfId="10463" xr:uid="{B36CFB67-3A5C-47B2-A707-DF36CA7E6C91}"/>
    <cellStyle name="40% - Accent4 2 2 7" xfId="2338" xr:uid="{00000000-0005-0000-0000-0000C8050000}"/>
    <cellStyle name="40% - Accent4 2 2 7 2" xfId="6644" xr:uid="{00000000-0005-0000-0000-0000C9050000}"/>
    <cellStyle name="40% - Accent4 2 2 7 2 2" xfId="24374" xr:uid="{629FAFB0-C8F4-4F20-8A02-80EEE6628425}"/>
    <cellStyle name="40% - Accent4 2 2 7 2 3" xfId="15094" xr:uid="{446A6FC8-6154-4496-987A-44FE50804CC2}"/>
    <cellStyle name="40% - Accent4 2 2 7 3" xfId="20157" xr:uid="{B4B87530-973B-4466-833E-830289C9C9A7}"/>
    <cellStyle name="40% - Accent4 2 2 7 4" xfId="10876" xr:uid="{E79AD2CF-9AF5-4EB2-9DEB-7337C8A7BE64}"/>
    <cellStyle name="40% - Accent4 2 2 8" xfId="4578" xr:uid="{00000000-0005-0000-0000-0000CA050000}"/>
    <cellStyle name="40% - Accent4 2 2 8 2" xfId="22308" xr:uid="{CD808A76-B08E-4F41-89A2-96E3443DC80D}"/>
    <cellStyle name="40% - Accent4 2 2 8 3" xfId="13028" xr:uid="{72938B05-F6FD-4139-8E47-746CACA9EE8B}"/>
    <cellStyle name="40% - Accent4 2 2 9" xfId="18091" xr:uid="{8E81627F-5EB4-438C-8E1F-2372898FDE90}"/>
    <cellStyle name="40% - Accent4 2 3" xfId="77" xr:uid="{00000000-0005-0000-0000-0000CB050000}"/>
    <cellStyle name="40% - Accent4 2 3 10" xfId="8812" xr:uid="{F3E64BF2-ECB4-489D-A0BC-AF501F5E189F}"/>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869" xr:uid="{8A4B781A-BBF4-4779-9410-CA24770E44C3}"/>
    <cellStyle name="40% - Accent4 2 3 2 2 2 3" xfId="15589" xr:uid="{445CBC1F-BC53-4905-83A4-A56FB520C1DB}"/>
    <cellStyle name="40% - Accent4 2 3 2 2 3" xfId="20652" xr:uid="{692D5F1C-1F0D-4A44-BC2F-3C76CF43C437}"/>
    <cellStyle name="40% - Accent4 2 3 2 2 4" xfId="11371" xr:uid="{3E2AAB3A-3736-418C-B657-4F9E80AA359F}"/>
    <cellStyle name="40% - Accent4 2 3 2 3" xfId="4994" xr:uid="{00000000-0005-0000-0000-0000CF050000}"/>
    <cellStyle name="40% - Accent4 2 3 2 3 2" xfId="22724" xr:uid="{67619B0D-808D-4B2C-9392-A831326C344E}"/>
    <cellStyle name="40% - Accent4 2 3 2 3 3" xfId="13444" xr:uid="{5398A8AF-E7AC-4FE1-8AE2-E35AEF3FDA8C}"/>
    <cellStyle name="40% - Accent4 2 3 2 4" xfId="18507" xr:uid="{32F55B17-EBBB-4DCF-A520-2D89A444EC02}"/>
    <cellStyle name="40% - Accent4 2 3 2 5" xfId="17677" xr:uid="{A28F17C0-C9F8-4BBC-937A-5FA0CB919C48}"/>
    <cellStyle name="40% - Accent4 2 3 2 6" xfId="9226" xr:uid="{3A21DE20-38D5-4759-BA52-CC3B1943628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5282" xr:uid="{EED3BA39-CB41-4D9A-A512-688FEE8E2D14}"/>
    <cellStyle name="40% - Accent4 2 3 3 2 2 3" xfId="16002" xr:uid="{3C87F17E-0055-470D-AD8C-AE2CEF253BEC}"/>
    <cellStyle name="40% - Accent4 2 3 3 2 3" xfId="21065" xr:uid="{555C71A9-C9E5-4B6D-8B53-57B9229CC8D7}"/>
    <cellStyle name="40% - Accent4 2 3 3 2 4" xfId="11784" xr:uid="{4711D062-B2CC-4567-98CE-3AC9A9144733}"/>
    <cellStyle name="40% - Accent4 2 3 3 3" xfId="5407" xr:uid="{00000000-0005-0000-0000-0000D3050000}"/>
    <cellStyle name="40% - Accent4 2 3 3 3 2" xfId="23137" xr:uid="{0E22F4A2-74D8-4014-9127-7E22745B08FF}"/>
    <cellStyle name="40% - Accent4 2 3 3 3 3" xfId="13857" xr:uid="{C73ABB21-4B7F-44BA-B8E0-2D3CB302D1B0}"/>
    <cellStyle name="40% - Accent4 2 3 3 4" xfId="18920" xr:uid="{FB8BD37C-1FBE-438C-B586-4B6CFB02D2B5}"/>
    <cellStyle name="40% - Accent4 2 3 3 5" xfId="9639" xr:uid="{B33C67D5-A5D1-44F2-B31D-0A9E7DAC40F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5695" xr:uid="{F8B67286-86AF-47F3-9005-940E3EE7C902}"/>
    <cellStyle name="40% - Accent4 2 3 4 2 2 3" xfId="16415" xr:uid="{08101258-68AF-4551-8FEE-8F825EFDD3F7}"/>
    <cellStyle name="40% - Accent4 2 3 4 2 3" xfId="21478" xr:uid="{EFFF314A-F1A3-42EA-B096-28FD8AF7DCF2}"/>
    <cellStyle name="40% - Accent4 2 3 4 2 4" xfId="12197" xr:uid="{ED6AFDF8-4EA4-4974-979F-34C30FAD0F76}"/>
    <cellStyle name="40% - Accent4 2 3 4 3" xfId="5820" xr:uid="{00000000-0005-0000-0000-0000D7050000}"/>
    <cellStyle name="40% - Accent4 2 3 4 3 2" xfId="23550" xr:uid="{AF6CAA2D-A275-48E3-BB9D-2A1846DE3DA8}"/>
    <cellStyle name="40% - Accent4 2 3 4 3 3" xfId="14270" xr:uid="{944EC216-040C-438C-B268-D907782AD655}"/>
    <cellStyle name="40% - Accent4 2 3 4 4" xfId="19333" xr:uid="{17E70091-76C3-4D71-86A7-5F244F1FBE0B}"/>
    <cellStyle name="40% - Accent4 2 3 4 5" xfId="10052" xr:uid="{BB6C5511-A4F4-4B23-9BF3-A3DF73F72EF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6108" xr:uid="{0FA09DE0-8883-4F95-955E-CF108CC7A276}"/>
    <cellStyle name="40% - Accent4 2 3 5 2 2 3" xfId="16828" xr:uid="{5DCC1FB2-B7A4-4DCE-9AF1-2654183992F1}"/>
    <cellStyle name="40% - Accent4 2 3 5 2 3" xfId="21891" xr:uid="{DD47E116-013F-4C5D-8FF5-C7F82DA7A804}"/>
    <cellStyle name="40% - Accent4 2 3 5 2 4" xfId="12610" xr:uid="{C4FE5A58-DB0D-4C75-9A7B-ABE8CBABC4E1}"/>
    <cellStyle name="40% - Accent4 2 3 5 3" xfId="6233" xr:uid="{00000000-0005-0000-0000-0000DB050000}"/>
    <cellStyle name="40% - Accent4 2 3 5 3 2" xfId="23963" xr:uid="{F1A7C94B-CFEE-4EF9-970B-52BFFEFE0C62}"/>
    <cellStyle name="40% - Accent4 2 3 5 3 3" xfId="14683" xr:uid="{095A3A3D-5D0A-4009-8A97-1E4D03606C33}"/>
    <cellStyle name="40% - Accent4 2 3 5 4" xfId="19746" xr:uid="{591881EE-E956-496B-8228-DE9413AB54C6}"/>
    <cellStyle name="40% - Accent4 2 3 5 5" xfId="10465" xr:uid="{7496A7BC-55CA-44C0-A1C8-3E0C226BCFC5}"/>
    <cellStyle name="40% - Accent4 2 3 6" xfId="2340" xr:uid="{00000000-0005-0000-0000-0000DC050000}"/>
    <cellStyle name="40% - Accent4 2 3 6 2" xfId="6646" xr:uid="{00000000-0005-0000-0000-0000DD050000}"/>
    <cellStyle name="40% - Accent4 2 3 6 2 2" xfId="24376" xr:uid="{341AD363-D6A4-420E-AA08-0FA4649C3925}"/>
    <cellStyle name="40% - Accent4 2 3 6 2 3" xfId="15096" xr:uid="{99A0F44F-6DEA-4570-A54F-1DDC16B939C7}"/>
    <cellStyle name="40% - Accent4 2 3 6 3" xfId="20159" xr:uid="{58BBE99C-2D71-4597-8F38-FCE3D6A83915}"/>
    <cellStyle name="40% - Accent4 2 3 6 4" xfId="10878" xr:uid="{A2A4B09B-C558-4E69-B03A-4C2DECD21ECD}"/>
    <cellStyle name="40% - Accent4 2 3 7" xfId="4580" xr:uid="{00000000-0005-0000-0000-0000DE050000}"/>
    <cellStyle name="40% - Accent4 2 3 7 2" xfId="22310" xr:uid="{8A483F57-623A-4F77-9ED5-E88ED5D87140}"/>
    <cellStyle name="40% - Accent4 2 3 7 3" xfId="13030" xr:uid="{B126A0B5-DAB4-44F7-8AE7-232A56275EF3}"/>
    <cellStyle name="40% - Accent4 2 3 8" xfId="18093" xr:uid="{8E23F9C9-824D-41F9-840C-9E1018256451}"/>
    <cellStyle name="40% - Accent4 2 3 9" xfId="17260" xr:uid="{736E854A-93D8-49FA-AB4E-A8ACE36894F8}"/>
    <cellStyle name="40% - Accent4 2 4" xfId="643" xr:uid="{00000000-0005-0000-0000-0000DF050000}"/>
    <cellStyle name="40% - Accent4 2 4 2" xfId="2914" xr:uid="{00000000-0005-0000-0000-0000E0050000}"/>
    <cellStyle name="40% - Accent4 2 4 2 2" xfId="7136" xr:uid="{00000000-0005-0000-0000-0000E1050000}"/>
    <cellStyle name="40% - Accent4 2 4 2 2 2" xfId="24866" xr:uid="{55484C27-F547-4418-AD57-181FF2FFF304}"/>
    <cellStyle name="40% - Accent4 2 4 2 2 3" xfId="15586" xr:uid="{36B2DFA6-54C4-457D-A624-C45C70202E21}"/>
    <cellStyle name="40% - Accent4 2 4 2 3" xfId="20649" xr:uid="{B7ED3CC3-E458-4299-BFA2-33AD1458D279}"/>
    <cellStyle name="40% - Accent4 2 4 2 4" xfId="11368" xr:uid="{B7A210D7-9F57-4051-956C-D5E64B2AC8DA}"/>
    <cellStyle name="40% - Accent4 2 4 3" xfId="4991" xr:uid="{00000000-0005-0000-0000-0000E2050000}"/>
    <cellStyle name="40% - Accent4 2 4 3 2" xfId="22721" xr:uid="{C5B04EA3-5920-4D42-AFB7-6FB5EF12C17B}"/>
    <cellStyle name="40% - Accent4 2 4 3 3" xfId="13441" xr:uid="{5132F429-D0A9-47DA-80FC-75D30BEE072C}"/>
    <cellStyle name="40% - Accent4 2 4 4" xfId="18504" xr:uid="{6F1B08F2-AF8B-4FB5-AB9A-282DDF11D59F}"/>
    <cellStyle name="40% - Accent4 2 4 5" xfId="17674" xr:uid="{9FD018CD-6FC8-4AA7-BFEF-7FA0EB525B0B}"/>
    <cellStyle name="40% - Accent4 2 4 6" xfId="9223" xr:uid="{585CD6B7-440A-42FF-A985-BC49C5071626}"/>
    <cellStyle name="40% - Accent4 2 5" xfId="1096" xr:uid="{00000000-0005-0000-0000-0000E3050000}"/>
    <cellStyle name="40% - Accent4 2 5 2" xfId="3327" xr:uid="{00000000-0005-0000-0000-0000E4050000}"/>
    <cellStyle name="40% - Accent4 2 5 2 2" xfId="7549" xr:uid="{00000000-0005-0000-0000-0000E5050000}"/>
    <cellStyle name="40% - Accent4 2 5 2 2 2" xfId="25279" xr:uid="{612B8C1D-91D0-4C1A-859E-66C51D526CC4}"/>
    <cellStyle name="40% - Accent4 2 5 2 2 3" xfId="15999" xr:uid="{42B74A7A-44DD-48E6-996F-918D8DE567A9}"/>
    <cellStyle name="40% - Accent4 2 5 2 3" xfId="21062" xr:uid="{35622798-A164-43B0-9DE2-D3CE5997D4AF}"/>
    <cellStyle name="40% - Accent4 2 5 2 4" xfId="11781" xr:uid="{A27E7E08-3B09-408C-82CE-F2489313FF46}"/>
    <cellStyle name="40% - Accent4 2 5 3" xfId="5404" xr:uid="{00000000-0005-0000-0000-0000E6050000}"/>
    <cellStyle name="40% - Accent4 2 5 3 2" xfId="23134" xr:uid="{03F84FF4-C275-491A-82B6-737626A147EC}"/>
    <cellStyle name="40% - Accent4 2 5 3 3" xfId="13854" xr:uid="{F3704439-E17F-43A6-9F59-090906627206}"/>
    <cellStyle name="40% - Accent4 2 5 4" xfId="18917" xr:uid="{4175632C-5C0F-4E6B-976F-6648116EB1CC}"/>
    <cellStyle name="40% - Accent4 2 5 5" xfId="9636" xr:uid="{72EF96D5-9DCE-4C85-9D39-29280BFDA0F3}"/>
    <cellStyle name="40% - Accent4 2 6" xfId="1510" xr:uid="{00000000-0005-0000-0000-0000E7050000}"/>
    <cellStyle name="40% - Accent4 2 6 2" xfId="3740" xr:uid="{00000000-0005-0000-0000-0000E8050000}"/>
    <cellStyle name="40% - Accent4 2 6 2 2" xfId="7962" xr:uid="{00000000-0005-0000-0000-0000E9050000}"/>
    <cellStyle name="40% - Accent4 2 6 2 2 2" xfId="25692" xr:uid="{2C2DF107-560D-4010-9E5F-6F13AB791017}"/>
    <cellStyle name="40% - Accent4 2 6 2 2 3" xfId="16412" xr:uid="{B8F6CFC4-F86E-45BA-875D-4EA45111F2BE}"/>
    <cellStyle name="40% - Accent4 2 6 2 3" xfId="21475" xr:uid="{30C67B64-0525-43A1-BAA4-F190E5D1D3CE}"/>
    <cellStyle name="40% - Accent4 2 6 2 4" xfId="12194" xr:uid="{ECC50547-F84F-4803-85B4-1A95F68B58B8}"/>
    <cellStyle name="40% - Accent4 2 6 3" xfId="5817" xr:uid="{00000000-0005-0000-0000-0000EA050000}"/>
    <cellStyle name="40% - Accent4 2 6 3 2" xfId="23547" xr:uid="{785CB909-D45E-4366-9402-5242E5EC675D}"/>
    <cellStyle name="40% - Accent4 2 6 3 3" xfId="14267" xr:uid="{12AC0637-492F-462C-8F00-9F192975EB8B}"/>
    <cellStyle name="40% - Accent4 2 6 4" xfId="19330" xr:uid="{0F3AA843-5BC3-4A13-9DC5-94DF13B2DE9C}"/>
    <cellStyle name="40% - Accent4 2 6 5" xfId="10049" xr:uid="{1C9FDD54-32A2-4256-B757-1867736C2969}"/>
    <cellStyle name="40% - Accent4 2 7" xfId="1924" xr:uid="{00000000-0005-0000-0000-0000EB050000}"/>
    <cellStyle name="40% - Accent4 2 7 2" xfId="4153" xr:uid="{00000000-0005-0000-0000-0000EC050000}"/>
    <cellStyle name="40% - Accent4 2 7 2 2" xfId="8375" xr:uid="{00000000-0005-0000-0000-0000ED050000}"/>
    <cellStyle name="40% - Accent4 2 7 2 2 2" xfId="26105" xr:uid="{1ADD0674-CECF-4ECD-B32E-13C02066B06E}"/>
    <cellStyle name="40% - Accent4 2 7 2 2 3" xfId="16825" xr:uid="{5836B08F-F114-4F5C-99E5-91992375F121}"/>
    <cellStyle name="40% - Accent4 2 7 2 3" xfId="21888" xr:uid="{EAE439F5-213B-4DCE-A99D-6458EB91C4E0}"/>
    <cellStyle name="40% - Accent4 2 7 2 4" xfId="12607" xr:uid="{707AA233-84EB-4894-9B30-5D39ED459207}"/>
    <cellStyle name="40% - Accent4 2 7 3" xfId="6230" xr:uid="{00000000-0005-0000-0000-0000EE050000}"/>
    <cellStyle name="40% - Accent4 2 7 3 2" xfId="23960" xr:uid="{18492725-8985-4280-B948-C17B3D57CE7E}"/>
    <cellStyle name="40% - Accent4 2 7 3 3" xfId="14680" xr:uid="{3E675CCC-0288-4693-A87C-245DF7391E77}"/>
    <cellStyle name="40% - Accent4 2 7 4" xfId="19743" xr:uid="{5973370F-6A32-4566-B676-62F86CD92787}"/>
    <cellStyle name="40% - Accent4 2 7 5" xfId="10462" xr:uid="{FF5FB04F-8661-4C70-8498-A5F4A12076E1}"/>
    <cellStyle name="40% - Accent4 2 8" xfId="2337" xr:uid="{00000000-0005-0000-0000-0000EF050000}"/>
    <cellStyle name="40% - Accent4 2 8 2" xfId="6643" xr:uid="{00000000-0005-0000-0000-0000F0050000}"/>
    <cellStyle name="40% - Accent4 2 8 2 2" xfId="24373" xr:uid="{48ED98BE-6902-41B1-859E-D4ECE14D9231}"/>
    <cellStyle name="40% - Accent4 2 8 2 3" xfId="15093" xr:uid="{ADD57D22-2861-4D70-B7A9-AF0794DF3BB8}"/>
    <cellStyle name="40% - Accent4 2 8 3" xfId="20156" xr:uid="{C50AC4D1-62DF-46E5-90B3-741F744E5044}"/>
    <cellStyle name="40% - Accent4 2 8 4" xfId="10875" xr:uid="{45914661-B855-4B33-9611-4DB51941D25D}"/>
    <cellStyle name="40% - Accent4 2 9" xfId="4577" xr:uid="{00000000-0005-0000-0000-0000F1050000}"/>
    <cellStyle name="40% - Accent4 2 9 2" xfId="22307" xr:uid="{759BEB27-84D1-4DC9-89F7-54441ED958AB}"/>
    <cellStyle name="40% - Accent4 2 9 3" xfId="13027" xr:uid="{D4508797-BD01-4F24-B9CC-ABD8F0DA1EB1}"/>
    <cellStyle name="40% - Accent4 3" xfId="78" xr:uid="{00000000-0005-0000-0000-0000F2050000}"/>
    <cellStyle name="40% - Accent4 3 10" xfId="17261" xr:uid="{E0352A77-BC12-4D6D-B127-2AD22C54D635}"/>
    <cellStyle name="40% - Accent4 3 11" xfId="8813" xr:uid="{7E35E7E2-84E1-4660-93D7-296FD5C5369C}"/>
    <cellStyle name="40% - Accent4 3 2" xfId="79" xr:uid="{00000000-0005-0000-0000-0000F3050000}"/>
    <cellStyle name="40% - Accent4 3 2 10" xfId="8814" xr:uid="{E8E05511-FBFB-46D7-8026-9D1CC3AFAA57}"/>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871" xr:uid="{2318C71E-BECC-4D28-AA9B-8FA936B9C1BD}"/>
    <cellStyle name="40% - Accent4 3 2 2 2 2 3" xfId="15591" xr:uid="{A7864459-0D7D-43C4-BDC2-FF55900BF998}"/>
    <cellStyle name="40% - Accent4 3 2 2 2 3" xfId="20654" xr:uid="{3A4C899D-573D-4813-9242-D3869F52B546}"/>
    <cellStyle name="40% - Accent4 3 2 2 2 4" xfId="11373" xr:uid="{287191F8-32BE-4135-BF39-D5E1FD93FFEC}"/>
    <cellStyle name="40% - Accent4 3 2 2 3" xfId="4996" xr:uid="{00000000-0005-0000-0000-0000F7050000}"/>
    <cellStyle name="40% - Accent4 3 2 2 3 2" xfId="22726" xr:uid="{3B4F2400-D755-448B-B85D-9FD1E5BC231B}"/>
    <cellStyle name="40% - Accent4 3 2 2 3 3" xfId="13446" xr:uid="{9AEAAC25-0894-4BAF-9CA7-8E363A95C9B2}"/>
    <cellStyle name="40% - Accent4 3 2 2 4" xfId="18509" xr:uid="{8CB34EC8-8372-4DDC-A356-F902C9EA6116}"/>
    <cellStyle name="40% - Accent4 3 2 2 5" xfId="17679" xr:uid="{9CD4FB13-EB34-4409-8751-4910E898A660}"/>
    <cellStyle name="40% - Accent4 3 2 2 6" xfId="9228" xr:uid="{1790608A-B50F-4CDD-A792-0B53935D3A23}"/>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5284" xr:uid="{984CF668-81DB-40BA-8F9A-EF7ED1B67169}"/>
    <cellStyle name="40% - Accent4 3 2 3 2 2 3" xfId="16004" xr:uid="{AFBEBDBF-3235-4818-8C3B-9F2EC0990FE6}"/>
    <cellStyle name="40% - Accent4 3 2 3 2 3" xfId="21067" xr:uid="{7F2C2887-0785-40DF-B4E8-C5D56F07908D}"/>
    <cellStyle name="40% - Accent4 3 2 3 2 4" xfId="11786" xr:uid="{3CF980F0-4EB8-4A62-92FD-05FD23C8B174}"/>
    <cellStyle name="40% - Accent4 3 2 3 3" xfId="5409" xr:uid="{00000000-0005-0000-0000-0000FB050000}"/>
    <cellStyle name="40% - Accent4 3 2 3 3 2" xfId="23139" xr:uid="{6F732573-497F-4855-9EC0-D2BD1E27BB4B}"/>
    <cellStyle name="40% - Accent4 3 2 3 3 3" xfId="13859" xr:uid="{5F24DCBA-DBAF-4CF7-9C7F-9822778625F1}"/>
    <cellStyle name="40% - Accent4 3 2 3 4" xfId="18922" xr:uid="{8A68D8D8-0428-4E64-A864-391AC4EF28B1}"/>
    <cellStyle name="40% - Accent4 3 2 3 5" xfId="9641" xr:uid="{FE27580F-003F-4ABC-B1E1-7CCB7DAD829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5697" xr:uid="{3B455BBE-97C6-482A-91B6-A21B04EDEBE1}"/>
    <cellStyle name="40% - Accent4 3 2 4 2 2 3" xfId="16417" xr:uid="{0567EB51-24B2-4E81-9D7F-38FAE95FB51B}"/>
    <cellStyle name="40% - Accent4 3 2 4 2 3" xfId="21480" xr:uid="{3CFC742D-1C56-41B4-A7E7-0A483EFBE8F1}"/>
    <cellStyle name="40% - Accent4 3 2 4 2 4" xfId="12199" xr:uid="{A16A9B8F-4AC7-4091-ADAB-2313CE722176}"/>
    <cellStyle name="40% - Accent4 3 2 4 3" xfId="5822" xr:uid="{00000000-0005-0000-0000-0000FF050000}"/>
    <cellStyle name="40% - Accent4 3 2 4 3 2" xfId="23552" xr:uid="{EF7AA2A9-CA65-43BF-A797-D082BF121947}"/>
    <cellStyle name="40% - Accent4 3 2 4 3 3" xfId="14272" xr:uid="{5A019F16-DDC3-4D99-B3F0-6D020DAFDA5E}"/>
    <cellStyle name="40% - Accent4 3 2 4 4" xfId="19335" xr:uid="{BD64935C-9FC2-46DF-9164-96678DB292A9}"/>
    <cellStyle name="40% - Accent4 3 2 4 5" xfId="10054" xr:uid="{5C43A6D6-831A-45CB-A8D0-1E9F31E2E5AA}"/>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6110" xr:uid="{59D88F92-9564-465D-8C60-DFC9FC83B71A}"/>
    <cellStyle name="40% - Accent4 3 2 5 2 2 3" xfId="16830" xr:uid="{2635337F-D642-4329-AE94-930F698E04BF}"/>
    <cellStyle name="40% - Accent4 3 2 5 2 3" xfId="21893" xr:uid="{45C7D4F0-9586-4644-9C1D-A3C54F58C5F3}"/>
    <cellStyle name="40% - Accent4 3 2 5 2 4" xfId="12612" xr:uid="{33F493D4-B814-4D4E-AC38-F019950050CC}"/>
    <cellStyle name="40% - Accent4 3 2 5 3" xfId="6235" xr:uid="{00000000-0005-0000-0000-000003060000}"/>
    <cellStyle name="40% - Accent4 3 2 5 3 2" xfId="23965" xr:uid="{E71A7F5A-BD52-44AB-B758-5B64EB5E5973}"/>
    <cellStyle name="40% - Accent4 3 2 5 3 3" xfId="14685" xr:uid="{81C697C6-F6E2-40C5-81C4-915922FDB669}"/>
    <cellStyle name="40% - Accent4 3 2 5 4" xfId="19748" xr:uid="{C15717B3-41BB-4AE7-B87B-2D8658F77021}"/>
    <cellStyle name="40% - Accent4 3 2 5 5" xfId="10467" xr:uid="{611DC9D0-CF2B-43FE-A5E3-8D4094DF1D75}"/>
    <cellStyle name="40% - Accent4 3 2 6" xfId="2342" xr:uid="{00000000-0005-0000-0000-000004060000}"/>
    <cellStyle name="40% - Accent4 3 2 6 2" xfId="6648" xr:uid="{00000000-0005-0000-0000-000005060000}"/>
    <cellStyle name="40% - Accent4 3 2 6 2 2" xfId="24378" xr:uid="{792BC3E8-67A4-442B-A075-8DC4AAEE1632}"/>
    <cellStyle name="40% - Accent4 3 2 6 2 3" xfId="15098" xr:uid="{8F0A589F-A84E-4065-AA7B-E0DEB05C57B8}"/>
    <cellStyle name="40% - Accent4 3 2 6 3" xfId="20161" xr:uid="{2BD2705A-143A-4397-8B8B-62483A27B653}"/>
    <cellStyle name="40% - Accent4 3 2 6 4" xfId="10880" xr:uid="{0951B3CC-50F2-4FBD-B5D8-6BD12EB9306A}"/>
    <cellStyle name="40% - Accent4 3 2 7" xfId="4582" xr:uid="{00000000-0005-0000-0000-000006060000}"/>
    <cellStyle name="40% - Accent4 3 2 7 2" xfId="22312" xr:uid="{69B18BDA-F901-4B75-8E60-D5CCA4604428}"/>
    <cellStyle name="40% - Accent4 3 2 7 3" xfId="13032" xr:uid="{CBC034E0-8AB5-4212-ADFA-80D5E18BA7F1}"/>
    <cellStyle name="40% - Accent4 3 2 8" xfId="18095" xr:uid="{62A0C314-D82E-4394-97A6-07C4C16D1A15}"/>
    <cellStyle name="40% - Accent4 3 2 9" xfId="17262" xr:uid="{CC086EEE-CAD2-4CAF-A811-C44462B99D64}"/>
    <cellStyle name="40% - Accent4 3 3" xfId="647" xr:uid="{00000000-0005-0000-0000-000007060000}"/>
    <cellStyle name="40% - Accent4 3 3 2" xfId="2918" xr:uid="{00000000-0005-0000-0000-000008060000}"/>
    <cellStyle name="40% - Accent4 3 3 2 2" xfId="7140" xr:uid="{00000000-0005-0000-0000-000009060000}"/>
    <cellStyle name="40% - Accent4 3 3 2 2 2" xfId="24870" xr:uid="{521E2638-5983-40A6-9428-56F81DDCC400}"/>
    <cellStyle name="40% - Accent4 3 3 2 2 3" xfId="15590" xr:uid="{46928B84-F0CB-47BD-BE5E-A588190377FE}"/>
    <cellStyle name="40% - Accent4 3 3 2 3" xfId="20653" xr:uid="{7A899059-6EC6-400A-9E25-01C8043A9C02}"/>
    <cellStyle name="40% - Accent4 3 3 2 4" xfId="11372" xr:uid="{F89597AF-E923-46F6-812C-822FA93B6DB3}"/>
    <cellStyle name="40% - Accent4 3 3 3" xfId="4995" xr:uid="{00000000-0005-0000-0000-00000A060000}"/>
    <cellStyle name="40% - Accent4 3 3 3 2" xfId="22725" xr:uid="{C9F2B59A-210B-42F8-B36B-CCF947BB179D}"/>
    <cellStyle name="40% - Accent4 3 3 3 3" xfId="13445" xr:uid="{2F72B3C8-278F-4F84-B353-F929F966072A}"/>
    <cellStyle name="40% - Accent4 3 3 4" xfId="18508" xr:uid="{8185414D-9E7E-47B9-B4DA-92D0E7FFDBB6}"/>
    <cellStyle name="40% - Accent4 3 3 5" xfId="17678" xr:uid="{8049F2EA-CF6B-490A-BED5-48091AE3E148}"/>
    <cellStyle name="40% - Accent4 3 3 6" xfId="9227" xr:uid="{365FD13C-7961-4B28-B4FE-0D9C333888BD}"/>
    <cellStyle name="40% - Accent4 3 4" xfId="1100" xr:uid="{00000000-0005-0000-0000-00000B060000}"/>
    <cellStyle name="40% - Accent4 3 4 2" xfId="3331" xr:uid="{00000000-0005-0000-0000-00000C060000}"/>
    <cellStyle name="40% - Accent4 3 4 2 2" xfId="7553" xr:uid="{00000000-0005-0000-0000-00000D060000}"/>
    <cellStyle name="40% - Accent4 3 4 2 2 2" xfId="25283" xr:uid="{42155961-17BF-42E1-85C2-B0C5A91ED0B1}"/>
    <cellStyle name="40% - Accent4 3 4 2 2 3" xfId="16003" xr:uid="{CC428D17-032A-4AD0-B023-4C8567461F71}"/>
    <cellStyle name="40% - Accent4 3 4 2 3" xfId="21066" xr:uid="{C7EB9DE2-3779-425D-9B84-5F252377552A}"/>
    <cellStyle name="40% - Accent4 3 4 2 4" xfId="11785" xr:uid="{8715299F-1F75-41BF-B21E-C08430CE36DD}"/>
    <cellStyle name="40% - Accent4 3 4 3" xfId="5408" xr:uid="{00000000-0005-0000-0000-00000E060000}"/>
    <cellStyle name="40% - Accent4 3 4 3 2" xfId="23138" xr:uid="{3C6B4D06-BB2D-416E-A42E-0E44EDAFC7D3}"/>
    <cellStyle name="40% - Accent4 3 4 3 3" xfId="13858" xr:uid="{DCA84FF0-8482-4F25-83C4-5A3EF25365E7}"/>
    <cellStyle name="40% - Accent4 3 4 4" xfId="18921" xr:uid="{48B1E6B5-EE1C-4DC3-8FD8-17FBA972E87B}"/>
    <cellStyle name="40% - Accent4 3 4 5" xfId="9640" xr:uid="{4C3EDDAB-0DB4-4C7F-AB84-07C93AEFFD58}"/>
    <cellStyle name="40% - Accent4 3 5" xfId="1514" xr:uid="{00000000-0005-0000-0000-00000F060000}"/>
    <cellStyle name="40% - Accent4 3 5 2" xfId="3744" xr:uid="{00000000-0005-0000-0000-000010060000}"/>
    <cellStyle name="40% - Accent4 3 5 2 2" xfId="7966" xr:uid="{00000000-0005-0000-0000-000011060000}"/>
    <cellStyle name="40% - Accent4 3 5 2 2 2" xfId="25696" xr:uid="{86952B22-2C5A-4EFE-9683-5B60101F57ED}"/>
    <cellStyle name="40% - Accent4 3 5 2 2 3" xfId="16416" xr:uid="{36B0A4FD-7F28-47BE-909A-1129A1847600}"/>
    <cellStyle name="40% - Accent4 3 5 2 3" xfId="21479" xr:uid="{3295083A-40EE-4F6E-A947-7EEC982B5C3A}"/>
    <cellStyle name="40% - Accent4 3 5 2 4" xfId="12198" xr:uid="{6CE32674-2D38-46A9-8D46-D64A082AC5A7}"/>
    <cellStyle name="40% - Accent4 3 5 3" xfId="5821" xr:uid="{00000000-0005-0000-0000-000012060000}"/>
    <cellStyle name="40% - Accent4 3 5 3 2" xfId="23551" xr:uid="{D1EE771F-5E50-4B66-90A5-C9ECAD343903}"/>
    <cellStyle name="40% - Accent4 3 5 3 3" xfId="14271" xr:uid="{F12914A6-27D9-4E04-9E4B-563D7E210B99}"/>
    <cellStyle name="40% - Accent4 3 5 4" xfId="19334" xr:uid="{75C5F322-D007-4F66-9EAC-DC8455329335}"/>
    <cellStyle name="40% - Accent4 3 5 5" xfId="10053" xr:uid="{45C8C28A-B69B-4140-ABBA-5E3450EC9CDF}"/>
    <cellStyle name="40% - Accent4 3 6" xfId="1928" xr:uid="{00000000-0005-0000-0000-000013060000}"/>
    <cellStyle name="40% - Accent4 3 6 2" xfId="4157" xr:uid="{00000000-0005-0000-0000-000014060000}"/>
    <cellStyle name="40% - Accent4 3 6 2 2" xfId="8379" xr:uid="{00000000-0005-0000-0000-000015060000}"/>
    <cellStyle name="40% - Accent4 3 6 2 2 2" xfId="26109" xr:uid="{CB9F752C-6F09-4026-8EC6-2B03B25CFC8C}"/>
    <cellStyle name="40% - Accent4 3 6 2 2 3" xfId="16829" xr:uid="{7A82C180-80BE-4161-A4BC-F26D281105B3}"/>
    <cellStyle name="40% - Accent4 3 6 2 3" xfId="21892" xr:uid="{06DA00C6-49C9-4DAF-96FB-D670731E4907}"/>
    <cellStyle name="40% - Accent4 3 6 2 4" xfId="12611" xr:uid="{FFAFE049-0390-4A03-88CD-FE261531C294}"/>
    <cellStyle name="40% - Accent4 3 6 3" xfId="6234" xr:uid="{00000000-0005-0000-0000-000016060000}"/>
    <cellStyle name="40% - Accent4 3 6 3 2" xfId="23964" xr:uid="{5F407BF9-839A-4346-9940-C79A0B90C687}"/>
    <cellStyle name="40% - Accent4 3 6 3 3" xfId="14684" xr:uid="{A55DFCE7-F1D8-4027-92F2-DCD558F7866E}"/>
    <cellStyle name="40% - Accent4 3 6 4" xfId="19747" xr:uid="{FCD900EC-925A-4A2B-923C-FE3B0057977E}"/>
    <cellStyle name="40% - Accent4 3 6 5" xfId="10466" xr:uid="{1074F430-9CB9-4A18-92F5-D858B2762EA5}"/>
    <cellStyle name="40% - Accent4 3 7" xfId="2341" xr:uid="{00000000-0005-0000-0000-000017060000}"/>
    <cellStyle name="40% - Accent4 3 7 2" xfId="6647" xr:uid="{00000000-0005-0000-0000-000018060000}"/>
    <cellStyle name="40% - Accent4 3 7 2 2" xfId="24377" xr:uid="{3609AB92-A25C-476D-BAEB-DE45C96B0035}"/>
    <cellStyle name="40% - Accent4 3 7 2 3" xfId="15097" xr:uid="{FB4B2FE3-902D-41BE-B17C-4DA13679E1C9}"/>
    <cellStyle name="40% - Accent4 3 7 3" xfId="20160" xr:uid="{471009F7-6A9D-4E7C-88B4-1AF59E3561D6}"/>
    <cellStyle name="40% - Accent4 3 7 4" xfId="10879" xr:uid="{58E83856-E205-405E-8ACB-0026A7B50E91}"/>
    <cellStyle name="40% - Accent4 3 8" xfId="4581" xr:uid="{00000000-0005-0000-0000-000019060000}"/>
    <cellStyle name="40% - Accent4 3 8 2" xfId="22311" xr:uid="{7E89F73F-E071-40D9-AE4D-66B7A5DE6795}"/>
    <cellStyle name="40% - Accent4 3 8 3" xfId="13031" xr:uid="{379E2F64-E426-473E-9676-B1A9CCFB58AF}"/>
    <cellStyle name="40% - Accent4 3 9" xfId="18094" xr:uid="{A0B10D70-32EA-4E9A-A42A-6B1CCA63061D}"/>
    <cellStyle name="40% - Accent4 4" xfId="80" xr:uid="{00000000-0005-0000-0000-00001A060000}"/>
    <cellStyle name="40% - Accent4 4 10" xfId="8815" xr:uid="{C6E88462-AC7D-49E1-94DB-98A7E7BA45BB}"/>
    <cellStyle name="40% - Accent4 4 2" xfId="649" xr:uid="{00000000-0005-0000-0000-00001B060000}"/>
    <cellStyle name="40% - Accent4 4 2 2" xfId="2920" xr:uid="{00000000-0005-0000-0000-00001C060000}"/>
    <cellStyle name="40% - Accent4 4 2 2 2" xfId="7142" xr:uid="{00000000-0005-0000-0000-00001D060000}"/>
    <cellStyle name="40% - Accent4 4 2 2 2 2" xfId="24872" xr:uid="{28976876-727B-4AAC-AAAF-7B84603DE203}"/>
    <cellStyle name="40% - Accent4 4 2 2 2 3" xfId="15592" xr:uid="{174F01EC-D969-4DD7-896A-DAD74916801F}"/>
    <cellStyle name="40% - Accent4 4 2 2 3" xfId="20655" xr:uid="{4B0A64A7-6DDF-4F44-9D91-9F95843EB231}"/>
    <cellStyle name="40% - Accent4 4 2 2 4" xfId="11374" xr:uid="{DD97AF68-B65C-421B-ACD3-FD49F612628E}"/>
    <cellStyle name="40% - Accent4 4 2 3" xfId="4997" xr:uid="{00000000-0005-0000-0000-00001E060000}"/>
    <cellStyle name="40% - Accent4 4 2 3 2" xfId="22727" xr:uid="{E23B75B0-AE2E-4E56-BCBB-00CE8F22192A}"/>
    <cellStyle name="40% - Accent4 4 2 3 3" xfId="13447" xr:uid="{8DFB7566-EE18-48AB-A8D2-6B2BFA40BB5B}"/>
    <cellStyle name="40% - Accent4 4 2 4" xfId="18510" xr:uid="{7E8E9F15-6A50-4468-A225-2CAA48734A72}"/>
    <cellStyle name="40% - Accent4 4 2 5" xfId="17680" xr:uid="{5A3A216D-1577-4184-884C-CE70E66FDB8D}"/>
    <cellStyle name="40% - Accent4 4 2 6" xfId="9229" xr:uid="{5A5ADBD9-3C49-4376-9DB7-7C52906C96D9}"/>
    <cellStyle name="40% - Accent4 4 3" xfId="1102" xr:uid="{00000000-0005-0000-0000-00001F060000}"/>
    <cellStyle name="40% - Accent4 4 3 2" xfId="3333" xr:uid="{00000000-0005-0000-0000-000020060000}"/>
    <cellStyle name="40% - Accent4 4 3 2 2" xfId="7555" xr:uid="{00000000-0005-0000-0000-000021060000}"/>
    <cellStyle name="40% - Accent4 4 3 2 2 2" xfId="25285" xr:uid="{783BE64B-B04F-4467-AF7F-C312A171EDE6}"/>
    <cellStyle name="40% - Accent4 4 3 2 2 3" xfId="16005" xr:uid="{B87326F9-ED80-45C3-8F8C-98A596EA48CF}"/>
    <cellStyle name="40% - Accent4 4 3 2 3" xfId="21068" xr:uid="{FB3D4CA9-53BC-4909-A6BA-BCE1CEA0F0F8}"/>
    <cellStyle name="40% - Accent4 4 3 2 4" xfId="11787" xr:uid="{0B547D0A-A528-4CF4-997F-75D54AC6427D}"/>
    <cellStyle name="40% - Accent4 4 3 3" xfId="5410" xr:uid="{00000000-0005-0000-0000-000022060000}"/>
    <cellStyle name="40% - Accent4 4 3 3 2" xfId="23140" xr:uid="{880752A2-EB4A-4591-A6C9-6B83BFE0EBA7}"/>
    <cellStyle name="40% - Accent4 4 3 3 3" xfId="13860" xr:uid="{6FFB9482-AD16-40F9-9779-21104C882C5A}"/>
    <cellStyle name="40% - Accent4 4 3 4" xfId="18923" xr:uid="{0D22CA4B-8FFD-4DC0-B0C4-2BC8A528C439}"/>
    <cellStyle name="40% - Accent4 4 3 5" xfId="9642" xr:uid="{A1777288-0441-478E-BC77-BFBAD5BF94C5}"/>
    <cellStyle name="40% - Accent4 4 4" xfId="1516" xr:uid="{00000000-0005-0000-0000-000023060000}"/>
    <cellStyle name="40% - Accent4 4 4 2" xfId="3746" xr:uid="{00000000-0005-0000-0000-000024060000}"/>
    <cellStyle name="40% - Accent4 4 4 2 2" xfId="7968" xr:uid="{00000000-0005-0000-0000-000025060000}"/>
    <cellStyle name="40% - Accent4 4 4 2 2 2" xfId="25698" xr:uid="{CAF2916E-0C2B-441F-A4C8-703A62B28713}"/>
    <cellStyle name="40% - Accent4 4 4 2 2 3" xfId="16418" xr:uid="{204B5BAA-9248-4211-900D-D2736E763E4D}"/>
    <cellStyle name="40% - Accent4 4 4 2 3" xfId="21481" xr:uid="{33AEB08B-BD1E-4CE6-B358-CE7406E6C402}"/>
    <cellStyle name="40% - Accent4 4 4 2 4" xfId="12200" xr:uid="{E1936CC4-C71B-461A-80AA-5F51276536A7}"/>
    <cellStyle name="40% - Accent4 4 4 3" xfId="5823" xr:uid="{00000000-0005-0000-0000-000026060000}"/>
    <cellStyle name="40% - Accent4 4 4 3 2" xfId="23553" xr:uid="{B27154B0-8073-4C4A-82B7-60F6B7018314}"/>
    <cellStyle name="40% - Accent4 4 4 3 3" xfId="14273" xr:uid="{2BEEE3DD-F610-41E4-943D-D3CF3AB6ABDF}"/>
    <cellStyle name="40% - Accent4 4 4 4" xfId="19336" xr:uid="{B189F02D-0620-4F7F-B032-4DF50E05F6C5}"/>
    <cellStyle name="40% - Accent4 4 4 5" xfId="10055" xr:uid="{5DF905DA-2C5A-410E-BA25-4010DB79CAF7}"/>
    <cellStyle name="40% - Accent4 4 5" xfId="1930" xr:uid="{00000000-0005-0000-0000-000027060000}"/>
    <cellStyle name="40% - Accent4 4 5 2" xfId="4159" xr:uid="{00000000-0005-0000-0000-000028060000}"/>
    <cellStyle name="40% - Accent4 4 5 2 2" xfId="8381" xr:uid="{00000000-0005-0000-0000-000029060000}"/>
    <cellStyle name="40% - Accent4 4 5 2 2 2" xfId="26111" xr:uid="{5371EB62-2881-4932-9943-7E90B2507C67}"/>
    <cellStyle name="40% - Accent4 4 5 2 2 3" xfId="16831" xr:uid="{FB133DB4-00E4-4DB0-B392-AAA510FCD156}"/>
    <cellStyle name="40% - Accent4 4 5 2 3" xfId="21894" xr:uid="{B42D2589-2243-4E8E-8787-3F4F1440E579}"/>
    <cellStyle name="40% - Accent4 4 5 2 4" xfId="12613" xr:uid="{0ABBFD40-0297-4F7D-8629-FBD07A8F6433}"/>
    <cellStyle name="40% - Accent4 4 5 3" xfId="6236" xr:uid="{00000000-0005-0000-0000-00002A060000}"/>
    <cellStyle name="40% - Accent4 4 5 3 2" xfId="23966" xr:uid="{FEF560A7-2539-4187-ACBB-35CBC3C2AC2C}"/>
    <cellStyle name="40% - Accent4 4 5 3 3" xfId="14686" xr:uid="{5108A3B9-9611-4CE2-8F37-05706E1523B2}"/>
    <cellStyle name="40% - Accent4 4 5 4" xfId="19749" xr:uid="{0094E63F-09A9-4EEE-944D-8439863ECF94}"/>
    <cellStyle name="40% - Accent4 4 5 5" xfId="10468" xr:uid="{D54E1EE5-C8C5-438F-9206-413C2B2B18F6}"/>
    <cellStyle name="40% - Accent4 4 6" xfId="2343" xr:uid="{00000000-0005-0000-0000-00002B060000}"/>
    <cellStyle name="40% - Accent4 4 6 2" xfId="6649" xr:uid="{00000000-0005-0000-0000-00002C060000}"/>
    <cellStyle name="40% - Accent4 4 6 2 2" xfId="24379" xr:uid="{7BF7971E-8911-4D4E-81C9-B1B635C7C9D6}"/>
    <cellStyle name="40% - Accent4 4 6 2 3" xfId="15099" xr:uid="{0F2AB333-FB49-4E71-8998-6825E07623CE}"/>
    <cellStyle name="40% - Accent4 4 6 3" xfId="20162" xr:uid="{80AA2E0E-A7D8-49DC-A823-57B5A2743D80}"/>
    <cellStyle name="40% - Accent4 4 6 4" xfId="10881" xr:uid="{3B5D6A49-295A-42A6-AFA9-94B9BCF6B194}"/>
    <cellStyle name="40% - Accent4 4 7" xfId="4583" xr:uid="{00000000-0005-0000-0000-00002D060000}"/>
    <cellStyle name="40% - Accent4 4 7 2" xfId="22313" xr:uid="{D3AF8A64-98E7-49F9-A81F-07DE366458CD}"/>
    <cellStyle name="40% - Accent4 4 7 3" xfId="13033" xr:uid="{70192728-4EBB-486C-8FA1-A5CA10448567}"/>
    <cellStyle name="40% - Accent4 4 8" xfId="18096" xr:uid="{50DEE3A7-285A-45E0-8A51-C2E6671184DA}"/>
    <cellStyle name="40% - Accent4 4 9" xfId="17263" xr:uid="{62F425DF-693B-4AFC-83A4-A37DA53D13A7}"/>
    <cellStyle name="40% - Accent4 5" xfId="642" xr:uid="{00000000-0005-0000-0000-00002E060000}"/>
    <cellStyle name="40% - Accent4 5 2" xfId="2913" xr:uid="{00000000-0005-0000-0000-00002F060000}"/>
    <cellStyle name="40% - Accent4 5 2 2" xfId="7135" xr:uid="{00000000-0005-0000-0000-000030060000}"/>
    <cellStyle name="40% - Accent4 5 2 2 2" xfId="24865" xr:uid="{D86F7277-C749-4E19-B5C8-C41DE4F1BE4A}"/>
    <cellStyle name="40% - Accent4 5 2 2 3" xfId="15585" xr:uid="{DECAE1FA-61C3-4A92-8F38-5E1AA72AE5D3}"/>
    <cellStyle name="40% - Accent4 5 2 3" xfId="20648" xr:uid="{37CEC73D-4D20-4B4A-85A3-F975FCDC2DB3}"/>
    <cellStyle name="40% - Accent4 5 2 4" xfId="11367" xr:uid="{08D172A3-3AD1-4722-A5F7-440D1066C51D}"/>
    <cellStyle name="40% - Accent4 5 3" xfId="4990" xr:uid="{00000000-0005-0000-0000-000031060000}"/>
    <cellStyle name="40% - Accent4 5 3 2" xfId="22720" xr:uid="{96F99177-1D65-4C6A-8CB2-B22371B56A82}"/>
    <cellStyle name="40% - Accent4 5 3 3" xfId="13440" xr:uid="{B2FE1842-C05B-43EC-8836-5D6AC913A347}"/>
    <cellStyle name="40% - Accent4 5 4" xfId="18503" xr:uid="{E8DF4AC5-DCE8-4F5D-8AD6-A5A6ACABAE72}"/>
    <cellStyle name="40% - Accent4 5 5" xfId="17673" xr:uid="{633F7CA7-8A85-45DC-8232-4EA0B0B18631}"/>
    <cellStyle name="40% - Accent4 5 6" xfId="9222" xr:uid="{6F58A8BB-1A42-4500-B3FF-1A872D89E17B}"/>
    <cellStyle name="40% - Accent4 6" xfId="1095" xr:uid="{00000000-0005-0000-0000-000032060000}"/>
    <cellStyle name="40% - Accent4 6 2" xfId="3326" xr:uid="{00000000-0005-0000-0000-000033060000}"/>
    <cellStyle name="40% - Accent4 6 2 2" xfId="7548" xr:uid="{00000000-0005-0000-0000-000034060000}"/>
    <cellStyle name="40% - Accent4 6 2 2 2" xfId="25278" xr:uid="{DE471CA9-A4B2-4D2A-8595-9D4FE116A051}"/>
    <cellStyle name="40% - Accent4 6 2 2 3" xfId="15998" xr:uid="{E0DE84B9-CE81-4CA0-AAE9-98207AA1EF1E}"/>
    <cellStyle name="40% - Accent4 6 2 3" xfId="21061" xr:uid="{5912194D-31DE-4968-A851-0168B82C3CD8}"/>
    <cellStyle name="40% - Accent4 6 2 4" xfId="11780" xr:uid="{42219F8A-4B0A-4DA3-BCCC-6981D5648D73}"/>
    <cellStyle name="40% - Accent4 6 3" xfId="5403" xr:uid="{00000000-0005-0000-0000-000035060000}"/>
    <cellStyle name="40% - Accent4 6 3 2" xfId="23133" xr:uid="{1938DDF1-2D9B-4183-B320-9C359A55C28B}"/>
    <cellStyle name="40% - Accent4 6 3 3" xfId="13853" xr:uid="{626448AF-E2E4-42E9-827F-383FBD3E2342}"/>
    <cellStyle name="40% - Accent4 6 4" xfId="18916" xr:uid="{F3FA1ADA-FB30-4B48-A990-34DCF449D813}"/>
    <cellStyle name="40% - Accent4 6 5" xfId="9635" xr:uid="{E3646006-C1FB-4066-BE95-1A40D8181302}"/>
    <cellStyle name="40% - Accent4 7" xfId="1509" xr:uid="{00000000-0005-0000-0000-000036060000}"/>
    <cellStyle name="40% - Accent4 7 2" xfId="3739" xr:uid="{00000000-0005-0000-0000-000037060000}"/>
    <cellStyle name="40% - Accent4 7 2 2" xfId="7961" xr:uid="{00000000-0005-0000-0000-000038060000}"/>
    <cellStyle name="40% - Accent4 7 2 2 2" xfId="25691" xr:uid="{F37CABEA-D9D1-4705-821D-CFE8E43FD265}"/>
    <cellStyle name="40% - Accent4 7 2 2 3" xfId="16411" xr:uid="{712E4877-AC9E-407C-9AF0-57D01FAB263C}"/>
    <cellStyle name="40% - Accent4 7 2 3" xfId="21474" xr:uid="{AF4C2A2D-924A-4CCE-B6EC-FCE4E04BE4A6}"/>
    <cellStyle name="40% - Accent4 7 2 4" xfId="12193" xr:uid="{253A3F93-90F1-4968-AEBB-352851DB9545}"/>
    <cellStyle name="40% - Accent4 7 3" xfId="5816" xr:uid="{00000000-0005-0000-0000-000039060000}"/>
    <cellStyle name="40% - Accent4 7 3 2" xfId="23546" xr:uid="{6BA821A0-EC01-4CB3-9F45-A3F956E50017}"/>
    <cellStyle name="40% - Accent4 7 3 3" xfId="14266" xr:uid="{E156BCA9-C446-4975-8A46-A649C1633016}"/>
    <cellStyle name="40% - Accent4 7 4" xfId="19329" xr:uid="{3806AC0E-C810-41B4-87BE-2B4D5A995094}"/>
    <cellStyle name="40% - Accent4 7 5" xfId="10048" xr:uid="{2AD75FA6-7250-490A-B399-1668530C84E4}"/>
    <cellStyle name="40% - Accent4 8" xfId="1923" xr:uid="{00000000-0005-0000-0000-00003A060000}"/>
    <cellStyle name="40% - Accent4 8 2" xfId="4152" xr:uid="{00000000-0005-0000-0000-00003B060000}"/>
    <cellStyle name="40% - Accent4 8 2 2" xfId="8374" xr:uid="{00000000-0005-0000-0000-00003C060000}"/>
    <cellStyle name="40% - Accent4 8 2 2 2" xfId="26104" xr:uid="{20C3CBA7-E3B7-4EC9-BF62-A1871CFCC595}"/>
    <cellStyle name="40% - Accent4 8 2 2 3" xfId="16824" xr:uid="{22D34275-8E32-405D-9441-C837891C40E4}"/>
    <cellStyle name="40% - Accent4 8 2 3" xfId="21887" xr:uid="{2C996C23-5DBF-42C0-9B1B-C7AA3543DCBC}"/>
    <cellStyle name="40% - Accent4 8 2 4" xfId="12606" xr:uid="{3908C0D6-DC5C-494F-A622-3D222888E64C}"/>
    <cellStyle name="40% - Accent4 8 3" xfId="6229" xr:uid="{00000000-0005-0000-0000-00003D060000}"/>
    <cellStyle name="40% - Accent4 8 3 2" xfId="23959" xr:uid="{C7037F0C-C150-42E9-9387-91D351ED1D86}"/>
    <cellStyle name="40% - Accent4 8 3 3" xfId="14679" xr:uid="{38A75299-1068-4B1D-B9FB-CC9D1797AA43}"/>
    <cellStyle name="40% - Accent4 8 4" xfId="19742" xr:uid="{5B8FE4C3-6203-4D79-A772-92CB87707819}"/>
    <cellStyle name="40% - Accent4 8 5" xfId="10461" xr:uid="{549CD9CA-E9EA-4A1C-9F1A-1F03120F4229}"/>
    <cellStyle name="40% - Accent4 9" xfId="2336" xr:uid="{00000000-0005-0000-0000-00003E060000}"/>
    <cellStyle name="40% - Accent4 9 2" xfId="6642" xr:uid="{00000000-0005-0000-0000-00003F060000}"/>
    <cellStyle name="40% - Accent4 9 2 2" xfId="24372" xr:uid="{AEAEE386-4791-451A-82DF-A15154CB35AA}"/>
    <cellStyle name="40% - Accent4 9 2 3" xfId="15092" xr:uid="{E8610886-CD1E-466F-8ED3-38F0645CDA6F}"/>
    <cellStyle name="40% - Accent4 9 3" xfId="20155" xr:uid="{ADDDC7AC-7825-4A5B-BBE3-821C686C7C95}"/>
    <cellStyle name="40% - Accent4 9 4" xfId="10874" xr:uid="{43E60321-1170-4F0D-9036-0ECC91293C25}"/>
    <cellStyle name="40% - Accent5" xfId="81" builtinId="47" customBuiltin="1"/>
    <cellStyle name="40% - Accent5 10" xfId="4584" xr:uid="{00000000-0005-0000-0000-000041060000}"/>
    <cellStyle name="40% - Accent5 10 2" xfId="22314" xr:uid="{8F685B65-6602-42CA-AFAB-49B38D4D1CA5}"/>
    <cellStyle name="40% - Accent5 10 3" xfId="13034" xr:uid="{8E7E683C-BF56-4BDA-84F1-EDF6A7C937BE}"/>
    <cellStyle name="40% - Accent5 11" xfId="18097" xr:uid="{2922BF33-004F-4367-8D2D-3157F2CB5CFD}"/>
    <cellStyle name="40% - Accent5 12" xfId="17264" xr:uid="{B53DF2CB-E7CE-419E-8164-3366940F189C}"/>
    <cellStyle name="40% - Accent5 13" xfId="8816" xr:uid="{9CDB8066-3059-4009-B922-CD007F4D7DF2}"/>
    <cellStyle name="40% - Accent5 2" xfId="82" xr:uid="{00000000-0005-0000-0000-000042060000}"/>
    <cellStyle name="40% - Accent5 2 10" xfId="18098" xr:uid="{7CDEAD9B-A17C-4C51-93BE-E6A95318DF36}"/>
    <cellStyle name="40% - Accent5 2 11" xfId="17265" xr:uid="{F0B2D16E-C201-4B75-827B-190CA430FB74}"/>
    <cellStyle name="40% - Accent5 2 12" xfId="8817" xr:uid="{A56D80A6-7F51-4EF0-9471-498A78074609}"/>
    <cellStyle name="40% - Accent5 2 2" xfId="83" xr:uid="{00000000-0005-0000-0000-000043060000}"/>
    <cellStyle name="40% - Accent5 2 2 10" xfId="17266" xr:uid="{0BFC352C-C9A1-4419-8E59-10C1C7227DF3}"/>
    <cellStyle name="40% - Accent5 2 2 11" xfId="8818" xr:uid="{6EC387CE-193C-46D7-AAC4-708441727075}"/>
    <cellStyle name="40% - Accent5 2 2 2" xfId="84" xr:uid="{00000000-0005-0000-0000-000044060000}"/>
    <cellStyle name="40% - Accent5 2 2 2 10" xfId="8819" xr:uid="{4D4ACDEB-6921-4A04-AD54-4A3D384F21A2}"/>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876" xr:uid="{8C167BED-BF35-4BFD-91DE-51D1DD349AA0}"/>
    <cellStyle name="40% - Accent5 2 2 2 2 2 2 3" xfId="15596" xr:uid="{C64AC980-076A-4B6A-BE78-04F31590354A}"/>
    <cellStyle name="40% - Accent5 2 2 2 2 2 3" xfId="20659" xr:uid="{C1C62E8B-9514-4F01-B71D-1A3B8DE27EE6}"/>
    <cellStyle name="40% - Accent5 2 2 2 2 2 4" xfId="11378" xr:uid="{B22CC3C5-6D0D-4F43-989D-310129364E27}"/>
    <cellStyle name="40% - Accent5 2 2 2 2 3" xfId="5001" xr:uid="{00000000-0005-0000-0000-000048060000}"/>
    <cellStyle name="40% - Accent5 2 2 2 2 3 2" xfId="22731" xr:uid="{1048B857-FFE3-4656-AAE6-B0713F727E68}"/>
    <cellStyle name="40% - Accent5 2 2 2 2 3 3" xfId="13451" xr:uid="{8EAB7E9E-1F98-4FA2-AA5D-A2AADFC07AA2}"/>
    <cellStyle name="40% - Accent5 2 2 2 2 4" xfId="18514" xr:uid="{ED8AE1B0-4C36-4672-93E9-3B5BF5CECB1E}"/>
    <cellStyle name="40% - Accent5 2 2 2 2 5" xfId="17684" xr:uid="{87D28A6C-092A-4B06-A7EF-5FC6F6630EE6}"/>
    <cellStyle name="40% - Accent5 2 2 2 2 6" xfId="9233" xr:uid="{871FF6DB-D741-451A-B22F-7CA558BAE5D1}"/>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5289" xr:uid="{7499DBB3-5433-4CE7-8C12-2E8A6E39DE75}"/>
    <cellStyle name="40% - Accent5 2 2 2 3 2 2 3" xfId="16009" xr:uid="{79406470-5197-4880-A274-043B5A32CEBA}"/>
    <cellStyle name="40% - Accent5 2 2 2 3 2 3" xfId="21072" xr:uid="{7E982CA3-14EA-409B-8D6B-2650E1CB2E79}"/>
    <cellStyle name="40% - Accent5 2 2 2 3 2 4" xfId="11791" xr:uid="{9EEC77D8-B5EB-4389-8314-604E6331CD59}"/>
    <cellStyle name="40% - Accent5 2 2 2 3 3" xfId="5414" xr:uid="{00000000-0005-0000-0000-00004C060000}"/>
    <cellStyle name="40% - Accent5 2 2 2 3 3 2" xfId="23144" xr:uid="{BE567135-3696-4D49-AD9A-C092703D0E69}"/>
    <cellStyle name="40% - Accent5 2 2 2 3 3 3" xfId="13864" xr:uid="{610AE2BD-4CD2-4547-8B23-94EC5720356B}"/>
    <cellStyle name="40% - Accent5 2 2 2 3 4" xfId="18927" xr:uid="{DCFFFECC-BE61-42C4-82B3-6BB611F3E6D0}"/>
    <cellStyle name="40% - Accent5 2 2 2 3 5" xfId="9646" xr:uid="{7DDEE019-6459-4BBE-9CC1-33D23E2FD62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5702" xr:uid="{B263BC1A-9526-4796-8565-B26CC832E7A5}"/>
    <cellStyle name="40% - Accent5 2 2 2 4 2 2 3" xfId="16422" xr:uid="{36CFB9C1-451E-4204-9C72-A9DD154715F2}"/>
    <cellStyle name="40% - Accent5 2 2 2 4 2 3" xfId="21485" xr:uid="{577A5100-33A4-4ECE-9333-5AD450CD1625}"/>
    <cellStyle name="40% - Accent5 2 2 2 4 2 4" xfId="12204" xr:uid="{20A53201-9775-445B-9B08-C45B6A80F680}"/>
    <cellStyle name="40% - Accent5 2 2 2 4 3" xfId="5827" xr:uid="{00000000-0005-0000-0000-000050060000}"/>
    <cellStyle name="40% - Accent5 2 2 2 4 3 2" xfId="23557" xr:uid="{86ABA421-807D-4C92-9741-68B2EDD27B6C}"/>
    <cellStyle name="40% - Accent5 2 2 2 4 3 3" xfId="14277" xr:uid="{0EE0EFB4-3EC6-4224-A1DB-8DC8131AC1CF}"/>
    <cellStyle name="40% - Accent5 2 2 2 4 4" xfId="19340" xr:uid="{ED15C47F-21BB-4509-8F27-00F4C469EC12}"/>
    <cellStyle name="40% - Accent5 2 2 2 4 5" xfId="10059" xr:uid="{99C48F0E-92CB-4EB0-9F75-1FAC560EF02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6115" xr:uid="{53318FE9-CD98-45A3-BCC0-64B2D34ACD8B}"/>
    <cellStyle name="40% - Accent5 2 2 2 5 2 2 3" xfId="16835" xr:uid="{B83F3CA0-0C32-4071-ACA4-383E213AAF4F}"/>
    <cellStyle name="40% - Accent5 2 2 2 5 2 3" xfId="21898" xr:uid="{DB4DDA28-7857-46B2-993B-2FBA6682797E}"/>
    <cellStyle name="40% - Accent5 2 2 2 5 2 4" xfId="12617" xr:uid="{205B3CBF-4290-47FD-A76D-4CA44C3557D6}"/>
    <cellStyle name="40% - Accent5 2 2 2 5 3" xfId="6240" xr:uid="{00000000-0005-0000-0000-000054060000}"/>
    <cellStyle name="40% - Accent5 2 2 2 5 3 2" xfId="23970" xr:uid="{FCC6A190-F3D2-466A-8EC0-A573B6A2D6C0}"/>
    <cellStyle name="40% - Accent5 2 2 2 5 3 3" xfId="14690" xr:uid="{05F7BA0C-B6A5-47CC-B28C-1B85438AFB02}"/>
    <cellStyle name="40% - Accent5 2 2 2 5 4" xfId="19753" xr:uid="{0B7D86B1-9796-4D45-82F3-E2DEE8CABCDB}"/>
    <cellStyle name="40% - Accent5 2 2 2 5 5" xfId="10472" xr:uid="{CDE52AB5-CCD9-4AFC-A475-2E58B5CA24BB}"/>
    <cellStyle name="40% - Accent5 2 2 2 6" xfId="2347" xr:uid="{00000000-0005-0000-0000-000055060000}"/>
    <cellStyle name="40% - Accent5 2 2 2 6 2" xfId="6653" xr:uid="{00000000-0005-0000-0000-000056060000}"/>
    <cellStyle name="40% - Accent5 2 2 2 6 2 2" xfId="24383" xr:uid="{2983B588-D346-46C2-8B3E-1B0594D8A680}"/>
    <cellStyle name="40% - Accent5 2 2 2 6 2 3" xfId="15103" xr:uid="{D30E4C80-0BF4-4ADA-8466-46C178256422}"/>
    <cellStyle name="40% - Accent5 2 2 2 6 3" xfId="20166" xr:uid="{52F83367-4200-4CAB-9DCB-8C02EFA5587F}"/>
    <cellStyle name="40% - Accent5 2 2 2 6 4" xfId="10885" xr:uid="{6A140A37-6887-43E0-B8BE-17A25922C292}"/>
    <cellStyle name="40% - Accent5 2 2 2 7" xfId="4587" xr:uid="{00000000-0005-0000-0000-000057060000}"/>
    <cellStyle name="40% - Accent5 2 2 2 7 2" xfId="22317" xr:uid="{65B6D43B-3841-4A34-8F8A-5E212513BF1F}"/>
    <cellStyle name="40% - Accent5 2 2 2 7 3" xfId="13037" xr:uid="{7FDAC31C-FDDC-4133-966E-ACEFF2130B48}"/>
    <cellStyle name="40% - Accent5 2 2 2 8" xfId="18100" xr:uid="{BD3FEDF3-1F88-4ED2-9C42-543B1D281F40}"/>
    <cellStyle name="40% - Accent5 2 2 2 9" xfId="17267" xr:uid="{DE7C8440-7561-4E10-9063-34B560CCCB39}"/>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875" xr:uid="{E11FCA93-C24B-4FB3-AE65-46FCB25DF8D1}"/>
    <cellStyle name="40% - Accent5 2 2 3 2 2 3" xfId="15595" xr:uid="{CE3EC3D5-EFED-49F7-A028-6F53AA284981}"/>
    <cellStyle name="40% - Accent5 2 2 3 2 3" xfId="20658" xr:uid="{89DD1653-D658-4522-860B-1F5AD8AA68EB}"/>
    <cellStyle name="40% - Accent5 2 2 3 2 4" xfId="11377" xr:uid="{63261915-7FE8-4818-8023-F475B3AF0F9E}"/>
    <cellStyle name="40% - Accent5 2 2 3 3" xfId="5000" xr:uid="{00000000-0005-0000-0000-00005B060000}"/>
    <cellStyle name="40% - Accent5 2 2 3 3 2" xfId="22730" xr:uid="{B090E4C5-D8C4-49EF-BF55-9A562C8CA254}"/>
    <cellStyle name="40% - Accent5 2 2 3 3 3" xfId="13450" xr:uid="{1C478F2F-BBC5-4083-874B-01BB243FB1F3}"/>
    <cellStyle name="40% - Accent5 2 2 3 4" xfId="18513" xr:uid="{C6295A27-F66A-4787-A7AA-96E90C0276DF}"/>
    <cellStyle name="40% - Accent5 2 2 3 5" xfId="17683" xr:uid="{7C3FFF28-5726-492D-BC86-249AFF82D0B2}"/>
    <cellStyle name="40% - Accent5 2 2 3 6" xfId="9232" xr:uid="{DB509B76-1CC2-484D-A46E-F85CB08EB64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5288" xr:uid="{9900708B-21FB-4681-B262-925A69B48D87}"/>
    <cellStyle name="40% - Accent5 2 2 4 2 2 3" xfId="16008" xr:uid="{29C06130-ACFE-4A14-94EE-E76B996E7ED8}"/>
    <cellStyle name="40% - Accent5 2 2 4 2 3" xfId="21071" xr:uid="{7E677010-DC65-4E96-9D3E-FA5C1D6F5C3A}"/>
    <cellStyle name="40% - Accent5 2 2 4 2 4" xfId="11790" xr:uid="{74D265B8-95C7-4D77-886E-9660647F2824}"/>
    <cellStyle name="40% - Accent5 2 2 4 3" xfId="5413" xr:uid="{00000000-0005-0000-0000-00005F060000}"/>
    <cellStyle name="40% - Accent5 2 2 4 3 2" xfId="23143" xr:uid="{6C869FF7-8944-407E-84A8-18C7A7C6032A}"/>
    <cellStyle name="40% - Accent5 2 2 4 3 3" xfId="13863" xr:uid="{7D31337B-7EF8-4FAC-8BF5-185E51C929D0}"/>
    <cellStyle name="40% - Accent5 2 2 4 4" xfId="18926" xr:uid="{9265C96A-BCDB-43DA-A3B2-19896C0BA6E5}"/>
    <cellStyle name="40% - Accent5 2 2 4 5" xfId="9645" xr:uid="{48021A93-60EB-47AF-92E1-4081D84E0B3D}"/>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5701" xr:uid="{BB780BD9-D212-45B4-9434-46A1BC814F77}"/>
    <cellStyle name="40% - Accent5 2 2 5 2 2 3" xfId="16421" xr:uid="{FF381E00-F0C7-489A-92C8-9E663B413E86}"/>
    <cellStyle name="40% - Accent5 2 2 5 2 3" xfId="21484" xr:uid="{AE595D88-BBF2-446F-A7BA-EBBAB06B7C5F}"/>
    <cellStyle name="40% - Accent5 2 2 5 2 4" xfId="12203" xr:uid="{2D400C6E-2A9D-4727-B08B-B79C937C7294}"/>
    <cellStyle name="40% - Accent5 2 2 5 3" xfId="5826" xr:uid="{00000000-0005-0000-0000-000063060000}"/>
    <cellStyle name="40% - Accent5 2 2 5 3 2" xfId="23556" xr:uid="{51F0A9DA-6422-46B2-AF78-9676A57646DF}"/>
    <cellStyle name="40% - Accent5 2 2 5 3 3" xfId="14276" xr:uid="{2A2A4BA5-9173-43F5-B3AA-1BF27353F6F4}"/>
    <cellStyle name="40% - Accent5 2 2 5 4" xfId="19339" xr:uid="{D947E2A3-A818-44CE-9C8D-43AA8B20F33A}"/>
    <cellStyle name="40% - Accent5 2 2 5 5" xfId="10058" xr:uid="{C775C417-84FC-4650-A5C6-73699D7F9163}"/>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6114" xr:uid="{93134CBC-D21C-44BD-BA50-820CBAA47B3B}"/>
    <cellStyle name="40% - Accent5 2 2 6 2 2 3" xfId="16834" xr:uid="{4C472258-B9CD-4876-9073-454FB4769137}"/>
    <cellStyle name="40% - Accent5 2 2 6 2 3" xfId="21897" xr:uid="{F297BD70-5AE9-44B4-A822-B7D4D9DBFAFE}"/>
    <cellStyle name="40% - Accent5 2 2 6 2 4" xfId="12616" xr:uid="{D6E2254F-035D-42E3-84AF-74AC1B8CC83D}"/>
    <cellStyle name="40% - Accent5 2 2 6 3" xfId="6239" xr:uid="{00000000-0005-0000-0000-000067060000}"/>
    <cellStyle name="40% - Accent5 2 2 6 3 2" xfId="23969" xr:uid="{DBCD0ED2-71B5-4723-846E-5434BA36020A}"/>
    <cellStyle name="40% - Accent5 2 2 6 3 3" xfId="14689" xr:uid="{4A0FDBF2-6DA8-4910-B29D-9CFEDBC4C5B5}"/>
    <cellStyle name="40% - Accent5 2 2 6 4" xfId="19752" xr:uid="{DE7CCD8A-0591-469D-9AE0-6DEAE898909F}"/>
    <cellStyle name="40% - Accent5 2 2 6 5" xfId="10471" xr:uid="{8E251736-7BED-49A9-83A3-F7EED792C403}"/>
    <cellStyle name="40% - Accent5 2 2 7" xfId="2346" xr:uid="{00000000-0005-0000-0000-000068060000}"/>
    <cellStyle name="40% - Accent5 2 2 7 2" xfId="6652" xr:uid="{00000000-0005-0000-0000-000069060000}"/>
    <cellStyle name="40% - Accent5 2 2 7 2 2" xfId="24382" xr:uid="{021E495F-D93F-49D9-8EA9-54CE4828F8EC}"/>
    <cellStyle name="40% - Accent5 2 2 7 2 3" xfId="15102" xr:uid="{BAC0EF53-8828-47B5-9CCC-4E5E475C3951}"/>
    <cellStyle name="40% - Accent5 2 2 7 3" xfId="20165" xr:uid="{3DE6FBB3-FED0-45A9-9678-C6AABFF97DA1}"/>
    <cellStyle name="40% - Accent5 2 2 7 4" xfId="10884" xr:uid="{B63EA808-AFAD-440A-A9AA-F78BFB63F359}"/>
    <cellStyle name="40% - Accent5 2 2 8" xfId="4586" xr:uid="{00000000-0005-0000-0000-00006A060000}"/>
    <cellStyle name="40% - Accent5 2 2 8 2" xfId="22316" xr:uid="{F0B3DABE-A4DE-479C-AC5D-8DE0FDBDDDFB}"/>
    <cellStyle name="40% - Accent5 2 2 8 3" xfId="13036" xr:uid="{3D39324E-C63B-4622-9107-0C445F1BDE07}"/>
    <cellStyle name="40% - Accent5 2 2 9" xfId="18099" xr:uid="{EF13FA49-18BC-4845-96BF-B93CD743BF85}"/>
    <cellStyle name="40% - Accent5 2 3" xfId="85" xr:uid="{00000000-0005-0000-0000-00006B060000}"/>
    <cellStyle name="40% - Accent5 2 3 10" xfId="8820" xr:uid="{2E940811-62D4-43F6-B2E1-11AD82D61E59}"/>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877" xr:uid="{E32E93E5-8911-4454-A3A1-B72E897533F7}"/>
    <cellStyle name="40% - Accent5 2 3 2 2 2 3" xfId="15597" xr:uid="{F78978B0-2530-4C49-9077-7A47315A469D}"/>
    <cellStyle name="40% - Accent5 2 3 2 2 3" xfId="20660" xr:uid="{65E83D5C-3CF3-4E31-9B9D-3A00A83A8D27}"/>
    <cellStyle name="40% - Accent5 2 3 2 2 4" xfId="11379" xr:uid="{5A1DE21E-AAE2-41FE-B6AC-5EA6B5A238BA}"/>
    <cellStyle name="40% - Accent5 2 3 2 3" xfId="5002" xr:uid="{00000000-0005-0000-0000-00006F060000}"/>
    <cellStyle name="40% - Accent5 2 3 2 3 2" xfId="22732" xr:uid="{36CB1962-AE06-4776-855C-E79554FA8785}"/>
    <cellStyle name="40% - Accent5 2 3 2 3 3" xfId="13452" xr:uid="{E9A743AF-CCA5-4DCD-975A-9DA57D776739}"/>
    <cellStyle name="40% - Accent5 2 3 2 4" xfId="18515" xr:uid="{527084C5-C9CE-43AB-ACDB-536D44EB0D2B}"/>
    <cellStyle name="40% - Accent5 2 3 2 5" xfId="17685" xr:uid="{25AA9EE1-6516-43E0-9E36-27C67D290658}"/>
    <cellStyle name="40% - Accent5 2 3 2 6" xfId="9234" xr:uid="{99C9B891-2C46-496C-96E4-B2DF76CCE09F}"/>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5290" xr:uid="{50529D80-C6AD-47EA-B031-EEECA3D842A4}"/>
    <cellStyle name="40% - Accent5 2 3 3 2 2 3" xfId="16010" xr:uid="{9E6814D9-14BC-417B-8BCA-46A44EC46EF4}"/>
    <cellStyle name="40% - Accent5 2 3 3 2 3" xfId="21073" xr:uid="{D8813AE9-20C5-4B2E-BF5C-B05644DE8504}"/>
    <cellStyle name="40% - Accent5 2 3 3 2 4" xfId="11792" xr:uid="{322559E5-3959-4CB5-B653-4CEAD1AAFDCE}"/>
    <cellStyle name="40% - Accent5 2 3 3 3" xfId="5415" xr:uid="{00000000-0005-0000-0000-000073060000}"/>
    <cellStyle name="40% - Accent5 2 3 3 3 2" xfId="23145" xr:uid="{F55C3581-9B8A-4715-AA34-4BFD1E753B20}"/>
    <cellStyle name="40% - Accent5 2 3 3 3 3" xfId="13865" xr:uid="{FD65D8E3-BC34-4944-98A0-391F2F444C9F}"/>
    <cellStyle name="40% - Accent5 2 3 3 4" xfId="18928" xr:uid="{49ED6104-A641-44A9-B284-2B0150495CBE}"/>
    <cellStyle name="40% - Accent5 2 3 3 5" xfId="9647" xr:uid="{CC970B5F-CCEB-4C78-BCE9-47D7C5E60D6D}"/>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5703" xr:uid="{B2E1D4F4-A033-4B89-B5CA-E5B91CDFD953}"/>
    <cellStyle name="40% - Accent5 2 3 4 2 2 3" xfId="16423" xr:uid="{73AC03C0-107A-4CCB-AED6-3C7EDA89F46F}"/>
    <cellStyle name="40% - Accent5 2 3 4 2 3" xfId="21486" xr:uid="{D5AD5102-E907-4EBB-8888-8F27D2783E3C}"/>
    <cellStyle name="40% - Accent5 2 3 4 2 4" xfId="12205" xr:uid="{7109B0FD-71E4-4BE9-B6B8-BE24B813BA30}"/>
    <cellStyle name="40% - Accent5 2 3 4 3" xfId="5828" xr:uid="{00000000-0005-0000-0000-000077060000}"/>
    <cellStyle name="40% - Accent5 2 3 4 3 2" xfId="23558" xr:uid="{8E4697EE-6BAB-4D2A-9716-C4D891E6FA78}"/>
    <cellStyle name="40% - Accent5 2 3 4 3 3" xfId="14278" xr:uid="{75739433-C1E0-4583-A463-ABDAD556857B}"/>
    <cellStyle name="40% - Accent5 2 3 4 4" xfId="19341" xr:uid="{C0EE9997-3199-496C-90AD-AFAE4230B0FB}"/>
    <cellStyle name="40% - Accent5 2 3 4 5" xfId="10060" xr:uid="{9564C50E-A10A-43FB-95AF-E3AAD912BCF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6116" xr:uid="{27F087D8-5EB0-4E67-AE66-C557CAFC39DF}"/>
    <cellStyle name="40% - Accent5 2 3 5 2 2 3" xfId="16836" xr:uid="{5175C3F2-D95E-4B7D-9B6A-D9E82B52B152}"/>
    <cellStyle name="40% - Accent5 2 3 5 2 3" xfId="21899" xr:uid="{EE6D98D4-49EF-441C-AA47-BF6F7A9FEEE8}"/>
    <cellStyle name="40% - Accent5 2 3 5 2 4" xfId="12618" xr:uid="{9BCCC495-7DBA-4E9B-9B15-0D2AC7E4ACA3}"/>
    <cellStyle name="40% - Accent5 2 3 5 3" xfId="6241" xr:uid="{00000000-0005-0000-0000-00007B060000}"/>
    <cellStyle name="40% - Accent5 2 3 5 3 2" xfId="23971" xr:uid="{DA7DEF4E-D5C5-4538-937F-341EBF455E0E}"/>
    <cellStyle name="40% - Accent5 2 3 5 3 3" xfId="14691" xr:uid="{8A29A177-F7D4-434B-BC90-B9E6522E2260}"/>
    <cellStyle name="40% - Accent5 2 3 5 4" xfId="19754" xr:uid="{010D207A-8716-4BA8-8965-53C5C23F5BE2}"/>
    <cellStyle name="40% - Accent5 2 3 5 5" xfId="10473" xr:uid="{832A3B04-424E-4A04-AC47-5FBC9AE0B12C}"/>
    <cellStyle name="40% - Accent5 2 3 6" xfId="2348" xr:uid="{00000000-0005-0000-0000-00007C060000}"/>
    <cellStyle name="40% - Accent5 2 3 6 2" xfId="6654" xr:uid="{00000000-0005-0000-0000-00007D060000}"/>
    <cellStyle name="40% - Accent5 2 3 6 2 2" xfId="24384" xr:uid="{79DFA9FA-4A83-466C-9555-3374868F1BDA}"/>
    <cellStyle name="40% - Accent5 2 3 6 2 3" xfId="15104" xr:uid="{80FDB6F1-697F-49E3-9270-0BD8E8EA68C5}"/>
    <cellStyle name="40% - Accent5 2 3 6 3" xfId="20167" xr:uid="{D393ECDC-A3B7-4CDA-9767-90BEC4ECF952}"/>
    <cellStyle name="40% - Accent5 2 3 6 4" xfId="10886" xr:uid="{8ACEFE1C-87D9-4C82-880C-9D5B82733CF3}"/>
    <cellStyle name="40% - Accent5 2 3 7" xfId="4588" xr:uid="{00000000-0005-0000-0000-00007E060000}"/>
    <cellStyle name="40% - Accent5 2 3 7 2" xfId="22318" xr:uid="{45E5AF00-2B6D-4EF8-B6D6-CE4C3768D34F}"/>
    <cellStyle name="40% - Accent5 2 3 7 3" xfId="13038" xr:uid="{DDF6D205-10B0-438F-8C46-6A75334DE873}"/>
    <cellStyle name="40% - Accent5 2 3 8" xfId="18101" xr:uid="{CB219234-F189-4266-900D-68FCF7A03A2C}"/>
    <cellStyle name="40% - Accent5 2 3 9" xfId="17268" xr:uid="{A34C99A4-C4D9-42A0-B301-196E6210AFC9}"/>
    <cellStyle name="40% - Accent5 2 4" xfId="651" xr:uid="{00000000-0005-0000-0000-00007F060000}"/>
    <cellStyle name="40% - Accent5 2 4 2" xfId="2922" xr:uid="{00000000-0005-0000-0000-000080060000}"/>
    <cellStyle name="40% - Accent5 2 4 2 2" xfId="7144" xr:uid="{00000000-0005-0000-0000-000081060000}"/>
    <cellStyle name="40% - Accent5 2 4 2 2 2" xfId="24874" xr:uid="{340E9FBC-DD4D-407A-A8AE-178A8B8470CA}"/>
    <cellStyle name="40% - Accent5 2 4 2 2 3" xfId="15594" xr:uid="{E59D3D21-F3C7-4325-9741-5E442A82C87E}"/>
    <cellStyle name="40% - Accent5 2 4 2 3" xfId="20657" xr:uid="{69E965B3-1D45-48A3-AC6D-AD5E99C6079E}"/>
    <cellStyle name="40% - Accent5 2 4 2 4" xfId="11376" xr:uid="{237CD869-5889-4175-A550-E408582D8345}"/>
    <cellStyle name="40% - Accent5 2 4 3" xfId="4999" xr:uid="{00000000-0005-0000-0000-000082060000}"/>
    <cellStyle name="40% - Accent5 2 4 3 2" xfId="22729" xr:uid="{17F9DA8C-152E-477E-9A99-4C56B0AB51E3}"/>
    <cellStyle name="40% - Accent5 2 4 3 3" xfId="13449" xr:uid="{9DC4B133-AD5A-4B6B-8C1C-461788863AD0}"/>
    <cellStyle name="40% - Accent5 2 4 4" xfId="18512" xr:uid="{76EE81C2-D121-435A-9AE7-ABB5A6359E24}"/>
    <cellStyle name="40% - Accent5 2 4 5" xfId="17682" xr:uid="{0F5FAFDF-6DF0-4B0F-A93C-30D8F502003C}"/>
    <cellStyle name="40% - Accent5 2 4 6" xfId="9231" xr:uid="{9C48EE0B-7141-4532-A75F-49619AE96912}"/>
    <cellStyle name="40% - Accent5 2 5" xfId="1104" xr:uid="{00000000-0005-0000-0000-000083060000}"/>
    <cellStyle name="40% - Accent5 2 5 2" xfId="3335" xr:uid="{00000000-0005-0000-0000-000084060000}"/>
    <cellStyle name="40% - Accent5 2 5 2 2" xfId="7557" xr:uid="{00000000-0005-0000-0000-000085060000}"/>
    <cellStyle name="40% - Accent5 2 5 2 2 2" xfId="25287" xr:uid="{CCF700DF-108C-4928-BD1C-0DE58AF1F40C}"/>
    <cellStyle name="40% - Accent5 2 5 2 2 3" xfId="16007" xr:uid="{1A3A7D67-6EA5-4794-A6B1-18ABCFF0CBC1}"/>
    <cellStyle name="40% - Accent5 2 5 2 3" xfId="21070" xr:uid="{ACE693A6-237D-4DA0-88FF-C83847043CFC}"/>
    <cellStyle name="40% - Accent5 2 5 2 4" xfId="11789" xr:uid="{BF14B7FE-AE6D-46AD-9751-AEC4524899E9}"/>
    <cellStyle name="40% - Accent5 2 5 3" xfId="5412" xr:uid="{00000000-0005-0000-0000-000086060000}"/>
    <cellStyle name="40% - Accent5 2 5 3 2" xfId="23142" xr:uid="{97F44156-3009-4434-AA82-AE1638E7DE32}"/>
    <cellStyle name="40% - Accent5 2 5 3 3" xfId="13862" xr:uid="{D296E1BE-4A09-4EC8-8B44-155E75158216}"/>
    <cellStyle name="40% - Accent5 2 5 4" xfId="18925" xr:uid="{A28EAB4F-EA9F-48C9-AAC1-CFFAD21F1E7F}"/>
    <cellStyle name="40% - Accent5 2 5 5" xfId="9644" xr:uid="{90515220-BF9A-4743-AD75-C2707ADD54F0}"/>
    <cellStyle name="40% - Accent5 2 6" xfId="1518" xr:uid="{00000000-0005-0000-0000-000087060000}"/>
    <cellStyle name="40% - Accent5 2 6 2" xfId="3748" xr:uid="{00000000-0005-0000-0000-000088060000}"/>
    <cellStyle name="40% - Accent5 2 6 2 2" xfId="7970" xr:uid="{00000000-0005-0000-0000-000089060000}"/>
    <cellStyle name="40% - Accent5 2 6 2 2 2" xfId="25700" xr:uid="{1AB6AD95-3339-4E8C-AEA9-39A6BC4BAB91}"/>
    <cellStyle name="40% - Accent5 2 6 2 2 3" xfId="16420" xr:uid="{F69DC3D2-2F0A-4127-8DFE-E4794066E873}"/>
    <cellStyle name="40% - Accent5 2 6 2 3" xfId="21483" xr:uid="{9D49B664-A9BA-4EB2-B5E1-B81553E52A83}"/>
    <cellStyle name="40% - Accent5 2 6 2 4" xfId="12202" xr:uid="{27D02EF8-D187-4F7E-9777-C186D4E68322}"/>
    <cellStyle name="40% - Accent5 2 6 3" xfId="5825" xr:uid="{00000000-0005-0000-0000-00008A060000}"/>
    <cellStyle name="40% - Accent5 2 6 3 2" xfId="23555" xr:uid="{ACA830F6-0CA1-41FB-881C-370CFF368E48}"/>
    <cellStyle name="40% - Accent5 2 6 3 3" xfId="14275" xr:uid="{8243D9A8-F1A8-4CB0-AFB5-4FFF10A8AABC}"/>
    <cellStyle name="40% - Accent5 2 6 4" xfId="19338" xr:uid="{13031153-24D2-43DA-99EB-42382D485B80}"/>
    <cellStyle name="40% - Accent5 2 6 5" xfId="10057" xr:uid="{32441F63-1FEB-4DC1-A53F-6B80EDF4E431}"/>
    <cellStyle name="40% - Accent5 2 7" xfId="1932" xr:uid="{00000000-0005-0000-0000-00008B060000}"/>
    <cellStyle name="40% - Accent5 2 7 2" xfId="4161" xr:uid="{00000000-0005-0000-0000-00008C060000}"/>
    <cellStyle name="40% - Accent5 2 7 2 2" xfId="8383" xr:uid="{00000000-0005-0000-0000-00008D060000}"/>
    <cellStyle name="40% - Accent5 2 7 2 2 2" xfId="26113" xr:uid="{154F5C3F-8DDA-4C6D-8C81-8ABA4CBE1EBD}"/>
    <cellStyle name="40% - Accent5 2 7 2 2 3" xfId="16833" xr:uid="{FFA1E693-CD8B-4C10-9231-3EB14AFB7E9B}"/>
    <cellStyle name="40% - Accent5 2 7 2 3" xfId="21896" xr:uid="{B381CF30-A9D7-4DA3-B142-24A4710B2923}"/>
    <cellStyle name="40% - Accent5 2 7 2 4" xfId="12615" xr:uid="{683CC5B8-C276-41A3-AF96-F02F815B5E71}"/>
    <cellStyle name="40% - Accent5 2 7 3" xfId="6238" xr:uid="{00000000-0005-0000-0000-00008E060000}"/>
    <cellStyle name="40% - Accent5 2 7 3 2" xfId="23968" xr:uid="{C11EA708-899F-40B6-B4E3-E34F8C7C6385}"/>
    <cellStyle name="40% - Accent5 2 7 3 3" xfId="14688" xr:uid="{A0A5BA53-D61C-4D20-8AFD-665BBC5B0E5C}"/>
    <cellStyle name="40% - Accent5 2 7 4" xfId="19751" xr:uid="{9DA53675-7740-468B-BFA5-4FD5DE7BB073}"/>
    <cellStyle name="40% - Accent5 2 7 5" xfId="10470" xr:uid="{FFE7FE7A-9561-4071-9653-D77EB490CDF9}"/>
    <cellStyle name="40% - Accent5 2 8" xfId="2345" xr:uid="{00000000-0005-0000-0000-00008F060000}"/>
    <cellStyle name="40% - Accent5 2 8 2" xfId="6651" xr:uid="{00000000-0005-0000-0000-000090060000}"/>
    <cellStyle name="40% - Accent5 2 8 2 2" xfId="24381" xr:uid="{C94ED5B8-2AA5-4369-BFCA-CC82550D0D84}"/>
    <cellStyle name="40% - Accent5 2 8 2 3" xfId="15101" xr:uid="{F03878FD-3A2D-47BA-BCB7-C23E5262EF14}"/>
    <cellStyle name="40% - Accent5 2 8 3" xfId="20164" xr:uid="{3B199F62-8F85-4BB1-9089-BDA4274D4AC1}"/>
    <cellStyle name="40% - Accent5 2 8 4" xfId="10883" xr:uid="{10E27BF1-0F04-43BB-961D-653FF3A3CB07}"/>
    <cellStyle name="40% - Accent5 2 9" xfId="4585" xr:uid="{00000000-0005-0000-0000-000091060000}"/>
    <cellStyle name="40% - Accent5 2 9 2" xfId="22315" xr:uid="{CA76202C-C1C1-4BA0-BF7D-C20924CB9BC2}"/>
    <cellStyle name="40% - Accent5 2 9 3" xfId="13035" xr:uid="{8EAC8BB5-7BB8-4074-87CC-3B7533633245}"/>
    <cellStyle name="40% - Accent5 3" xfId="86" xr:uid="{00000000-0005-0000-0000-000092060000}"/>
    <cellStyle name="40% - Accent5 3 10" xfId="17269" xr:uid="{BBC9DE2F-17CD-466F-8F20-E47E86C0AE29}"/>
    <cellStyle name="40% - Accent5 3 11" xfId="8821" xr:uid="{B8F705DB-35B5-413E-AFFE-FD86F2CAA611}"/>
    <cellStyle name="40% - Accent5 3 2" xfId="87" xr:uid="{00000000-0005-0000-0000-000093060000}"/>
    <cellStyle name="40% - Accent5 3 2 10" xfId="8822" xr:uid="{837AA6E0-687E-4B96-93A3-98DE537A93A6}"/>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879" xr:uid="{1EE7621B-C50D-429D-81A9-0B53BCC88CE8}"/>
    <cellStyle name="40% - Accent5 3 2 2 2 2 3" xfId="15599" xr:uid="{83795925-7A50-47BB-B30D-915AC981A5AA}"/>
    <cellStyle name="40% - Accent5 3 2 2 2 3" xfId="20662" xr:uid="{3FFA90D6-9AB9-4ED0-9EEC-42AA7E3E49CC}"/>
    <cellStyle name="40% - Accent5 3 2 2 2 4" xfId="11381" xr:uid="{F7E29B57-57CD-427F-99F0-62F7B31DD9A1}"/>
    <cellStyle name="40% - Accent5 3 2 2 3" xfId="5004" xr:uid="{00000000-0005-0000-0000-000097060000}"/>
    <cellStyle name="40% - Accent5 3 2 2 3 2" xfId="22734" xr:uid="{89A422F2-AA3B-4B9C-AD3C-436F4F2F73FA}"/>
    <cellStyle name="40% - Accent5 3 2 2 3 3" xfId="13454" xr:uid="{90D9B1C0-1C93-496D-90C4-2098B5538B75}"/>
    <cellStyle name="40% - Accent5 3 2 2 4" xfId="18517" xr:uid="{BFA344BC-0303-4685-8392-40A00F1BD0F5}"/>
    <cellStyle name="40% - Accent5 3 2 2 5" xfId="17687" xr:uid="{7A0C6A6B-C8B2-4D72-99EA-B7DE0B47C349}"/>
    <cellStyle name="40% - Accent5 3 2 2 6" xfId="9236" xr:uid="{F89A3587-9099-4595-A838-A490A47362B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5292" xr:uid="{F1A8AAF5-0DD8-415F-A64D-E9DD70288EA6}"/>
    <cellStyle name="40% - Accent5 3 2 3 2 2 3" xfId="16012" xr:uid="{563579A3-1355-4CB3-9549-EF1E9D87896B}"/>
    <cellStyle name="40% - Accent5 3 2 3 2 3" xfId="21075" xr:uid="{7D8A2F9C-BD28-4B4E-AE3C-95513E2032E7}"/>
    <cellStyle name="40% - Accent5 3 2 3 2 4" xfId="11794" xr:uid="{4724BB5B-A16A-45AC-9973-92F76A1FDBB2}"/>
    <cellStyle name="40% - Accent5 3 2 3 3" xfId="5417" xr:uid="{00000000-0005-0000-0000-00009B060000}"/>
    <cellStyle name="40% - Accent5 3 2 3 3 2" xfId="23147" xr:uid="{9A6A7539-A5A2-4D4F-AA64-A0E33CE5688D}"/>
    <cellStyle name="40% - Accent5 3 2 3 3 3" xfId="13867" xr:uid="{387E47DE-AF7D-413F-A9BA-304FDF6009CD}"/>
    <cellStyle name="40% - Accent5 3 2 3 4" xfId="18930" xr:uid="{00C5ECDF-E0C2-4423-BF31-26045D7BB8A0}"/>
    <cellStyle name="40% - Accent5 3 2 3 5" xfId="9649" xr:uid="{F88ED801-3999-443E-9696-8F838A9501D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5705" xr:uid="{EA0B1244-F2A1-4358-80B2-63512D14A406}"/>
    <cellStyle name="40% - Accent5 3 2 4 2 2 3" xfId="16425" xr:uid="{19DF6177-148F-4F77-B2DE-238A049B1715}"/>
    <cellStyle name="40% - Accent5 3 2 4 2 3" xfId="21488" xr:uid="{7A4363CC-583D-4715-966C-567F93585A38}"/>
    <cellStyle name="40% - Accent5 3 2 4 2 4" xfId="12207" xr:uid="{0F09709A-FA60-4E9C-B166-B6409DAD43E7}"/>
    <cellStyle name="40% - Accent5 3 2 4 3" xfId="5830" xr:uid="{00000000-0005-0000-0000-00009F060000}"/>
    <cellStyle name="40% - Accent5 3 2 4 3 2" xfId="23560" xr:uid="{3ECC2E4D-78D7-4AA3-9170-B89DB942FD8F}"/>
    <cellStyle name="40% - Accent5 3 2 4 3 3" xfId="14280" xr:uid="{5FB5A068-B5E0-412E-B3B7-265221ECEDBC}"/>
    <cellStyle name="40% - Accent5 3 2 4 4" xfId="19343" xr:uid="{C597868E-792F-4A55-9D09-39F8867546B9}"/>
    <cellStyle name="40% - Accent5 3 2 4 5" xfId="10062" xr:uid="{E96482E4-CB7F-4CBF-9565-1D82A075820D}"/>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6118" xr:uid="{BB4A86A0-63B9-482C-8E05-1808A10F483E}"/>
    <cellStyle name="40% - Accent5 3 2 5 2 2 3" xfId="16838" xr:uid="{0F2F929C-BFB7-4724-ACB0-945E7AE0F229}"/>
    <cellStyle name="40% - Accent5 3 2 5 2 3" xfId="21901" xr:uid="{CC403E8E-8515-46A1-B1CE-2FA43CF9C732}"/>
    <cellStyle name="40% - Accent5 3 2 5 2 4" xfId="12620" xr:uid="{FB3516E1-70C0-4917-8D74-1E2062FDA899}"/>
    <cellStyle name="40% - Accent5 3 2 5 3" xfId="6243" xr:uid="{00000000-0005-0000-0000-0000A3060000}"/>
    <cellStyle name="40% - Accent5 3 2 5 3 2" xfId="23973" xr:uid="{4EEE243E-57B3-4B93-9017-63B05F29CC75}"/>
    <cellStyle name="40% - Accent5 3 2 5 3 3" xfId="14693" xr:uid="{D9B098F9-A348-4DA7-A4FD-7411B829E3D1}"/>
    <cellStyle name="40% - Accent5 3 2 5 4" xfId="19756" xr:uid="{2780DDCE-C1FD-47D0-8664-F6FB25E1645A}"/>
    <cellStyle name="40% - Accent5 3 2 5 5" xfId="10475" xr:uid="{0CE27FA8-B84E-41C7-B2EB-E9AC0A68233F}"/>
    <cellStyle name="40% - Accent5 3 2 6" xfId="2350" xr:uid="{00000000-0005-0000-0000-0000A4060000}"/>
    <cellStyle name="40% - Accent5 3 2 6 2" xfId="6656" xr:uid="{00000000-0005-0000-0000-0000A5060000}"/>
    <cellStyle name="40% - Accent5 3 2 6 2 2" xfId="24386" xr:uid="{9B94E0B6-73C4-4FE0-9486-D4DE69C10E31}"/>
    <cellStyle name="40% - Accent5 3 2 6 2 3" xfId="15106" xr:uid="{7BD421C3-E665-4A47-A2F5-FF3717823B30}"/>
    <cellStyle name="40% - Accent5 3 2 6 3" xfId="20169" xr:uid="{4B056BB0-1797-4965-ACE7-3038108AEF07}"/>
    <cellStyle name="40% - Accent5 3 2 6 4" xfId="10888" xr:uid="{B7047C9A-FCC8-402B-A68B-70617B4233A6}"/>
    <cellStyle name="40% - Accent5 3 2 7" xfId="4590" xr:uid="{00000000-0005-0000-0000-0000A6060000}"/>
    <cellStyle name="40% - Accent5 3 2 7 2" xfId="22320" xr:uid="{E99925F6-75E8-4E43-BBAC-05C42FB126DE}"/>
    <cellStyle name="40% - Accent5 3 2 7 3" xfId="13040" xr:uid="{2CDF7E1F-F5B9-44D8-A41F-CD9CC1C7288F}"/>
    <cellStyle name="40% - Accent5 3 2 8" xfId="18103" xr:uid="{7F858882-78C2-497D-B6E0-C683ABE2EAA2}"/>
    <cellStyle name="40% - Accent5 3 2 9" xfId="17270" xr:uid="{8ABE470F-8FC6-4F0D-A9D3-EDD5B381FEDC}"/>
    <cellStyle name="40% - Accent5 3 3" xfId="655" xr:uid="{00000000-0005-0000-0000-0000A7060000}"/>
    <cellStyle name="40% - Accent5 3 3 2" xfId="2926" xr:uid="{00000000-0005-0000-0000-0000A8060000}"/>
    <cellStyle name="40% - Accent5 3 3 2 2" xfId="7148" xr:uid="{00000000-0005-0000-0000-0000A9060000}"/>
    <cellStyle name="40% - Accent5 3 3 2 2 2" xfId="24878" xr:uid="{C51C4338-209B-4D2E-950A-FB0DE9C3CEFB}"/>
    <cellStyle name="40% - Accent5 3 3 2 2 3" xfId="15598" xr:uid="{D7DAC5D7-D8E3-4748-8310-FD603DC12B26}"/>
    <cellStyle name="40% - Accent5 3 3 2 3" xfId="20661" xr:uid="{95F225E1-DDD9-432F-9B52-B42A21167460}"/>
    <cellStyle name="40% - Accent5 3 3 2 4" xfId="11380" xr:uid="{A25BF9A4-4111-40B3-8920-6695B0BA27E3}"/>
    <cellStyle name="40% - Accent5 3 3 3" xfId="5003" xr:uid="{00000000-0005-0000-0000-0000AA060000}"/>
    <cellStyle name="40% - Accent5 3 3 3 2" xfId="22733" xr:uid="{AE86EF78-41EB-47C0-A6A5-27B51575EC22}"/>
    <cellStyle name="40% - Accent5 3 3 3 3" xfId="13453" xr:uid="{220847E1-39EF-453B-9621-8893328FE3B0}"/>
    <cellStyle name="40% - Accent5 3 3 4" xfId="18516" xr:uid="{181E87DE-555E-402C-934F-C9C74816C807}"/>
    <cellStyle name="40% - Accent5 3 3 5" xfId="17686" xr:uid="{2B1EC082-CC21-4727-BB5F-80DC39F51D5F}"/>
    <cellStyle name="40% - Accent5 3 3 6" xfId="9235" xr:uid="{5ED5797D-D92C-46E8-B9DE-12768F25E6FE}"/>
    <cellStyle name="40% - Accent5 3 4" xfId="1108" xr:uid="{00000000-0005-0000-0000-0000AB060000}"/>
    <cellStyle name="40% - Accent5 3 4 2" xfId="3339" xr:uid="{00000000-0005-0000-0000-0000AC060000}"/>
    <cellStyle name="40% - Accent5 3 4 2 2" xfId="7561" xr:uid="{00000000-0005-0000-0000-0000AD060000}"/>
    <cellStyle name="40% - Accent5 3 4 2 2 2" xfId="25291" xr:uid="{09F188F4-6A0A-46A3-B76A-3B854F2706BA}"/>
    <cellStyle name="40% - Accent5 3 4 2 2 3" xfId="16011" xr:uid="{3E671595-2F2D-4FB2-A028-8358DBB79D5B}"/>
    <cellStyle name="40% - Accent5 3 4 2 3" xfId="21074" xr:uid="{01BAE903-732C-4A2D-80D2-2B74AC166E9C}"/>
    <cellStyle name="40% - Accent5 3 4 2 4" xfId="11793" xr:uid="{99C82787-80CA-40C1-B7B6-2630131B2308}"/>
    <cellStyle name="40% - Accent5 3 4 3" xfId="5416" xr:uid="{00000000-0005-0000-0000-0000AE060000}"/>
    <cellStyle name="40% - Accent5 3 4 3 2" xfId="23146" xr:uid="{574F0C1F-E647-4495-9646-ED054317B67B}"/>
    <cellStyle name="40% - Accent5 3 4 3 3" xfId="13866" xr:uid="{4A3FFE69-0BAE-4332-81C5-3B52D27063EA}"/>
    <cellStyle name="40% - Accent5 3 4 4" xfId="18929" xr:uid="{A116F09F-3551-4AD6-85C7-F7DA4142F06F}"/>
    <cellStyle name="40% - Accent5 3 4 5" xfId="9648" xr:uid="{C4DC8BA7-B7B6-4B0A-9826-CEBE6F694E12}"/>
    <cellStyle name="40% - Accent5 3 5" xfId="1522" xr:uid="{00000000-0005-0000-0000-0000AF060000}"/>
    <cellStyle name="40% - Accent5 3 5 2" xfId="3752" xr:uid="{00000000-0005-0000-0000-0000B0060000}"/>
    <cellStyle name="40% - Accent5 3 5 2 2" xfId="7974" xr:uid="{00000000-0005-0000-0000-0000B1060000}"/>
    <cellStyle name="40% - Accent5 3 5 2 2 2" xfId="25704" xr:uid="{0DA026E0-EC8F-4486-8138-CCA72FBB7E2D}"/>
    <cellStyle name="40% - Accent5 3 5 2 2 3" xfId="16424" xr:uid="{BBB1D1B1-3DD5-4CE8-8134-F5BBD865AF26}"/>
    <cellStyle name="40% - Accent5 3 5 2 3" xfId="21487" xr:uid="{BE7BE686-DB52-4D64-9BCF-53FD0C87EB74}"/>
    <cellStyle name="40% - Accent5 3 5 2 4" xfId="12206" xr:uid="{70B8F4BD-3A97-4453-AE83-898A5F38447C}"/>
    <cellStyle name="40% - Accent5 3 5 3" xfId="5829" xr:uid="{00000000-0005-0000-0000-0000B2060000}"/>
    <cellStyle name="40% - Accent5 3 5 3 2" xfId="23559" xr:uid="{4FFC2312-C45A-4BA9-9F18-D3DDDF4211BB}"/>
    <cellStyle name="40% - Accent5 3 5 3 3" xfId="14279" xr:uid="{251CE036-4714-4DD4-95E5-25755EC00040}"/>
    <cellStyle name="40% - Accent5 3 5 4" xfId="19342" xr:uid="{826D1B78-99D5-4CBB-AEB4-961F0D55BDBD}"/>
    <cellStyle name="40% - Accent5 3 5 5" xfId="10061" xr:uid="{87472903-6895-45F5-BAF3-31F7EE1D749B}"/>
    <cellStyle name="40% - Accent5 3 6" xfId="1936" xr:uid="{00000000-0005-0000-0000-0000B3060000}"/>
    <cellStyle name="40% - Accent5 3 6 2" xfId="4165" xr:uid="{00000000-0005-0000-0000-0000B4060000}"/>
    <cellStyle name="40% - Accent5 3 6 2 2" xfId="8387" xr:uid="{00000000-0005-0000-0000-0000B5060000}"/>
    <cellStyle name="40% - Accent5 3 6 2 2 2" xfId="26117" xr:uid="{7B22D369-410D-4639-9B9E-590B082783F1}"/>
    <cellStyle name="40% - Accent5 3 6 2 2 3" xfId="16837" xr:uid="{31F5B7F1-2B24-4398-9368-876301FC7DD3}"/>
    <cellStyle name="40% - Accent5 3 6 2 3" xfId="21900" xr:uid="{0A971397-667C-4CAF-AAF7-6A886AB63054}"/>
    <cellStyle name="40% - Accent5 3 6 2 4" xfId="12619" xr:uid="{AD5BDC93-AAF8-4F5A-908C-CEB4F3480E03}"/>
    <cellStyle name="40% - Accent5 3 6 3" xfId="6242" xr:uid="{00000000-0005-0000-0000-0000B6060000}"/>
    <cellStyle name="40% - Accent5 3 6 3 2" xfId="23972" xr:uid="{09DDA4DC-586E-4A62-B608-B3C27B2C2C3C}"/>
    <cellStyle name="40% - Accent5 3 6 3 3" xfId="14692" xr:uid="{F3A1D2E5-9719-4606-B654-64AD2C99E0AA}"/>
    <cellStyle name="40% - Accent5 3 6 4" xfId="19755" xr:uid="{29102829-DC0C-461A-86FF-6C2C91711EC5}"/>
    <cellStyle name="40% - Accent5 3 6 5" xfId="10474" xr:uid="{1CAA99A7-59BE-44F7-96D7-2347F1D149C0}"/>
    <cellStyle name="40% - Accent5 3 7" xfId="2349" xr:uid="{00000000-0005-0000-0000-0000B7060000}"/>
    <cellStyle name="40% - Accent5 3 7 2" xfId="6655" xr:uid="{00000000-0005-0000-0000-0000B8060000}"/>
    <cellStyle name="40% - Accent5 3 7 2 2" xfId="24385" xr:uid="{DFFB22D0-1E25-4F2F-8593-DDAE15900566}"/>
    <cellStyle name="40% - Accent5 3 7 2 3" xfId="15105" xr:uid="{17C68E0C-C7E4-4A10-A9C3-AC5478EA12E3}"/>
    <cellStyle name="40% - Accent5 3 7 3" xfId="20168" xr:uid="{B9913F32-CFB9-4B19-98D8-1EFB6C7000A8}"/>
    <cellStyle name="40% - Accent5 3 7 4" xfId="10887" xr:uid="{AE60F296-7D5F-4854-96C0-25795A82D840}"/>
    <cellStyle name="40% - Accent5 3 8" xfId="4589" xr:uid="{00000000-0005-0000-0000-0000B9060000}"/>
    <cellStyle name="40% - Accent5 3 8 2" xfId="22319" xr:uid="{77FAA955-D7A5-4AC8-8720-FD68E3227B1A}"/>
    <cellStyle name="40% - Accent5 3 8 3" xfId="13039" xr:uid="{64F98A13-D8E2-4DF3-96BC-015606E8988B}"/>
    <cellStyle name="40% - Accent5 3 9" xfId="18102" xr:uid="{07633737-42E3-4B9C-8C72-211741EF122C}"/>
    <cellStyle name="40% - Accent5 4" xfId="88" xr:uid="{00000000-0005-0000-0000-0000BA060000}"/>
    <cellStyle name="40% - Accent5 4 10" xfId="8823" xr:uid="{A4151DAB-1B0A-4092-946D-DD6FE099217D}"/>
    <cellStyle name="40% - Accent5 4 2" xfId="657" xr:uid="{00000000-0005-0000-0000-0000BB060000}"/>
    <cellStyle name="40% - Accent5 4 2 2" xfId="2928" xr:uid="{00000000-0005-0000-0000-0000BC060000}"/>
    <cellStyle name="40% - Accent5 4 2 2 2" xfId="7150" xr:uid="{00000000-0005-0000-0000-0000BD060000}"/>
    <cellStyle name="40% - Accent5 4 2 2 2 2" xfId="24880" xr:uid="{8E1978CF-3596-455C-B115-7DEF89F823B9}"/>
    <cellStyle name="40% - Accent5 4 2 2 2 3" xfId="15600" xr:uid="{D936DFE1-D3B9-4E13-A8AA-2ED68B20113C}"/>
    <cellStyle name="40% - Accent5 4 2 2 3" xfId="20663" xr:uid="{8486F203-6CFB-49CC-B54A-481788B6D040}"/>
    <cellStyle name="40% - Accent5 4 2 2 4" xfId="11382" xr:uid="{A5C233B8-44BA-4B51-A9FF-80AAEFD74170}"/>
    <cellStyle name="40% - Accent5 4 2 3" xfId="5005" xr:uid="{00000000-0005-0000-0000-0000BE060000}"/>
    <cellStyle name="40% - Accent5 4 2 3 2" xfId="22735" xr:uid="{08CA9282-9F54-4D8C-BCF2-3436AC9C329B}"/>
    <cellStyle name="40% - Accent5 4 2 3 3" xfId="13455" xr:uid="{D60ECFC5-57E7-4250-B357-CE86824316C1}"/>
    <cellStyle name="40% - Accent5 4 2 4" xfId="18518" xr:uid="{2200CAB7-DA5E-4E7E-802C-38F4AC5DA5ED}"/>
    <cellStyle name="40% - Accent5 4 2 5" xfId="17688" xr:uid="{F3F30043-99A7-467D-8A9E-03A2A4A7F989}"/>
    <cellStyle name="40% - Accent5 4 2 6" xfId="9237" xr:uid="{B0C6C30D-16ED-452B-B857-9827FE8B7A6B}"/>
    <cellStyle name="40% - Accent5 4 3" xfId="1110" xr:uid="{00000000-0005-0000-0000-0000BF060000}"/>
    <cellStyle name="40% - Accent5 4 3 2" xfId="3341" xr:uid="{00000000-0005-0000-0000-0000C0060000}"/>
    <cellStyle name="40% - Accent5 4 3 2 2" xfId="7563" xr:uid="{00000000-0005-0000-0000-0000C1060000}"/>
    <cellStyle name="40% - Accent5 4 3 2 2 2" xfId="25293" xr:uid="{C5253AAF-AB98-455C-888E-6C32BC427985}"/>
    <cellStyle name="40% - Accent5 4 3 2 2 3" xfId="16013" xr:uid="{05B989DC-78A5-4265-9CC8-9453BE20FE6C}"/>
    <cellStyle name="40% - Accent5 4 3 2 3" xfId="21076" xr:uid="{8362743D-AC69-4289-86C9-FB481636E8A3}"/>
    <cellStyle name="40% - Accent5 4 3 2 4" xfId="11795" xr:uid="{E931A1D0-6353-49E0-9199-991F7A637919}"/>
    <cellStyle name="40% - Accent5 4 3 3" xfId="5418" xr:uid="{00000000-0005-0000-0000-0000C2060000}"/>
    <cellStyle name="40% - Accent5 4 3 3 2" xfId="23148" xr:uid="{83F3028B-BE7D-48DB-BC4B-FFA61CA5251C}"/>
    <cellStyle name="40% - Accent5 4 3 3 3" xfId="13868" xr:uid="{F0E6D9EF-E406-4CE5-9294-B0B079DA604C}"/>
    <cellStyle name="40% - Accent5 4 3 4" xfId="18931" xr:uid="{33DA829A-9A0B-4709-A3F1-4C0937DC95E7}"/>
    <cellStyle name="40% - Accent5 4 3 5" xfId="9650" xr:uid="{2CD0D4FF-E33D-4BFE-8765-E85C547E4D5F}"/>
    <cellStyle name="40% - Accent5 4 4" xfId="1524" xr:uid="{00000000-0005-0000-0000-0000C3060000}"/>
    <cellStyle name="40% - Accent5 4 4 2" xfId="3754" xr:uid="{00000000-0005-0000-0000-0000C4060000}"/>
    <cellStyle name="40% - Accent5 4 4 2 2" xfId="7976" xr:uid="{00000000-0005-0000-0000-0000C5060000}"/>
    <cellStyle name="40% - Accent5 4 4 2 2 2" xfId="25706" xr:uid="{AAEE6E8B-A7C8-42FF-B707-A32CA7290916}"/>
    <cellStyle name="40% - Accent5 4 4 2 2 3" xfId="16426" xr:uid="{268413F4-8F8C-4C0A-B11C-2C3F498BD93A}"/>
    <cellStyle name="40% - Accent5 4 4 2 3" xfId="21489" xr:uid="{29743720-86C4-465C-8225-2C1A2268ECF2}"/>
    <cellStyle name="40% - Accent5 4 4 2 4" xfId="12208" xr:uid="{3F1D5581-B143-4D29-8C18-85AD9ADA4BED}"/>
    <cellStyle name="40% - Accent5 4 4 3" xfId="5831" xr:uid="{00000000-0005-0000-0000-0000C6060000}"/>
    <cellStyle name="40% - Accent5 4 4 3 2" xfId="23561" xr:uid="{D5BC430D-2F10-4975-818B-AB92D40234B0}"/>
    <cellStyle name="40% - Accent5 4 4 3 3" xfId="14281" xr:uid="{A04C8A9E-D270-453F-A388-A8A9E7BD47E1}"/>
    <cellStyle name="40% - Accent5 4 4 4" xfId="19344" xr:uid="{765C81BE-BF23-42EE-9CC1-6B51CBC4EAE1}"/>
    <cellStyle name="40% - Accent5 4 4 5" xfId="10063" xr:uid="{B35D35E0-5576-4847-9627-86ACBEDCB590}"/>
    <cellStyle name="40% - Accent5 4 5" xfId="1938" xr:uid="{00000000-0005-0000-0000-0000C7060000}"/>
    <cellStyle name="40% - Accent5 4 5 2" xfId="4167" xr:uid="{00000000-0005-0000-0000-0000C8060000}"/>
    <cellStyle name="40% - Accent5 4 5 2 2" xfId="8389" xr:uid="{00000000-0005-0000-0000-0000C9060000}"/>
    <cellStyle name="40% - Accent5 4 5 2 2 2" xfId="26119" xr:uid="{94D9CFE4-B678-4E08-836F-A0B82F2B5F94}"/>
    <cellStyle name="40% - Accent5 4 5 2 2 3" xfId="16839" xr:uid="{41EA7B12-81F0-4A18-9469-5950EED045D1}"/>
    <cellStyle name="40% - Accent5 4 5 2 3" xfId="21902" xr:uid="{26D82ED1-6AAB-415D-AFF8-B5085C4B006A}"/>
    <cellStyle name="40% - Accent5 4 5 2 4" xfId="12621" xr:uid="{04750446-6530-4F9C-9A43-C35652CAA567}"/>
    <cellStyle name="40% - Accent5 4 5 3" xfId="6244" xr:uid="{00000000-0005-0000-0000-0000CA060000}"/>
    <cellStyle name="40% - Accent5 4 5 3 2" xfId="23974" xr:uid="{4B7DD044-AF5A-4DAE-B6E9-A9210C14F816}"/>
    <cellStyle name="40% - Accent5 4 5 3 3" xfId="14694" xr:uid="{733BAA28-1B84-4160-8EDA-7795EEB82C02}"/>
    <cellStyle name="40% - Accent5 4 5 4" xfId="19757" xr:uid="{9564D2C2-2F8C-48AF-8B01-C3D7057B14BF}"/>
    <cellStyle name="40% - Accent5 4 5 5" xfId="10476" xr:uid="{6B69969B-0B3E-4C69-80D2-A6AA0421B603}"/>
    <cellStyle name="40% - Accent5 4 6" xfId="2351" xr:uid="{00000000-0005-0000-0000-0000CB060000}"/>
    <cellStyle name="40% - Accent5 4 6 2" xfId="6657" xr:uid="{00000000-0005-0000-0000-0000CC060000}"/>
    <cellStyle name="40% - Accent5 4 6 2 2" xfId="24387" xr:uid="{EBB3F86C-B94C-4575-8835-3012133940EC}"/>
    <cellStyle name="40% - Accent5 4 6 2 3" xfId="15107" xr:uid="{3FC13131-87B9-49FE-A583-FCD716718625}"/>
    <cellStyle name="40% - Accent5 4 6 3" xfId="20170" xr:uid="{B3F79D26-8C77-4F1B-8669-CFBFCAD90525}"/>
    <cellStyle name="40% - Accent5 4 6 4" xfId="10889" xr:uid="{E7877EF3-2C8D-46C8-A976-A5360CB38FA4}"/>
    <cellStyle name="40% - Accent5 4 7" xfId="4591" xr:uid="{00000000-0005-0000-0000-0000CD060000}"/>
    <cellStyle name="40% - Accent5 4 7 2" xfId="22321" xr:uid="{E28F2743-3C4A-4274-8211-5B56A0405979}"/>
    <cellStyle name="40% - Accent5 4 7 3" xfId="13041" xr:uid="{47C1EF3A-AF61-4FBA-BF8A-225D03F7B00B}"/>
    <cellStyle name="40% - Accent5 4 8" xfId="18104" xr:uid="{7382ECD7-7289-4798-8766-9DC5BC9315EB}"/>
    <cellStyle name="40% - Accent5 4 9" xfId="17271" xr:uid="{92DEFB03-0B9E-432E-B6A2-A5BCCAFB6734}"/>
    <cellStyle name="40% - Accent5 5" xfId="650" xr:uid="{00000000-0005-0000-0000-0000CE060000}"/>
    <cellStyle name="40% - Accent5 5 2" xfId="2921" xr:uid="{00000000-0005-0000-0000-0000CF060000}"/>
    <cellStyle name="40% - Accent5 5 2 2" xfId="7143" xr:uid="{00000000-0005-0000-0000-0000D0060000}"/>
    <cellStyle name="40% - Accent5 5 2 2 2" xfId="24873" xr:uid="{641C1676-6A6A-439E-A7F5-D674A8A0781B}"/>
    <cellStyle name="40% - Accent5 5 2 2 3" xfId="15593" xr:uid="{8CDE81A2-93EE-4123-9A48-D7564F82FEE1}"/>
    <cellStyle name="40% - Accent5 5 2 3" xfId="20656" xr:uid="{DD43CA82-F84D-4683-970B-ED22722CED58}"/>
    <cellStyle name="40% - Accent5 5 2 4" xfId="11375" xr:uid="{497DAE4E-279E-4DD3-AE38-842DF9809900}"/>
    <cellStyle name="40% - Accent5 5 3" xfId="4998" xr:uid="{00000000-0005-0000-0000-0000D1060000}"/>
    <cellStyle name="40% - Accent5 5 3 2" xfId="22728" xr:uid="{60A060F1-3C3B-4A90-908A-07EBCF1C9C4C}"/>
    <cellStyle name="40% - Accent5 5 3 3" xfId="13448" xr:uid="{05F5B380-C932-4EB8-BC8E-C49832451CD9}"/>
    <cellStyle name="40% - Accent5 5 4" xfId="18511" xr:uid="{44813A9A-16BF-4BEC-9C21-0C7332C7486B}"/>
    <cellStyle name="40% - Accent5 5 5" xfId="17681" xr:uid="{055CBE89-C59D-4142-869C-E133640060C8}"/>
    <cellStyle name="40% - Accent5 5 6" xfId="9230" xr:uid="{985CDEA9-834E-4CD1-AC9C-CFCBDE7F7C74}"/>
    <cellStyle name="40% - Accent5 6" xfId="1103" xr:uid="{00000000-0005-0000-0000-0000D2060000}"/>
    <cellStyle name="40% - Accent5 6 2" xfId="3334" xr:uid="{00000000-0005-0000-0000-0000D3060000}"/>
    <cellStyle name="40% - Accent5 6 2 2" xfId="7556" xr:uid="{00000000-0005-0000-0000-0000D4060000}"/>
    <cellStyle name="40% - Accent5 6 2 2 2" xfId="25286" xr:uid="{81736337-BF6D-4A79-8906-7E7CA15865A6}"/>
    <cellStyle name="40% - Accent5 6 2 2 3" xfId="16006" xr:uid="{1D74286E-FE5E-4E72-BE67-16A74F1EACB6}"/>
    <cellStyle name="40% - Accent5 6 2 3" xfId="21069" xr:uid="{452C2165-EFE4-43FF-8A84-541BB2F9AA45}"/>
    <cellStyle name="40% - Accent5 6 2 4" xfId="11788" xr:uid="{250D90F9-E16B-4059-B75D-B2437D821B0C}"/>
    <cellStyle name="40% - Accent5 6 3" xfId="5411" xr:uid="{00000000-0005-0000-0000-0000D5060000}"/>
    <cellStyle name="40% - Accent5 6 3 2" xfId="23141" xr:uid="{A38AD548-2DD1-444F-8F48-708B46CC3A73}"/>
    <cellStyle name="40% - Accent5 6 3 3" xfId="13861" xr:uid="{DBEB13CD-B6E0-4E7E-815A-4FAC387DB664}"/>
    <cellStyle name="40% - Accent5 6 4" xfId="18924" xr:uid="{BCD07EFC-6DD7-49B5-AF96-AE9B4B16D9BC}"/>
    <cellStyle name="40% - Accent5 6 5" xfId="9643" xr:uid="{7BC95CAB-533C-4A4D-9D30-289BBF304C0F}"/>
    <cellStyle name="40% - Accent5 7" xfId="1517" xr:uid="{00000000-0005-0000-0000-0000D6060000}"/>
    <cellStyle name="40% - Accent5 7 2" xfId="3747" xr:uid="{00000000-0005-0000-0000-0000D7060000}"/>
    <cellStyle name="40% - Accent5 7 2 2" xfId="7969" xr:uid="{00000000-0005-0000-0000-0000D8060000}"/>
    <cellStyle name="40% - Accent5 7 2 2 2" xfId="25699" xr:uid="{9F8B647E-DE9B-4D09-93D3-863D66D12EF9}"/>
    <cellStyle name="40% - Accent5 7 2 2 3" xfId="16419" xr:uid="{4A574872-D503-493B-B310-93E692682999}"/>
    <cellStyle name="40% - Accent5 7 2 3" xfId="21482" xr:uid="{91A8FE7B-A335-40EA-9A1F-57887C1FA6E8}"/>
    <cellStyle name="40% - Accent5 7 2 4" xfId="12201" xr:uid="{7080D0CE-93DD-4966-A815-29CFA590E108}"/>
    <cellStyle name="40% - Accent5 7 3" xfId="5824" xr:uid="{00000000-0005-0000-0000-0000D9060000}"/>
    <cellStyle name="40% - Accent5 7 3 2" xfId="23554" xr:uid="{A79E7698-86E7-4709-9391-EAA985E31FE5}"/>
    <cellStyle name="40% - Accent5 7 3 3" xfId="14274" xr:uid="{9959EF2A-BF7B-4591-B5C0-19332FDC8924}"/>
    <cellStyle name="40% - Accent5 7 4" xfId="19337" xr:uid="{D38DD512-1CDD-4FE7-9A2D-367E05515085}"/>
    <cellStyle name="40% - Accent5 7 5" xfId="10056" xr:uid="{9D318940-B0F7-4F83-AF2B-2A837C776F3B}"/>
    <cellStyle name="40% - Accent5 8" xfId="1931" xr:uid="{00000000-0005-0000-0000-0000DA060000}"/>
    <cellStyle name="40% - Accent5 8 2" xfId="4160" xr:uid="{00000000-0005-0000-0000-0000DB060000}"/>
    <cellStyle name="40% - Accent5 8 2 2" xfId="8382" xr:uid="{00000000-0005-0000-0000-0000DC060000}"/>
    <cellStyle name="40% - Accent5 8 2 2 2" xfId="26112" xr:uid="{FD90B902-6624-465F-8532-F04F9892161C}"/>
    <cellStyle name="40% - Accent5 8 2 2 3" xfId="16832" xr:uid="{1B9494DC-E37A-4AD5-9E7F-6A002639675C}"/>
    <cellStyle name="40% - Accent5 8 2 3" xfId="21895" xr:uid="{E28AB6C0-798B-465F-867A-211FC6B40716}"/>
    <cellStyle name="40% - Accent5 8 2 4" xfId="12614" xr:uid="{7AB48514-7025-4923-828C-F65F71539228}"/>
    <cellStyle name="40% - Accent5 8 3" xfId="6237" xr:uid="{00000000-0005-0000-0000-0000DD060000}"/>
    <cellStyle name="40% - Accent5 8 3 2" xfId="23967" xr:uid="{0C6E9F9C-20F4-4ACA-B58D-B06511641C36}"/>
    <cellStyle name="40% - Accent5 8 3 3" xfId="14687" xr:uid="{78757DEA-D90A-42CA-A6E6-76A959492D00}"/>
    <cellStyle name="40% - Accent5 8 4" xfId="19750" xr:uid="{FBE39C3D-CCD0-4EEB-817E-E9518D696408}"/>
    <cellStyle name="40% - Accent5 8 5" xfId="10469" xr:uid="{1AC5CC78-926B-492A-9636-EC298D916243}"/>
    <cellStyle name="40% - Accent5 9" xfId="2344" xr:uid="{00000000-0005-0000-0000-0000DE060000}"/>
    <cellStyle name="40% - Accent5 9 2" xfId="6650" xr:uid="{00000000-0005-0000-0000-0000DF060000}"/>
    <cellStyle name="40% - Accent5 9 2 2" xfId="24380" xr:uid="{4D85989F-ECFA-4AAE-B5FD-D31950B846A9}"/>
    <cellStyle name="40% - Accent5 9 2 3" xfId="15100" xr:uid="{6A78988D-3A10-492D-9E3F-F2C96F6F267B}"/>
    <cellStyle name="40% - Accent5 9 3" xfId="20163" xr:uid="{E4671E1A-9CE1-4AD4-BBBE-2805E7ECF315}"/>
    <cellStyle name="40% - Accent5 9 4" xfId="10882" xr:uid="{672E8136-6ABD-4211-926B-276A55802BFB}"/>
    <cellStyle name="40% - Accent6" xfId="89" builtinId="51" customBuiltin="1"/>
    <cellStyle name="40% - Accent6 10" xfId="4592" xr:uid="{00000000-0005-0000-0000-0000E1060000}"/>
    <cellStyle name="40% - Accent6 10 2" xfId="22322" xr:uid="{C5E9DF50-6827-4F34-93BE-667103BD793E}"/>
    <cellStyle name="40% - Accent6 10 3" xfId="13042" xr:uid="{3D956D3B-D310-444E-988D-84D6522E4984}"/>
    <cellStyle name="40% - Accent6 11" xfId="18105" xr:uid="{CF6304CB-7736-4FE6-AE9D-7B00637D1DDD}"/>
    <cellStyle name="40% - Accent6 12" xfId="17272" xr:uid="{6124F324-6540-4D18-8CF6-719DDAC4AAB5}"/>
    <cellStyle name="40% - Accent6 13" xfId="8824" xr:uid="{80C340BE-02CF-4B1C-852A-CE03EE9BE283}"/>
    <cellStyle name="40% - Accent6 2" xfId="90" xr:uid="{00000000-0005-0000-0000-0000E2060000}"/>
    <cellStyle name="40% - Accent6 2 10" xfId="18106" xr:uid="{FA206784-ED99-4972-B550-8BDBDDFF4E70}"/>
    <cellStyle name="40% - Accent6 2 11" xfId="17273" xr:uid="{6BCCC0D9-0A7E-4262-8BBB-A68DF88F7F0F}"/>
    <cellStyle name="40% - Accent6 2 12" xfId="8825" xr:uid="{17CE99CC-63C7-445E-9138-9197D4245ACE}"/>
    <cellStyle name="40% - Accent6 2 2" xfId="91" xr:uid="{00000000-0005-0000-0000-0000E3060000}"/>
    <cellStyle name="40% - Accent6 2 2 10" xfId="17274" xr:uid="{20CCF456-308C-468F-9AA2-D792BD6EE051}"/>
    <cellStyle name="40% - Accent6 2 2 11" xfId="8826" xr:uid="{E92DBFE7-8FE1-4738-AD22-C76D3BE3CDB4}"/>
    <cellStyle name="40% - Accent6 2 2 2" xfId="92" xr:uid="{00000000-0005-0000-0000-0000E4060000}"/>
    <cellStyle name="40% - Accent6 2 2 2 10" xfId="8827" xr:uid="{26473C9A-A0A1-4492-BFE1-0A5BECA368B2}"/>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884" xr:uid="{B24FAC7B-910F-4515-813A-5DDAFE001FAE}"/>
    <cellStyle name="40% - Accent6 2 2 2 2 2 2 3" xfId="15604" xr:uid="{B88F4002-5EF0-4C3F-9263-73A53B043BF8}"/>
    <cellStyle name="40% - Accent6 2 2 2 2 2 3" xfId="20667" xr:uid="{189D2529-5521-430B-9CF5-3FAC7A64B1AD}"/>
    <cellStyle name="40% - Accent6 2 2 2 2 2 4" xfId="11386" xr:uid="{1070A4A6-3CC3-4B4A-AD98-3D407AA683D4}"/>
    <cellStyle name="40% - Accent6 2 2 2 2 3" xfId="5009" xr:uid="{00000000-0005-0000-0000-0000E8060000}"/>
    <cellStyle name="40% - Accent6 2 2 2 2 3 2" xfId="22739" xr:uid="{BF3D26AA-A9A4-41AD-9581-1956E46E3DD6}"/>
    <cellStyle name="40% - Accent6 2 2 2 2 3 3" xfId="13459" xr:uid="{BE53E703-915D-47AC-95C1-0FFB84FEADDA}"/>
    <cellStyle name="40% - Accent6 2 2 2 2 4" xfId="18522" xr:uid="{691982AD-66B1-49BF-98A6-86DCF9DE49B6}"/>
    <cellStyle name="40% - Accent6 2 2 2 2 5" xfId="17692" xr:uid="{3E575BED-B78E-4147-AB99-62EE76FFA65E}"/>
    <cellStyle name="40% - Accent6 2 2 2 2 6" xfId="9241" xr:uid="{5E168DAC-F37B-4344-B03C-6EEF730B6D9F}"/>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5297" xr:uid="{11B5EDF7-EB25-4EC5-98C9-41C9271059C7}"/>
    <cellStyle name="40% - Accent6 2 2 2 3 2 2 3" xfId="16017" xr:uid="{C7A70F67-8F17-44D9-A9E7-63151C11FBBB}"/>
    <cellStyle name="40% - Accent6 2 2 2 3 2 3" xfId="21080" xr:uid="{E4CC9255-7063-4791-A147-F2DCAE80F2F7}"/>
    <cellStyle name="40% - Accent6 2 2 2 3 2 4" xfId="11799" xr:uid="{A46AD727-E067-442C-A490-3C6DCF65A4BC}"/>
    <cellStyle name="40% - Accent6 2 2 2 3 3" xfId="5422" xr:uid="{00000000-0005-0000-0000-0000EC060000}"/>
    <cellStyle name="40% - Accent6 2 2 2 3 3 2" xfId="23152" xr:uid="{7E3690AA-65D8-479A-8AA2-257C114F7B9F}"/>
    <cellStyle name="40% - Accent6 2 2 2 3 3 3" xfId="13872" xr:uid="{5A810013-167C-481A-BC3E-1CD56302B592}"/>
    <cellStyle name="40% - Accent6 2 2 2 3 4" xfId="18935" xr:uid="{2EFD7CFD-274A-440A-A45B-AB17859BD73E}"/>
    <cellStyle name="40% - Accent6 2 2 2 3 5" xfId="9654" xr:uid="{DFDA13AC-76A3-479B-9412-1179BE99892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5710" xr:uid="{E0E1DA2D-6A8E-4561-86AE-91533D1CE784}"/>
    <cellStyle name="40% - Accent6 2 2 2 4 2 2 3" xfId="16430" xr:uid="{D58EBA1F-44BD-411C-90B7-75492992523E}"/>
    <cellStyle name="40% - Accent6 2 2 2 4 2 3" xfId="21493" xr:uid="{C1B61F40-C7FE-4937-B623-DFB7E81D1DA4}"/>
    <cellStyle name="40% - Accent6 2 2 2 4 2 4" xfId="12212" xr:uid="{90F23B94-F090-48F8-BD24-38D1C551B828}"/>
    <cellStyle name="40% - Accent6 2 2 2 4 3" xfId="5835" xr:uid="{00000000-0005-0000-0000-0000F0060000}"/>
    <cellStyle name="40% - Accent6 2 2 2 4 3 2" xfId="23565" xr:uid="{C2965D09-761F-4739-B461-EECC1C74C04B}"/>
    <cellStyle name="40% - Accent6 2 2 2 4 3 3" xfId="14285" xr:uid="{B106534A-6DF2-424A-BFDE-26556946B0F4}"/>
    <cellStyle name="40% - Accent6 2 2 2 4 4" xfId="19348" xr:uid="{9B2DC0AB-B6C9-4E13-AC17-87C3ADD383EC}"/>
    <cellStyle name="40% - Accent6 2 2 2 4 5" xfId="10067" xr:uid="{FBEC772F-01C9-4349-8BCD-09D15246E64F}"/>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6123" xr:uid="{D3916295-6093-4680-BDB7-1FE35C1EA27F}"/>
    <cellStyle name="40% - Accent6 2 2 2 5 2 2 3" xfId="16843" xr:uid="{DEAEB6A8-970E-4BC5-A0EF-4D4E45CA5690}"/>
    <cellStyle name="40% - Accent6 2 2 2 5 2 3" xfId="21906" xr:uid="{C5F2C3E0-7EF5-4A40-9AF5-89A5969BBFEC}"/>
    <cellStyle name="40% - Accent6 2 2 2 5 2 4" xfId="12625" xr:uid="{45FE28C0-B222-4BB4-8717-B04C529B5F6B}"/>
    <cellStyle name="40% - Accent6 2 2 2 5 3" xfId="6248" xr:uid="{00000000-0005-0000-0000-0000F4060000}"/>
    <cellStyle name="40% - Accent6 2 2 2 5 3 2" xfId="23978" xr:uid="{50A67052-6793-404B-A468-7051E998AEA2}"/>
    <cellStyle name="40% - Accent6 2 2 2 5 3 3" xfId="14698" xr:uid="{E54F8C5D-62B1-427D-A823-3E37B98758E7}"/>
    <cellStyle name="40% - Accent6 2 2 2 5 4" xfId="19761" xr:uid="{B8881478-74A4-45C1-92EA-1395291DA214}"/>
    <cellStyle name="40% - Accent6 2 2 2 5 5" xfId="10480" xr:uid="{3B3193B7-9B3E-434D-BE73-862F13B29962}"/>
    <cellStyle name="40% - Accent6 2 2 2 6" xfId="2355" xr:uid="{00000000-0005-0000-0000-0000F5060000}"/>
    <cellStyle name="40% - Accent6 2 2 2 6 2" xfId="6661" xr:uid="{00000000-0005-0000-0000-0000F6060000}"/>
    <cellStyle name="40% - Accent6 2 2 2 6 2 2" xfId="24391" xr:uid="{4BDF6DDC-684B-4CC8-A51F-6E6D06B2430E}"/>
    <cellStyle name="40% - Accent6 2 2 2 6 2 3" xfId="15111" xr:uid="{58E41BF5-B0D8-47DD-88C9-FE0F935B57CB}"/>
    <cellStyle name="40% - Accent6 2 2 2 6 3" xfId="20174" xr:uid="{F7FCC9CF-4272-42C5-B046-A5E497E93523}"/>
    <cellStyle name="40% - Accent6 2 2 2 6 4" xfId="10893" xr:uid="{201EEF21-9902-422E-93CB-19E2DBE125D8}"/>
    <cellStyle name="40% - Accent6 2 2 2 7" xfId="4595" xr:uid="{00000000-0005-0000-0000-0000F7060000}"/>
    <cellStyle name="40% - Accent6 2 2 2 7 2" xfId="22325" xr:uid="{C7F11B39-A8E6-49C1-BED1-1FAF841961BB}"/>
    <cellStyle name="40% - Accent6 2 2 2 7 3" xfId="13045" xr:uid="{09C0E1D5-9A76-49D0-B668-79248534E0C9}"/>
    <cellStyle name="40% - Accent6 2 2 2 8" xfId="18108" xr:uid="{5334F5ED-082C-4125-B812-51D4517BEC9D}"/>
    <cellStyle name="40% - Accent6 2 2 2 9" xfId="17275" xr:uid="{07F50A42-A075-4CB2-8B5C-3CCBC8559139}"/>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883" xr:uid="{23AD1E57-8C02-4C74-9C97-B77C785951B5}"/>
    <cellStyle name="40% - Accent6 2 2 3 2 2 3" xfId="15603" xr:uid="{AFF67A14-9E16-43F3-AB81-2528188D5DF7}"/>
    <cellStyle name="40% - Accent6 2 2 3 2 3" xfId="20666" xr:uid="{3658AD9E-9047-4520-B4C7-FF5A3C70F210}"/>
    <cellStyle name="40% - Accent6 2 2 3 2 4" xfId="11385" xr:uid="{E49A9DE7-8D23-4947-89DE-47EA9FFE8DDF}"/>
    <cellStyle name="40% - Accent6 2 2 3 3" xfId="5008" xr:uid="{00000000-0005-0000-0000-0000FB060000}"/>
    <cellStyle name="40% - Accent6 2 2 3 3 2" xfId="22738" xr:uid="{578DCB39-81FC-40F5-BDEE-F80D19428EA5}"/>
    <cellStyle name="40% - Accent6 2 2 3 3 3" xfId="13458" xr:uid="{C1280F10-779B-428F-A945-7FED225C88AB}"/>
    <cellStyle name="40% - Accent6 2 2 3 4" xfId="18521" xr:uid="{1EB3C9B7-A223-4227-A5D6-27B2C2EC5A5B}"/>
    <cellStyle name="40% - Accent6 2 2 3 5" xfId="17691" xr:uid="{FE447CEA-5309-4A24-AE25-EFCDF2A5161D}"/>
    <cellStyle name="40% - Accent6 2 2 3 6" xfId="9240" xr:uid="{11AC804B-1B77-4E19-A3D3-ECE40CD7DA5B}"/>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5296" xr:uid="{D006C953-A331-4B4C-8B04-478AB3AD6042}"/>
    <cellStyle name="40% - Accent6 2 2 4 2 2 3" xfId="16016" xr:uid="{ADF2EAC8-C7A8-4AFC-A608-F5DA00E60D69}"/>
    <cellStyle name="40% - Accent6 2 2 4 2 3" xfId="21079" xr:uid="{559574E5-6758-41E6-902D-4D1D4EB79D30}"/>
    <cellStyle name="40% - Accent6 2 2 4 2 4" xfId="11798" xr:uid="{BD3A843C-2377-447E-95E4-EBC0C4725642}"/>
    <cellStyle name="40% - Accent6 2 2 4 3" xfId="5421" xr:uid="{00000000-0005-0000-0000-0000FF060000}"/>
    <cellStyle name="40% - Accent6 2 2 4 3 2" xfId="23151" xr:uid="{BAEF9E3A-3A79-4304-91C3-BDA2F2F1E935}"/>
    <cellStyle name="40% - Accent6 2 2 4 3 3" xfId="13871" xr:uid="{B6E10D97-B1A6-4D02-A226-4FED74C3CCF6}"/>
    <cellStyle name="40% - Accent6 2 2 4 4" xfId="18934" xr:uid="{A9AC27EE-421F-42C1-AE66-C0119336FFA0}"/>
    <cellStyle name="40% - Accent6 2 2 4 5" xfId="9653" xr:uid="{CD8155DC-CFE5-4123-AB4E-561061B0367B}"/>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5709" xr:uid="{749D4CEF-3EF2-4069-97F1-9587FF580A7B}"/>
    <cellStyle name="40% - Accent6 2 2 5 2 2 3" xfId="16429" xr:uid="{F94C5E25-A886-49B5-985E-72F0E952EFB3}"/>
    <cellStyle name="40% - Accent6 2 2 5 2 3" xfId="21492" xr:uid="{7CE38F39-0342-4136-AB1F-1CEE54DE507E}"/>
    <cellStyle name="40% - Accent6 2 2 5 2 4" xfId="12211" xr:uid="{4D6262CD-8861-432C-BCDF-A891DA42E342}"/>
    <cellStyle name="40% - Accent6 2 2 5 3" xfId="5834" xr:uid="{00000000-0005-0000-0000-000003070000}"/>
    <cellStyle name="40% - Accent6 2 2 5 3 2" xfId="23564" xr:uid="{4AF03C6F-E9DF-4191-B782-824A15465963}"/>
    <cellStyle name="40% - Accent6 2 2 5 3 3" xfId="14284" xr:uid="{A0E96840-28FC-4510-B04E-3A543468E8E1}"/>
    <cellStyle name="40% - Accent6 2 2 5 4" xfId="19347" xr:uid="{14604FD0-E2D1-49AB-8A86-FFB509C01753}"/>
    <cellStyle name="40% - Accent6 2 2 5 5" xfId="10066" xr:uid="{3D983986-4B11-4A86-991F-C19CDE7F1AB8}"/>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6122" xr:uid="{E56B108E-71C8-4A14-876F-A2CF8E230DFB}"/>
    <cellStyle name="40% - Accent6 2 2 6 2 2 3" xfId="16842" xr:uid="{9617C773-DC01-4044-AB47-8B5ED9BCFF70}"/>
    <cellStyle name="40% - Accent6 2 2 6 2 3" xfId="21905" xr:uid="{C1DE6D68-D6C0-4FC1-8E29-DF1E34F97D67}"/>
    <cellStyle name="40% - Accent6 2 2 6 2 4" xfId="12624" xr:uid="{73BA0E53-1A50-4DAF-8F66-72367CE927B1}"/>
    <cellStyle name="40% - Accent6 2 2 6 3" xfId="6247" xr:uid="{00000000-0005-0000-0000-000007070000}"/>
    <cellStyle name="40% - Accent6 2 2 6 3 2" xfId="23977" xr:uid="{18A93928-6CE5-4E7E-82F8-AFCE377993F7}"/>
    <cellStyle name="40% - Accent6 2 2 6 3 3" xfId="14697" xr:uid="{AF4FFB36-E7BD-4D20-9BBE-E9B357EC433B}"/>
    <cellStyle name="40% - Accent6 2 2 6 4" xfId="19760" xr:uid="{912B1FE4-F9B4-4227-A604-03E28442D357}"/>
    <cellStyle name="40% - Accent6 2 2 6 5" xfId="10479" xr:uid="{07BB3CAB-463F-44F8-A379-450D29A544E2}"/>
    <cellStyle name="40% - Accent6 2 2 7" xfId="2354" xr:uid="{00000000-0005-0000-0000-000008070000}"/>
    <cellStyle name="40% - Accent6 2 2 7 2" xfId="6660" xr:uid="{00000000-0005-0000-0000-000009070000}"/>
    <cellStyle name="40% - Accent6 2 2 7 2 2" xfId="24390" xr:uid="{C5842642-6C95-409D-8620-FC6C5A96152E}"/>
    <cellStyle name="40% - Accent6 2 2 7 2 3" xfId="15110" xr:uid="{ABF94C23-6F44-4929-9E25-0E53A377019D}"/>
    <cellStyle name="40% - Accent6 2 2 7 3" xfId="20173" xr:uid="{B4452390-AEA7-4BCE-8A15-73ABBCA70FD2}"/>
    <cellStyle name="40% - Accent6 2 2 7 4" xfId="10892" xr:uid="{8253EB70-7CFB-4F77-936B-42C7709CC2D8}"/>
    <cellStyle name="40% - Accent6 2 2 8" xfId="4594" xr:uid="{00000000-0005-0000-0000-00000A070000}"/>
    <cellStyle name="40% - Accent6 2 2 8 2" xfId="22324" xr:uid="{23C86CEB-826E-41BE-954F-4AD306E605CD}"/>
    <cellStyle name="40% - Accent6 2 2 8 3" xfId="13044" xr:uid="{BC1F1AFF-4304-4FAE-BEC4-84C2326439CB}"/>
    <cellStyle name="40% - Accent6 2 2 9" xfId="18107" xr:uid="{0FFD0FD8-171D-42DA-B770-707F0E7574B0}"/>
    <cellStyle name="40% - Accent6 2 3" xfId="93" xr:uid="{00000000-0005-0000-0000-00000B070000}"/>
    <cellStyle name="40% - Accent6 2 3 10" xfId="8828" xr:uid="{C3C8440C-532F-4283-A066-7874E64AD9EF}"/>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885" xr:uid="{52B9C4F8-2C2B-45E1-B616-D9FEBAB1BAC1}"/>
    <cellStyle name="40% - Accent6 2 3 2 2 2 3" xfId="15605" xr:uid="{9A620A83-8312-4C89-BE6C-7D3AF0B409CF}"/>
    <cellStyle name="40% - Accent6 2 3 2 2 3" xfId="20668" xr:uid="{A7319EA5-E89D-4BBC-9B83-8CAC4C8BBF83}"/>
    <cellStyle name="40% - Accent6 2 3 2 2 4" xfId="11387" xr:uid="{ED989729-48A8-418E-A95A-09CB81D86C7B}"/>
    <cellStyle name="40% - Accent6 2 3 2 3" xfId="5010" xr:uid="{00000000-0005-0000-0000-00000F070000}"/>
    <cellStyle name="40% - Accent6 2 3 2 3 2" xfId="22740" xr:uid="{86B21733-1237-4A25-8B85-7AE7ECB0DEF9}"/>
    <cellStyle name="40% - Accent6 2 3 2 3 3" xfId="13460" xr:uid="{5B1E477C-2859-4FF1-A5F8-33D5BA48E967}"/>
    <cellStyle name="40% - Accent6 2 3 2 4" xfId="18523" xr:uid="{1655408B-EAB9-45B3-B862-1CA455F1E0A0}"/>
    <cellStyle name="40% - Accent6 2 3 2 5" xfId="17693" xr:uid="{F7E75B66-57B5-4E43-A07E-5006CAABF02B}"/>
    <cellStyle name="40% - Accent6 2 3 2 6" xfId="9242" xr:uid="{FD78E2D5-BF98-45FC-9922-9CAD62ABAAE7}"/>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5298" xr:uid="{BC00A5D1-CD71-4529-9DAD-7B30E0F1324B}"/>
    <cellStyle name="40% - Accent6 2 3 3 2 2 3" xfId="16018" xr:uid="{B5EB5BE8-EF9C-4A69-9D6E-EEFC1C31B0FC}"/>
    <cellStyle name="40% - Accent6 2 3 3 2 3" xfId="21081" xr:uid="{3A08D320-43BA-4C90-97F1-1493C1D1168E}"/>
    <cellStyle name="40% - Accent6 2 3 3 2 4" xfId="11800" xr:uid="{DCEE66D5-CAAE-4FF5-82AE-FD3D228430F1}"/>
    <cellStyle name="40% - Accent6 2 3 3 3" xfId="5423" xr:uid="{00000000-0005-0000-0000-000013070000}"/>
    <cellStyle name="40% - Accent6 2 3 3 3 2" xfId="23153" xr:uid="{3F3EFF16-939F-464E-8A78-496C35C5DD99}"/>
    <cellStyle name="40% - Accent6 2 3 3 3 3" xfId="13873" xr:uid="{2BDA505D-7DCE-4792-8B97-90187842B72E}"/>
    <cellStyle name="40% - Accent6 2 3 3 4" xfId="18936" xr:uid="{E8E8B837-84E7-46A3-A8F1-E6D9E3014DD1}"/>
    <cellStyle name="40% - Accent6 2 3 3 5" xfId="9655" xr:uid="{A92A9ECB-BF4E-4CF4-A4F2-76BCAA9C9FDF}"/>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5711" xr:uid="{044EACCC-BEA9-4AC9-89C2-EBC01EE62C1C}"/>
    <cellStyle name="40% - Accent6 2 3 4 2 2 3" xfId="16431" xr:uid="{B5A01109-DE0E-4BCD-8AAB-82D3A16B8D86}"/>
    <cellStyle name="40% - Accent6 2 3 4 2 3" xfId="21494" xr:uid="{D3A400AE-A53C-44FB-AC53-06DAD9219B14}"/>
    <cellStyle name="40% - Accent6 2 3 4 2 4" xfId="12213" xr:uid="{B7D55A8D-4A2F-4AB7-B995-4C9218808663}"/>
    <cellStyle name="40% - Accent6 2 3 4 3" xfId="5836" xr:uid="{00000000-0005-0000-0000-000017070000}"/>
    <cellStyle name="40% - Accent6 2 3 4 3 2" xfId="23566" xr:uid="{1C2301C2-5577-4C18-8E10-4D4F054B24B8}"/>
    <cellStyle name="40% - Accent6 2 3 4 3 3" xfId="14286" xr:uid="{24C9C6F8-C212-4C6C-8E92-96BDBABFE205}"/>
    <cellStyle name="40% - Accent6 2 3 4 4" xfId="19349" xr:uid="{14A47D45-AF02-443B-95FD-C869FEDFD9DE}"/>
    <cellStyle name="40% - Accent6 2 3 4 5" xfId="10068" xr:uid="{1B2E138E-549D-4729-8B5C-72AC06149DFD}"/>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6124" xr:uid="{FEF71DBC-9D44-47EB-8DEF-F36C6C60F28F}"/>
    <cellStyle name="40% - Accent6 2 3 5 2 2 3" xfId="16844" xr:uid="{071C3464-3E53-42F7-B9EA-CDFC4E1D6CCD}"/>
    <cellStyle name="40% - Accent6 2 3 5 2 3" xfId="21907" xr:uid="{F8D0426E-DD11-4A44-9B7F-494906E823A8}"/>
    <cellStyle name="40% - Accent6 2 3 5 2 4" xfId="12626" xr:uid="{BCC386AF-F03B-4819-9F47-6423CAA902B0}"/>
    <cellStyle name="40% - Accent6 2 3 5 3" xfId="6249" xr:uid="{00000000-0005-0000-0000-00001B070000}"/>
    <cellStyle name="40% - Accent6 2 3 5 3 2" xfId="23979" xr:uid="{E42FA4BC-19C6-41B8-96BC-4F1CE5779301}"/>
    <cellStyle name="40% - Accent6 2 3 5 3 3" xfId="14699" xr:uid="{5CC6327B-BB99-4DF7-9D53-2BFD685EE857}"/>
    <cellStyle name="40% - Accent6 2 3 5 4" xfId="19762" xr:uid="{8C9A7DF7-8F55-4056-AAE1-93930733803C}"/>
    <cellStyle name="40% - Accent6 2 3 5 5" xfId="10481" xr:uid="{D47629F0-1B4A-430A-AFD6-F9EBADD56584}"/>
    <cellStyle name="40% - Accent6 2 3 6" xfId="2356" xr:uid="{00000000-0005-0000-0000-00001C070000}"/>
    <cellStyle name="40% - Accent6 2 3 6 2" xfId="6662" xr:uid="{00000000-0005-0000-0000-00001D070000}"/>
    <cellStyle name="40% - Accent6 2 3 6 2 2" xfId="24392" xr:uid="{38D2A808-9AD1-45E7-9E10-8EC39AE7ADA5}"/>
    <cellStyle name="40% - Accent6 2 3 6 2 3" xfId="15112" xr:uid="{423DE150-97E9-43F1-A29A-084CB4B52916}"/>
    <cellStyle name="40% - Accent6 2 3 6 3" xfId="20175" xr:uid="{3094B228-EA72-4893-9D81-B0A66E4F2B0E}"/>
    <cellStyle name="40% - Accent6 2 3 6 4" xfId="10894" xr:uid="{2009B69A-E09D-4883-938A-7AFA99A23D80}"/>
    <cellStyle name="40% - Accent6 2 3 7" xfId="4596" xr:uid="{00000000-0005-0000-0000-00001E070000}"/>
    <cellStyle name="40% - Accent6 2 3 7 2" xfId="22326" xr:uid="{A39AEE79-8368-4F77-AA41-7AA9A1BE7C5F}"/>
    <cellStyle name="40% - Accent6 2 3 7 3" xfId="13046" xr:uid="{8A82BBDA-E906-44C4-BF12-C190E9BA7A24}"/>
    <cellStyle name="40% - Accent6 2 3 8" xfId="18109" xr:uid="{CAE7BE83-4AA8-4D10-A44C-10BA25975532}"/>
    <cellStyle name="40% - Accent6 2 3 9" xfId="17276" xr:uid="{C45047F5-A4F4-4645-8F7C-AFAFCE9E423E}"/>
    <cellStyle name="40% - Accent6 2 4" xfId="659" xr:uid="{00000000-0005-0000-0000-00001F070000}"/>
    <cellStyle name="40% - Accent6 2 4 2" xfId="2930" xr:uid="{00000000-0005-0000-0000-000020070000}"/>
    <cellStyle name="40% - Accent6 2 4 2 2" xfId="7152" xr:uid="{00000000-0005-0000-0000-000021070000}"/>
    <cellStyle name="40% - Accent6 2 4 2 2 2" xfId="24882" xr:uid="{766FEAFD-24D7-4E17-B4C8-76D8F21F75C0}"/>
    <cellStyle name="40% - Accent6 2 4 2 2 3" xfId="15602" xr:uid="{8C620426-0B7B-4C45-B4D8-9A55E90CBF8D}"/>
    <cellStyle name="40% - Accent6 2 4 2 3" xfId="20665" xr:uid="{DFD956B5-E34C-4D86-8202-5FFF9B537A86}"/>
    <cellStyle name="40% - Accent6 2 4 2 4" xfId="11384" xr:uid="{F43B046D-DCA8-4B7C-9CD6-5FEDC2E13092}"/>
    <cellStyle name="40% - Accent6 2 4 3" xfId="5007" xr:uid="{00000000-0005-0000-0000-000022070000}"/>
    <cellStyle name="40% - Accent6 2 4 3 2" xfId="22737" xr:uid="{C2ADCE1C-3022-4FFA-B17B-FFFEE2EBB229}"/>
    <cellStyle name="40% - Accent6 2 4 3 3" xfId="13457" xr:uid="{52BB110C-5AA4-4221-A7C3-E049DE03A93D}"/>
    <cellStyle name="40% - Accent6 2 4 4" xfId="18520" xr:uid="{E5C2819C-66FD-4F74-AF80-D71A2C6DD178}"/>
    <cellStyle name="40% - Accent6 2 4 5" xfId="17690" xr:uid="{B2AC8F9C-CC2C-417C-8459-F825F7AC0598}"/>
    <cellStyle name="40% - Accent6 2 4 6" xfId="9239" xr:uid="{D97F37E7-C19C-466B-B145-B9D9C1B27EAC}"/>
    <cellStyle name="40% - Accent6 2 5" xfId="1112" xr:uid="{00000000-0005-0000-0000-000023070000}"/>
    <cellStyle name="40% - Accent6 2 5 2" xfId="3343" xr:uid="{00000000-0005-0000-0000-000024070000}"/>
    <cellStyle name="40% - Accent6 2 5 2 2" xfId="7565" xr:uid="{00000000-0005-0000-0000-000025070000}"/>
    <cellStyle name="40% - Accent6 2 5 2 2 2" xfId="25295" xr:uid="{790397A6-1BB0-42A6-948C-01C9673EAE00}"/>
    <cellStyle name="40% - Accent6 2 5 2 2 3" xfId="16015" xr:uid="{91924C94-9741-4D72-8D7C-79B39032878E}"/>
    <cellStyle name="40% - Accent6 2 5 2 3" xfId="21078" xr:uid="{D54BD823-6B36-47F2-A366-7431EEFD03A4}"/>
    <cellStyle name="40% - Accent6 2 5 2 4" xfId="11797" xr:uid="{2B0775E6-3070-4FBC-9CE4-946418E2DEB6}"/>
    <cellStyle name="40% - Accent6 2 5 3" xfId="5420" xr:uid="{00000000-0005-0000-0000-000026070000}"/>
    <cellStyle name="40% - Accent6 2 5 3 2" xfId="23150" xr:uid="{7B20569C-092A-489C-8451-8DFD64FF6229}"/>
    <cellStyle name="40% - Accent6 2 5 3 3" xfId="13870" xr:uid="{104AA8FA-AEA4-40B3-9F2A-914D0E418374}"/>
    <cellStyle name="40% - Accent6 2 5 4" xfId="18933" xr:uid="{7A27A9EF-F83B-4442-B28E-AD9949011BDA}"/>
    <cellStyle name="40% - Accent6 2 5 5" xfId="9652" xr:uid="{0A94318A-A38F-418F-AEBB-45EC94156B19}"/>
    <cellStyle name="40% - Accent6 2 6" xfId="1526" xr:uid="{00000000-0005-0000-0000-000027070000}"/>
    <cellStyle name="40% - Accent6 2 6 2" xfId="3756" xr:uid="{00000000-0005-0000-0000-000028070000}"/>
    <cellStyle name="40% - Accent6 2 6 2 2" xfId="7978" xr:uid="{00000000-0005-0000-0000-000029070000}"/>
    <cellStyle name="40% - Accent6 2 6 2 2 2" xfId="25708" xr:uid="{416DDC02-AEC8-45D1-A38F-D919CAB3B298}"/>
    <cellStyle name="40% - Accent6 2 6 2 2 3" xfId="16428" xr:uid="{BE9C98A0-ED2E-4B61-A2EF-D0E2FE2A7C98}"/>
    <cellStyle name="40% - Accent6 2 6 2 3" xfId="21491" xr:uid="{13D2E095-FE9F-4A58-B04F-E8F8697E606A}"/>
    <cellStyle name="40% - Accent6 2 6 2 4" xfId="12210" xr:uid="{DC3FC28A-EE3D-4C94-8CB5-F91404B8D13B}"/>
    <cellStyle name="40% - Accent6 2 6 3" xfId="5833" xr:uid="{00000000-0005-0000-0000-00002A070000}"/>
    <cellStyle name="40% - Accent6 2 6 3 2" xfId="23563" xr:uid="{C370A3E5-F2ED-4045-9B10-241C30B86D23}"/>
    <cellStyle name="40% - Accent6 2 6 3 3" xfId="14283" xr:uid="{14D4EF1D-E814-4FEE-AD7D-2971EDF9BE88}"/>
    <cellStyle name="40% - Accent6 2 6 4" xfId="19346" xr:uid="{F397AE7E-5411-4932-AD40-362FE97CA52D}"/>
    <cellStyle name="40% - Accent6 2 6 5" xfId="10065" xr:uid="{6AD88950-CEB5-4488-82DD-E56CF787B741}"/>
    <cellStyle name="40% - Accent6 2 7" xfId="1940" xr:uid="{00000000-0005-0000-0000-00002B070000}"/>
    <cellStyle name="40% - Accent6 2 7 2" xfId="4169" xr:uid="{00000000-0005-0000-0000-00002C070000}"/>
    <cellStyle name="40% - Accent6 2 7 2 2" xfId="8391" xr:uid="{00000000-0005-0000-0000-00002D070000}"/>
    <cellStyle name="40% - Accent6 2 7 2 2 2" xfId="26121" xr:uid="{F2E1B72D-0D8D-41C4-A10A-DF89A1A55899}"/>
    <cellStyle name="40% - Accent6 2 7 2 2 3" xfId="16841" xr:uid="{CD468CBB-A8EA-409F-BD3D-473EFADE30C0}"/>
    <cellStyle name="40% - Accent6 2 7 2 3" xfId="21904" xr:uid="{28C59F06-1740-41B1-98B4-DE3FEA0E9C7A}"/>
    <cellStyle name="40% - Accent6 2 7 2 4" xfId="12623" xr:uid="{31E546E2-ADD1-4267-B411-1F2955851B4F}"/>
    <cellStyle name="40% - Accent6 2 7 3" xfId="6246" xr:uid="{00000000-0005-0000-0000-00002E070000}"/>
    <cellStyle name="40% - Accent6 2 7 3 2" xfId="23976" xr:uid="{A71F90AC-7695-473F-9CB0-2F6774185CF1}"/>
    <cellStyle name="40% - Accent6 2 7 3 3" xfId="14696" xr:uid="{89D53ACB-8784-4EC9-95EF-6984B21C2106}"/>
    <cellStyle name="40% - Accent6 2 7 4" xfId="19759" xr:uid="{F2B0E983-78D1-4D0B-8272-C64AE6AF7DC2}"/>
    <cellStyle name="40% - Accent6 2 7 5" xfId="10478" xr:uid="{AB5C4BB2-5F87-4A45-8594-EE145C556319}"/>
    <cellStyle name="40% - Accent6 2 8" xfId="2353" xr:uid="{00000000-0005-0000-0000-00002F070000}"/>
    <cellStyle name="40% - Accent6 2 8 2" xfId="6659" xr:uid="{00000000-0005-0000-0000-000030070000}"/>
    <cellStyle name="40% - Accent6 2 8 2 2" xfId="24389" xr:uid="{9CF0725B-F384-4F50-9C97-A131B314557C}"/>
    <cellStyle name="40% - Accent6 2 8 2 3" xfId="15109" xr:uid="{6CB3A927-CB0E-43E9-8FCD-47753869E8B7}"/>
    <cellStyle name="40% - Accent6 2 8 3" xfId="20172" xr:uid="{B2CEF833-72DA-4DE6-BE9D-D6E2246DE714}"/>
    <cellStyle name="40% - Accent6 2 8 4" xfId="10891" xr:uid="{A25AEE8B-9E3B-4A03-A547-E9C25A2D806A}"/>
    <cellStyle name="40% - Accent6 2 9" xfId="4593" xr:uid="{00000000-0005-0000-0000-000031070000}"/>
    <cellStyle name="40% - Accent6 2 9 2" xfId="22323" xr:uid="{2321E92F-79DF-46DF-ABA3-30B6559B7FC6}"/>
    <cellStyle name="40% - Accent6 2 9 3" xfId="13043" xr:uid="{C340E552-572F-478B-B7FB-E014D0DDBF70}"/>
    <cellStyle name="40% - Accent6 3" xfId="94" xr:uid="{00000000-0005-0000-0000-000032070000}"/>
    <cellStyle name="40% - Accent6 3 10" xfId="17277" xr:uid="{6302F6AA-B78E-4DA8-976B-E98952AC9B2F}"/>
    <cellStyle name="40% - Accent6 3 11" xfId="8829" xr:uid="{1AACCCF9-454C-46B0-91D4-43D74DAC9776}"/>
    <cellStyle name="40% - Accent6 3 2" xfId="95" xr:uid="{00000000-0005-0000-0000-000033070000}"/>
    <cellStyle name="40% - Accent6 3 2 10" xfId="8830" xr:uid="{7DCB6EB2-C064-47EA-995C-43308DB92F2A}"/>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887" xr:uid="{982FCF07-4B7F-48B8-8A9A-682179D9657A}"/>
    <cellStyle name="40% - Accent6 3 2 2 2 2 3" xfId="15607" xr:uid="{081E1AAF-D99F-4CF9-9803-B479E06BE30D}"/>
    <cellStyle name="40% - Accent6 3 2 2 2 3" xfId="20670" xr:uid="{D038E489-D02A-4913-9DD2-CBC779034B5F}"/>
    <cellStyle name="40% - Accent6 3 2 2 2 4" xfId="11389" xr:uid="{4C362DFE-6D8D-406F-B214-BB98E4D39FD3}"/>
    <cellStyle name="40% - Accent6 3 2 2 3" xfId="5012" xr:uid="{00000000-0005-0000-0000-000037070000}"/>
    <cellStyle name="40% - Accent6 3 2 2 3 2" xfId="22742" xr:uid="{9601EE00-27A7-4794-A7C8-D442A0AAFCDB}"/>
    <cellStyle name="40% - Accent6 3 2 2 3 3" xfId="13462" xr:uid="{2A913D27-8BC7-4299-9C10-A98B79F707CA}"/>
    <cellStyle name="40% - Accent6 3 2 2 4" xfId="18525" xr:uid="{1473D304-B769-4223-B84C-3CB365710AA9}"/>
    <cellStyle name="40% - Accent6 3 2 2 5" xfId="17695" xr:uid="{321F9E89-417B-4AE3-9012-1A91B4EF0549}"/>
    <cellStyle name="40% - Accent6 3 2 2 6" xfId="9244" xr:uid="{BA9E3803-9AEE-4942-9366-2A757EEFEF82}"/>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5300" xr:uid="{4E172D09-83AE-4C32-B4BD-0434FF1D4FBD}"/>
    <cellStyle name="40% - Accent6 3 2 3 2 2 3" xfId="16020" xr:uid="{74DF8BE3-1363-437D-9875-14E1FFC45B77}"/>
    <cellStyle name="40% - Accent6 3 2 3 2 3" xfId="21083" xr:uid="{E9701A63-066F-46BC-AE36-D6D19B5C61CB}"/>
    <cellStyle name="40% - Accent6 3 2 3 2 4" xfId="11802" xr:uid="{5C9314C2-A6C5-4966-8F69-EDC351A66A4A}"/>
    <cellStyle name="40% - Accent6 3 2 3 3" xfId="5425" xr:uid="{00000000-0005-0000-0000-00003B070000}"/>
    <cellStyle name="40% - Accent6 3 2 3 3 2" xfId="23155" xr:uid="{D111BCA7-4204-4F02-A207-5D0BC306E9C8}"/>
    <cellStyle name="40% - Accent6 3 2 3 3 3" xfId="13875" xr:uid="{56AD45DB-3917-4D02-B2C1-96B1E3A13F42}"/>
    <cellStyle name="40% - Accent6 3 2 3 4" xfId="18938" xr:uid="{94E0B821-7569-4833-AEB8-364445237EA9}"/>
    <cellStyle name="40% - Accent6 3 2 3 5" xfId="9657" xr:uid="{8D8EF569-6B4A-49D5-9149-C907C73287FB}"/>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5713" xr:uid="{ACF54F9C-17D9-48D2-886F-30231A91893C}"/>
    <cellStyle name="40% - Accent6 3 2 4 2 2 3" xfId="16433" xr:uid="{B71C90F7-1A01-4207-BCF1-D5DF444770B2}"/>
    <cellStyle name="40% - Accent6 3 2 4 2 3" xfId="21496" xr:uid="{62A9A034-461A-4353-8023-30E575E827E1}"/>
    <cellStyle name="40% - Accent6 3 2 4 2 4" xfId="12215" xr:uid="{9D97A083-E0E6-4C76-B007-CC74244BE618}"/>
    <cellStyle name="40% - Accent6 3 2 4 3" xfId="5838" xr:uid="{00000000-0005-0000-0000-00003F070000}"/>
    <cellStyle name="40% - Accent6 3 2 4 3 2" xfId="23568" xr:uid="{AF57FED3-EAC1-400E-94DA-46306CC0D25D}"/>
    <cellStyle name="40% - Accent6 3 2 4 3 3" xfId="14288" xr:uid="{90FC35CD-0B64-425D-9F77-CFA418B38866}"/>
    <cellStyle name="40% - Accent6 3 2 4 4" xfId="19351" xr:uid="{85556952-D5B0-4DF0-BAE0-F57C358E1632}"/>
    <cellStyle name="40% - Accent6 3 2 4 5" xfId="10070" xr:uid="{086EBAF7-F0A6-4D1C-8D22-EBFB4F1B8024}"/>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6126" xr:uid="{B44C2E91-A3CF-4CAC-9BD9-AC7FA5C0E013}"/>
    <cellStyle name="40% - Accent6 3 2 5 2 2 3" xfId="16846" xr:uid="{D3A0478D-7924-4E7A-9F4F-665C60968649}"/>
    <cellStyle name="40% - Accent6 3 2 5 2 3" xfId="21909" xr:uid="{A98C5194-A674-4CE0-8FD5-A9473AD1CA73}"/>
    <cellStyle name="40% - Accent6 3 2 5 2 4" xfId="12628" xr:uid="{ACCCDDF8-EBAB-4C83-956E-45D3FE111610}"/>
    <cellStyle name="40% - Accent6 3 2 5 3" xfId="6251" xr:uid="{00000000-0005-0000-0000-000043070000}"/>
    <cellStyle name="40% - Accent6 3 2 5 3 2" xfId="23981" xr:uid="{4EEEB059-9115-43D1-98CF-74653AA2BA57}"/>
    <cellStyle name="40% - Accent6 3 2 5 3 3" xfId="14701" xr:uid="{3E3D62EE-9BEC-4AFD-BD67-F3C58EFE9DB0}"/>
    <cellStyle name="40% - Accent6 3 2 5 4" xfId="19764" xr:uid="{2E44CA6F-24B0-4B0D-A7DC-B2DB84BACFCD}"/>
    <cellStyle name="40% - Accent6 3 2 5 5" xfId="10483" xr:uid="{EC922EF8-072E-491C-92F6-694395DBF6C5}"/>
    <cellStyle name="40% - Accent6 3 2 6" xfId="2358" xr:uid="{00000000-0005-0000-0000-000044070000}"/>
    <cellStyle name="40% - Accent6 3 2 6 2" xfId="6664" xr:uid="{00000000-0005-0000-0000-000045070000}"/>
    <cellStyle name="40% - Accent6 3 2 6 2 2" xfId="24394" xr:uid="{F6C09ED9-B2F5-456A-9182-D8695203B24C}"/>
    <cellStyle name="40% - Accent6 3 2 6 2 3" xfId="15114" xr:uid="{1B9B3D62-9F15-4791-8315-718ED6D7D688}"/>
    <cellStyle name="40% - Accent6 3 2 6 3" xfId="20177" xr:uid="{858C3516-91ED-451D-80B2-BBF51E9024AB}"/>
    <cellStyle name="40% - Accent6 3 2 6 4" xfId="10896" xr:uid="{4D7AA389-85C3-4F79-A95A-9F41BA818077}"/>
    <cellStyle name="40% - Accent6 3 2 7" xfId="4598" xr:uid="{00000000-0005-0000-0000-000046070000}"/>
    <cellStyle name="40% - Accent6 3 2 7 2" xfId="22328" xr:uid="{1437E006-F7F0-4EFF-A0E7-11A7B91039BA}"/>
    <cellStyle name="40% - Accent6 3 2 7 3" xfId="13048" xr:uid="{643922BB-530B-4FC1-9FBD-A05709B0DADB}"/>
    <cellStyle name="40% - Accent6 3 2 8" xfId="18111" xr:uid="{EF631FB6-644A-4D5D-9E9B-37660BE9B485}"/>
    <cellStyle name="40% - Accent6 3 2 9" xfId="17278" xr:uid="{8D2B6768-02AF-479B-8D54-3FE92E47AC4D}"/>
    <cellStyle name="40% - Accent6 3 3" xfId="663" xr:uid="{00000000-0005-0000-0000-000047070000}"/>
    <cellStyle name="40% - Accent6 3 3 2" xfId="2934" xr:uid="{00000000-0005-0000-0000-000048070000}"/>
    <cellStyle name="40% - Accent6 3 3 2 2" xfId="7156" xr:uid="{00000000-0005-0000-0000-000049070000}"/>
    <cellStyle name="40% - Accent6 3 3 2 2 2" xfId="24886" xr:uid="{01D82E47-B689-4CC1-81FB-E2855F12AC3D}"/>
    <cellStyle name="40% - Accent6 3 3 2 2 3" xfId="15606" xr:uid="{5FF40C51-9881-4CE1-A0A0-1A0B7C31BDD5}"/>
    <cellStyle name="40% - Accent6 3 3 2 3" xfId="20669" xr:uid="{AC0EE455-EC10-4731-A0D3-30D9416E9DDF}"/>
    <cellStyle name="40% - Accent6 3 3 2 4" xfId="11388" xr:uid="{90114363-6D1A-4385-B013-C32363A8DB9C}"/>
    <cellStyle name="40% - Accent6 3 3 3" xfId="5011" xr:uid="{00000000-0005-0000-0000-00004A070000}"/>
    <cellStyle name="40% - Accent6 3 3 3 2" xfId="22741" xr:uid="{2FB47F33-A87A-4C17-B41C-981619301D62}"/>
    <cellStyle name="40% - Accent6 3 3 3 3" xfId="13461" xr:uid="{1FC756CE-BB66-466F-9511-3353E15FDD98}"/>
    <cellStyle name="40% - Accent6 3 3 4" xfId="18524" xr:uid="{9491862D-1B35-4965-A32A-026BDA10DA25}"/>
    <cellStyle name="40% - Accent6 3 3 5" xfId="17694" xr:uid="{A2801423-DACE-4876-80E6-F56FEAAFB335}"/>
    <cellStyle name="40% - Accent6 3 3 6" xfId="9243" xr:uid="{D5C6B533-D854-4EF1-9B0E-0FD8DB817B67}"/>
    <cellStyle name="40% - Accent6 3 4" xfId="1116" xr:uid="{00000000-0005-0000-0000-00004B070000}"/>
    <cellStyle name="40% - Accent6 3 4 2" xfId="3347" xr:uid="{00000000-0005-0000-0000-00004C070000}"/>
    <cellStyle name="40% - Accent6 3 4 2 2" xfId="7569" xr:uid="{00000000-0005-0000-0000-00004D070000}"/>
    <cellStyle name="40% - Accent6 3 4 2 2 2" xfId="25299" xr:uid="{264C64B5-6340-4682-ADA7-ADA60938CBC4}"/>
    <cellStyle name="40% - Accent6 3 4 2 2 3" xfId="16019" xr:uid="{601D9098-595C-4D56-95D4-C2FDA2B152E1}"/>
    <cellStyle name="40% - Accent6 3 4 2 3" xfId="21082" xr:uid="{7DE49EAE-E866-4F4C-B9B8-FBE661EB778D}"/>
    <cellStyle name="40% - Accent6 3 4 2 4" xfId="11801" xr:uid="{BB9ADA01-62B6-4DC0-8096-B58078C6E059}"/>
    <cellStyle name="40% - Accent6 3 4 3" xfId="5424" xr:uid="{00000000-0005-0000-0000-00004E070000}"/>
    <cellStyle name="40% - Accent6 3 4 3 2" xfId="23154" xr:uid="{F0C6F5D5-E168-4630-945D-333F1D493568}"/>
    <cellStyle name="40% - Accent6 3 4 3 3" xfId="13874" xr:uid="{97E820EA-8C7A-4BC8-ACA2-6AF2E4E7F476}"/>
    <cellStyle name="40% - Accent6 3 4 4" xfId="18937" xr:uid="{F289CE85-BB04-45C7-87AC-8F12525D2702}"/>
    <cellStyle name="40% - Accent6 3 4 5" xfId="9656" xr:uid="{9EBF364D-4C41-432E-ACDF-01C16AF987A2}"/>
    <cellStyle name="40% - Accent6 3 5" xfId="1530" xr:uid="{00000000-0005-0000-0000-00004F070000}"/>
    <cellStyle name="40% - Accent6 3 5 2" xfId="3760" xr:uid="{00000000-0005-0000-0000-000050070000}"/>
    <cellStyle name="40% - Accent6 3 5 2 2" xfId="7982" xr:uid="{00000000-0005-0000-0000-000051070000}"/>
    <cellStyle name="40% - Accent6 3 5 2 2 2" xfId="25712" xr:uid="{08B18142-4A08-4EFC-914C-9825B5A098FD}"/>
    <cellStyle name="40% - Accent6 3 5 2 2 3" xfId="16432" xr:uid="{AF7FE82E-0D8B-48F1-8755-1AE7779FE403}"/>
    <cellStyle name="40% - Accent6 3 5 2 3" xfId="21495" xr:uid="{6A108A39-F53E-474A-B852-5F579ADBF493}"/>
    <cellStyle name="40% - Accent6 3 5 2 4" xfId="12214" xr:uid="{C0D23629-A03D-42FC-9D1E-B99D3E436CA0}"/>
    <cellStyle name="40% - Accent6 3 5 3" xfId="5837" xr:uid="{00000000-0005-0000-0000-000052070000}"/>
    <cellStyle name="40% - Accent6 3 5 3 2" xfId="23567" xr:uid="{B55ACC3A-9D41-49CA-B1A7-1A1DA0E1E190}"/>
    <cellStyle name="40% - Accent6 3 5 3 3" xfId="14287" xr:uid="{ED85DA85-C289-485A-9DCC-79F68CEF34FE}"/>
    <cellStyle name="40% - Accent6 3 5 4" xfId="19350" xr:uid="{43347988-A692-4016-88EB-712453284DF2}"/>
    <cellStyle name="40% - Accent6 3 5 5" xfId="10069" xr:uid="{B3C8D8BB-620E-4B60-85D2-0B50A51664FE}"/>
    <cellStyle name="40% - Accent6 3 6" xfId="1944" xr:uid="{00000000-0005-0000-0000-000053070000}"/>
    <cellStyle name="40% - Accent6 3 6 2" xfId="4173" xr:uid="{00000000-0005-0000-0000-000054070000}"/>
    <cellStyle name="40% - Accent6 3 6 2 2" xfId="8395" xr:uid="{00000000-0005-0000-0000-000055070000}"/>
    <cellStyle name="40% - Accent6 3 6 2 2 2" xfId="26125" xr:uid="{0621511E-74B0-4639-BEDA-652D899DCFAD}"/>
    <cellStyle name="40% - Accent6 3 6 2 2 3" xfId="16845" xr:uid="{D958297F-AEDA-4B3E-80D7-83919FD455D5}"/>
    <cellStyle name="40% - Accent6 3 6 2 3" xfId="21908" xr:uid="{72B7836B-A600-46AB-AEE3-4886A76B38D0}"/>
    <cellStyle name="40% - Accent6 3 6 2 4" xfId="12627" xr:uid="{015D5B50-B2E4-4B64-AC62-ECA35618F4CE}"/>
    <cellStyle name="40% - Accent6 3 6 3" xfId="6250" xr:uid="{00000000-0005-0000-0000-000056070000}"/>
    <cellStyle name="40% - Accent6 3 6 3 2" xfId="23980" xr:uid="{DDD3921E-69C2-4D11-8182-A26554AA0939}"/>
    <cellStyle name="40% - Accent6 3 6 3 3" xfId="14700" xr:uid="{CECC05C8-C5BC-42E1-8B0C-63DEA741FCE1}"/>
    <cellStyle name="40% - Accent6 3 6 4" xfId="19763" xr:uid="{B81BAB3E-2595-4AFA-867F-810698AA1C18}"/>
    <cellStyle name="40% - Accent6 3 6 5" xfId="10482" xr:uid="{6036C530-B011-418A-A952-F5053FA3BBA8}"/>
    <cellStyle name="40% - Accent6 3 7" xfId="2357" xr:uid="{00000000-0005-0000-0000-000057070000}"/>
    <cellStyle name="40% - Accent6 3 7 2" xfId="6663" xr:uid="{00000000-0005-0000-0000-000058070000}"/>
    <cellStyle name="40% - Accent6 3 7 2 2" xfId="24393" xr:uid="{FFCD2EED-49FB-45FF-8331-CF3FAB0E0682}"/>
    <cellStyle name="40% - Accent6 3 7 2 3" xfId="15113" xr:uid="{531464B2-4993-49C1-A16D-118F73F8C92F}"/>
    <cellStyle name="40% - Accent6 3 7 3" xfId="20176" xr:uid="{2D691235-B3A3-4246-8B80-9D57315EF216}"/>
    <cellStyle name="40% - Accent6 3 7 4" xfId="10895" xr:uid="{EBFDA17B-E13A-4144-82E2-C39E45CE8E6A}"/>
    <cellStyle name="40% - Accent6 3 8" xfId="4597" xr:uid="{00000000-0005-0000-0000-000059070000}"/>
    <cellStyle name="40% - Accent6 3 8 2" xfId="22327" xr:uid="{F5A81FDB-1003-4A3B-BCEF-216CF40BD060}"/>
    <cellStyle name="40% - Accent6 3 8 3" xfId="13047" xr:uid="{354F2BAA-528D-4F45-9C85-E07003A9601F}"/>
    <cellStyle name="40% - Accent6 3 9" xfId="18110" xr:uid="{6C3041A0-DE7B-4ACC-92F5-F86453ACBE63}"/>
    <cellStyle name="40% - Accent6 4" xfId="96" xr:uid="{00000000-0005-0000-0000-00005A070000}"/>
    <cellStyle name="40% - Accent6 4 10" xfId="8831" xr:uid="{D856CF49-E27F-4A2E-8FDD-F8BD639F60CA}"/>
    <cellStyle name="40% - Accent6 4 2" xfId="665" xr:uid="{00000000-0005-0000-0000-00005B070000}"/>
    <cellStyle name="40% - Accent6 4 2 2" xfId="2936" xr:uid="{00000000-0005-0000-0000-00005C070000}"/>
    <cellStyle name="40% - Accent6 4 2 2 2" xfId="7158" xr:uid="{00000000-0005-0000-0000-00005D070000}"/>
    <cellStyle name="40% - Accent6 4 2 2 2 2" xfId="24888" xr:uid="{B8CBCDE1-2E87-49EB-87AC-71BC92AA543F}"/>
    <cellStyle name="40% - Accent6 4 2 2 2 3" xfId="15608" xr:uid="{E09033A0-3DB2-4284-9C03-84B4D3D27DFE}"/>
    <cellStyle name="40% - Accent6 4 2 2 3" xfId="20671" xr:uid="{8748C80D-4256-4FD9-9013-75E48B7D2E0F}"/>
    <cellStyle name="40% - Accent6 4 2 2 4" xfId="11390" xr:uid="{91006E26-0ADD-4A8D-B02D-D258BA9C3234}"/>
    <cellStyle name="40% - Accent6 4 2 3" xfId="5013" xr:uid="{00000000-0005-0000-0000-00005E070000}"/>
    <cellStyle name="40% - Accent6 4 2 3 2" xfId="22743" xr:uid="{34B37835-9BE6-4BDF-973A-2574B61F9DBE}"/>
    <cellStyle name="40% - Accent6 4 2 3 3" xfId="13463" xr:uid="{96FA5A06-3625-45F3-94C0-CC6874AB8A89}"/>
    <cellStyle name="40% - Accent6 4 2 4" xfId="18526" xr:uid="{B7073B1A-4F23-40DF-8A36-69C2183F5CB1}"/>
    <cellStyle name="40% - Accent6 4 2 5" xfId="17696" xr:uid="{C3F51A71-B7C9-43D9-BFEC-885D74B7C325}"/>
    <cellStyle name="40% - Accent6 4 2 6" xfId="9245" xr:uid="{3181F82E-B3A1-4329-9B0E-2F275FBEDAE0}"/>
    <cellStyle name="40% - Accent6 4 3" xfId="1118" xr:uid="{00000000-0005-0000-0000-00005F070000}"/>
    <cellStyle name="40% - Accent6 4 3 2" xfId="3349" xr:uid="{00000000-0005-0000-0000-000060070000}"/>
    <cellStyle name="40% - Accent6 4 3 2 2" xfId="7571" xr:uid="{00000000-0005-0000-0000-000061070000}"/>
    <cellStyle name="40% - Accent6 4 3 2 2 2" xfId="25301" xr:uid="{576A358A-D405-4919-857E-E6B5D3A11D75}"/>
    <cellStyle name="40% - Accent6 4 3 2 2 3" xfId="16021" xr:uid="{23F11D0F-7AE5-4BB0-8404-AAB67994C80A}"/>
    <cellStyle name="40% - Accent6 4 3 2 3" xfId="21084" xr:uid="{DF528FD8-86BB-4860-8A70-CD06530A46DB}"/>
    <cellStyle name="40% - Accent6 4 3 2 4" xfId="11803" xr:uid="{AFD9945B-A8E2-40E3-8178-63F727E5CC25}"/>
    <cellStyle name="40% - Accent6 4 3 3" xfId="5426" xr:uid="{00000000-0005-0000-0000-000062070000}"/>
    <cellStyle name="40% - Accent6 4 3 3 2" xfId="23156" xr:uid="{6D85062E-5849-4A78-8C5E-564358BEAAE6}"/>
    <cellStyle name="40% - Accent6 4 3 3 3" xfId="13876" xr:uid="{C19E015E-405F-46A0-A8B1-C319502892A1}"/>
    <cellStyle name="40% - Accent6 4 3 4" xfId="18939" xr:uid="{89A8F5E1-5492-4E38-82E3-0A46EC7AD3CC}"/>
    <cellStyle name="40% - Accent6 4 3 5" xfId="9658" xr:uid="{2A39EBEF-0010-4FA7-B500-76ED8A7EA198}"/>
    <cellStyle name="40% - Accent6 4 4" xfId="1532" xr:uid="{00000000-0005-0000-0000-000063070000}"/>
    <cellStyle name="40% - Accent6 4 4 2" xfId="3762" xr:uid="{00000000-0005-0000-0000-000064070000}"/>
    <cellStyle name="40% - Accent6 4 4 2 2" xfId="7984" xr:uid="{00000000-0005-0000-0000-000065070000}"/>
    <cellStyle name="40% - Accent6 4 4 2 2 2" xfId="25714" xr:uid="{E826F192-B1ED-4A78-A161-C558214666BF}"/>
    <cellStyle name="40% - Accent6 4 4 2 2 3" xfId="16434" xr:uid="{AA1566AF-5495-4ACF-A7CD-35498C4D69C7}"/>
    <cellStyle name="40% - Accent6 4 4 2 3" xfId="21497" xr:uid="{3CF3CA41-CEA9-4515-B63F-395A3E163EA8}"/>
    <cellStyle name="40% - Accent6 4 4 2 4" xfId="12216" xr:uid="{D29812CE-0F0E-4253-B974-2B4C1903FDAB}"/>
    <cellStyle name="40% - Accent6 4 4 3" xfId="5839" xr:uid="{00000000-0005-0000-0000-000066070000}"/>
    <cellStyle name="40% - Accent6 4 4 3 2" xfId="23569" xr:uid="{99BB6DE7-8F07-4F41-9CFE-B343BD73D3E0}"/>
    <cellStyle name="40% - Accent6 4 4 3 3" xfId="14289" xr:uid="{8222D4D3-B533-4954-926B-7238990268D0}"/>
    <cellStyle name="40% - Accent6 4 4 4" xfId="19352" xr:uid="{0743FDC8-D43D-4114-9CAB-7918E0785015}"/>
    <cellStyle name="40% - Accent6 4 4 5" xfId="10071" xr:uid="{83699C09-49BB-4E57-88F8-272758B8968C}"/>
    <cellStyle name="40% - Accent6 4 5" xfId="1946" xr:uid="{00000000-0005-0000-0000-000067070000}"/>
    <cellStyle name="40% - Accent6 4 5 2" xfId="4175" xr:uid="{00000000-0005-0000-0000-000068070000}"/>
    <cellStyle name="40% - Accent6 4 5 2 2" xfId="8397" xr:uid="{00000000-0005-0000-0000-000069070000}"/>
    <cellStyle name="40% - Accent6 4 5 2 2 2" xfId="26127" xr:uid="{6AF9E68D-7C5B-49A3-9AF3-47F10DC98C45}"/>
    <cellStyle name="40% - Accent6 4 5 2 2 3" xfId="16847" xr:uid="{491965C4-7996-4F8E-AD28-81B61274AF4E}"/>
    <cellStyle name="40% - Accent6 4 5 2 3" xfId="21910" xr:uid="{F2E89AA6-86CB-4E48-95E3-D7E032EE86BE}"/>
    <cellStyle name="40% - Accent6 4 5 2 4" xfId="12629" xr:uid="{10027968-BF2E-499D-8C10-798FB484CE9E}"/>
    <cellStyle name="40% - Accent6 4 5 3" xfId="6252" xr:uid="{00000000-0005-0000-0000-00006A070000}"/>
    <cellStyle name="40% - Accent6 4 5 3 2" xfId="23982" xr:uid="{2C92A6E4-D17B-45FA-A4FD-EE024C8AD73F}"/>
    <cellStyle name="40% - Accent6 4 5 3 3" xfId="14702" xr:uid="{75719AE8-B8A2-496A-8A9D-1DBF81C7C2E2}"/>
    <cellStyle name="40% - Accent6 4 5 4" xfId="19765" xr:uid="{78319E73-D956-499F-9B22-54F4DF6D73D3}"/>
    <cellStyle name="40% - Accent6 4 5 5" xfId="10484" xr:uid="{0BF8E104-3831-46CF-8549-46C47A151407}"/>
    <cellStyle name="40% - Accent6 4 6" xfId="2359" xr:uid="{00000000-0005-0000-0000-00006B070000}"/>
    <cellStyle name="40% - Accent6 4 6 2" xfId="6665" xr:uid="{00000000-0005-0000-0000-00006C070000}"/>
    <cellStyle name="40% - Accent6 4 6 2 2" xfId="24395" xr:uid="{FA874299-32AF-4D81-B122-F7F6B68DF711}"/>
    <cellStyle name="40% - Accent6 4 6 2 3" xfId="15115" xr:uid="{667BA5F9-7EB3-460E-8E72-8482601B2C9D}"/>
    <cellStyle name="40% - Accent6 4 6 3" xfId="20178" xr:uid="{23E6F188-9EF5-4343-B0B5-F61FE80D2DDC}"/>
    <cellStyle name="40% - Accent6 4 6 4" xfId="10897" xr:uid="{0853CA3D-1BD6-4C93-82A7-B65FAB6D8137}"/>
    <cellStyle name="40% - Accent6 4 7" xfId="4599" xr:uid="{00000000-0005-0000-0000-00006D070000}"/>
    <cellStyle name="40% - Accent6 4 7 2" xfId="22329" xr:uid="{2D58DD3D-B1E2-4BB7-A4DD-661E31336540}"/>
    <cellStyle name="40% - Accent6 4 7 3" xfId="13049" xr:uid="{FC748406-0938-41B7-8918-3CCC45CA1455}"/>
    <cellStyle name="40% - Accent6 4 8" xfId="18112" xr:uid="{C63D31E7-84F4-496E-95E9-1D0D57CEAEFF}"/>
    <cellStyle name="40% - Accent6 4 9" xfId="17279" xr:uid="{D29D09C8-88D5-45C6-B5DE-91D1A9EB61FD}"/>
    <cellStyle name="40% - Accent6 5" xfId="658" xr:uid="{00000000-0005-0000-0000-00006E070000}"/>
    <cellStyle name="40% - Accent6 5 2" xfId="2929" xr:uid="{00000000-0005-0000-0000-00006F070000}"/>
    <cellStyle name="40% - Accent6 5 2 2" xfId="7151" xr:uid="{00000000-0005-0000-0000-000070070000}"/>
    <cellStyle name="40% - Accent6 5 2 2 2" xfId="24881" xr:uid="{19C78682-BD4F-49E2-A824-FCE4340BFBF2}"/>
    <cellStyle name="40% - Accent6 5 2 2 3" xfId="15601" xr:uid="{4FEE227F-03C0-4B07-8B9B-8A70CB2BB8D6}"/>
    <cellStyle name="40% - Accent6 5 2 3" xfId="20664" xr:uid="{11E04DBD-CA9A-49F3-9998-8C92C3D3B23E}"/>
    <cellStyle name="40% - Accent6 5 2 4" xfId="11383" xr:uid="{10D75BFE-5E53-4558-8503-A2A1BA8D69C8}"/>
    <cellStyle name="40% - Accent6 5 3" xfId="5006" xr:uid="{00000000-0005-0000-0000-000071070000}"/>
    <cellStyle name="40% - Accent6 5 3 2" xfId="22736" xr:uid="{E3DE41B5-443E-4886-A32E-23C3F855F9A1}"/>
    <cellStyle name="40% - Accent6 5 3 3" xfId="13456" xr:uid="{D8669EEF-633F-448C-90B8-353431F5EC77}"/>
    <cellStyle name="40% - Accent6 5 4" xfId="18519" xr:uid="{2728CF73-9D66-4763-9EF4-82BFA21EE831}"/>
    <cellStyle name="40% - Accent6 5 5" xfId="17689" xr:uid="{06EFA5D3-75E8-46ED-B747-6A365BB24D25}"/>
    <cellStyle name="40% - Accent6 5 6" xfId="9238" xr:uid="{352E7F6F-66AD-4102-842E-EC06585866C5}"/>
    <cellStyle name="40% - Accent6 6" xfId="1111" xr:uid="{00000000-0005-0000-0000-000072070000}"/>
    <cellStyle name="40% - Accent6 6 2" xfId="3342" xr:uid="{00000000-0005-0000-0000-000073070000}"/>
    <cellStyle name="40% - Accent6 6 2 2" xfId="7564" xr:uid="{00000000-0005-0000-0000-000074070000}"/>
    <cellStyle name="40% - Accent6 6 2 2 2" xfId="25294" xr:uid="{19A8A52F-588F-48D7-B29E-DFD5B900CBFA}"/>
    <cellStyle name="40% - Accent6 6 2 2 3" xfId="16014" xr:uid="{AD6914FD-860B-4CDC-8CD8-F6BDDD2762BF}"/>
    <cellStyle name="40% - Accent6 6 2 3" xfId="21077" xr:uid="{36D2A3F2-2B9B-4096-8420-6A984F232A57}"/>
    <cellStyle name="40% - Accent6 6 2 4" xfId="11796" xr:uid="{EAB987CD-B53F-4BA0-9378-0FAFDBE59345}"/>
    <cellStyle name="40% - Accent6 6 3" xfId="5419" xr:uid="{00000000-0005-0000-0000-000075070000}"/>
    <cellStyle name="40% - Accent6 6 3 2" xfId="23149" xr:uid="{E7982E35-D15E-4DA2-8ABA-C2643217AB14}"/>
    <cellStyle name="40% - Accent6 6 3 3" xfId="13869" xr:uid="{7CB8D9D7-D720-4702-95B7-5713056B2D72}"/>
    <cellStyle name="40% - Accent6 6 4" xfId="18932" xr:uid="{A1A8BD22-E499-4488-AE33-00CCD6FE2ACA}"/>
    <cellStyle name="40% - Accent6 6 5" xfId="9651" xr:uid="{3443C866-4A2F-46BD-A54F-89EA223EB842}"/>
    <cellStyle name="40% - Accent6 7" xfId="1525" xr:uid="{00000000-0005-0000-0000-000076070000}"/>
    <cellStyle name="40% - Accent6 7 2" xfId="3755" xr:uid="{00000000-0005-0000-0000-000077070000}"/>
    <cellStyle name="40% - Accent6 7 2 2" xfId="7977" xr:uid="{00000000-0005-0000-0000-000078070000}"/>
    <cellStyle name="40% - Accent6 7 2 2 2" xfId="25707" xr:uid="{7AE67A9E-288B-46E0-8D19-B3ADCB7B46F7}"/>
    <cellStyle name="40% - Accent6 7 2 2 3" xfId="16427" xr:uid="{B251E34B-1E00-4FD5-A4A6-0DDCD7020276}"/>
    <cellStyle name="40% - Accent6 7 2 3" xfId="21490" xr:uid="{563857DB-1891-48EE-A0C8-A53B1EB77285}"/>
    <cellStyle name="40% - Accent6 7 2 4" xfId="12209" xr:uid="{D3355F88-61A9-4BA7-988E-02E85066C49C}"/>
    <cellStyle name="40% - Accent6 7 3" xfId="5832" xr:uid="{00000000-0005-0000-0000-000079070000}"/>
    <cellStyle name="40% - Accent6 7 3 2" xfId="23562" xr:uid="{3501FC0A-EC3D-40B1-BF60-4BF76A7A830C}"/>
    <cellStyle name="40% - Accent6 7 3 3" xfId="14282" xr:uid="{49A21B51-4BFD-460D-86B3-C0A6201C4291}"/>
    <cellStyle name="40% - Accent6 7 4" xfId="19345" xr:uid="{2AAE18BD-6D82-4728-B60D-C818C9861ED1}"/>
    <cellStyle name="40% - Accent6 7 5" xfId="10064" xr:uid="{2D6DBFBF-C242-4206-8CB4-F8E38E763B4A}"/>
    <cellStyle name="40% - Accent6 8" xfId="1939" xr:uid="{00000000-0005-0000-0000-00007A070000}"/>
    <cellStyle name="40% - Accent6 8 2" xfId="4168" xr:uid="{00000000-0005-0000-0000-00007B070000}"/>
    <cellStyle name="40% - Accent6 8 2 2" xfId="8390" xr:uid="{00000000-0005-0000-0000-00007C070000}"/>
    <cellStyle name="40% - Accent6 8 2 2 2" xfId="26120" xr:uid="{4AC5A304-1207-459E-BFEA-20B8D6845433}"/>
    <cellStyle name="40% - Accent6 8 2 2 3" xfId="16840" xr:uid="{40BE3301-B5EF-4665-98E7-5057CE6BCC05}"/>
    <cellStyle name="40% - Accent6 8 2 3" xfId="21903" xr:uid="{DB03EE30-7059-49D0-98ED-35F8C1855508}"/>
    <cellStyle name="40% - Accent6 8 2 4" xfId="12622" xr:uid="{6E4783F9-50EB-4D6B-94AA-791810111513}"/>
    <cellStyle name="40% - Accent6 8 3" xfId="6245" xr:uid="{00000000-0005-0000-0000-00007D070000}"/>
    <cellStyle name="40% - Accent6 8 3 2" xfId="23975" xr:uid="{81D0330B-41E4-4297-8B4C-0C7A9F76BAF2}"/>
    <cellStyle name="40% - Accent6 8 3 3" xfId="14695" xr:uid="{964C6383-8F94-4685-B40E-9EDEB6450C21}"/>
    <cellStyle name="40% - Accent6 8 4" xfId="19758" xr:uid="{4B525253-3227-43B8-B786-869CA3A9C90A}"/>
    <cellStyle name="40% - Accent6 8 5" xfId="10477" xr:uid="{24455347-5E6C-414D-A045-93C037CD6E2C}"/>
    <cellStyle name="40% - Accent6 9" xfId="2352" xr:uid="{00000000-0005-0000-0000-00007E070000}"/>
    <cellStyle name="40% - Accent6 9 2" xfId="6658" xr:uid="{00000000-0005-0000-0000-00007F070000}"/>
    <cellStyle name="40% - Accent6 9 2 2" xfId="24388" xr:uid="{8D8AE599-AB83-484E-85D4-B1B2931917DF}"/>
    <cellStyle name="40% - Accent6 9 2 3" xfId="15108" xr:uid="{FBFAE747-9949-4443-AB85-4E904F2F2DD7}"/>
    <cellStyle name="40% - Accent6 9 3" xfId="20171" xr:uid="{AC22142E-EFEE-4005-B347-D466974DCCF2}"/>
    <cellStyle name="40% - Accent6 9 4" xfId="10890" xr:uid="{A4C23B2A-A505-4102-8ADA-17925F6B3EF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4713" xr:uid="{F2F32CDB-96F4-480B-B432-6E5BF3F7C1C7}"/>
    <cellStyle name="Comma 4 2 2 2 10 2 3" xfId="15433" xr:uid="{FED5F87F-FF55-4F5D-9A30-D2210DEBEC13}"/>
    <cellStyle name="Comma 4 2 2 2 10 3" xfId="20496" xr:uid="{7B57F447-11F4-475B-A2FD-15229628FFCD}"/>
    <cellStyle name="Comma 4 2 2 2 10 4" xfId="11215" xr:uid="{FD47B43C-0A47-4846-A1C9-4FA2450D7E62}"/>
    <cellStyle name="Comma 4 2 2 2 11" xfId="4600" xr:uid="{00000000-0005-0000-0000-0000A3070000}"/>
    <cellStyle name="Comma 4 2 2 2 11 2" xfId="22330" xr:uid="{42A46BE5-020D-4B7A-8D62-C0B20D95132F}"/>
    <cellStyle name="Comma 4 2 2 2 11 3" xfId="13050" xr:uid="{98597532-722C-4075-934F-56E9DC461ABC}"/>
    <cellStyle name="Comma 4 2 2 2 12" xfId="18113" xr:uid="{CFB86C24-4557-4935-9BE2-D453EEE5F3AE}"/>
    <cellStyle name="Comma 4 2 2 2 13" xfId="17280" xr:uid="{68FB405D-1B9D-4F9A-82E8-C97AB904A6C0}"/>
    <cellStyle name="Comma 4 2 2 2 14" xfId="8832" xr:uid="{0C711443-F62C-4B0B-81DD-B2F788C72F04}"/>
    <cellStyle name="Comma 4 2 2 2 2" xfId="129" xr:uid="{00000000-0005-0000-0000-0000A4070000}"/>
    <cellStyle name="Comma 4 2 2 2 2 10" xfId="4601" xr:uid="{00000000-0005-0000-0000-0000A5070000}"/>
    <cellStyle name="Comma 4 2 2 2 2 10 2" xfId="22331" xr:uid="{2A2F68A3-74D2-4680-9C24-344B8D0C317A}"/>
    <cellStyle name="Comma 4 2 2 2 2 10 3" xfId="13051" xr:uid="{B4DB2690-E46F-4BD3-A0E2-754835E2269B}"/>
    <cellStyle name="Comma 4 2 2 2 2 11" xfId="18114" xr:uid="{A7E9F4A1-FD4C-49DF-A072-0B5F621B4B8A}"/>
    <cellStyle name="Comma 4 2 2 2 2 12" xfId="17281" xr:uid="{CD51F797-BAFE-4DCE-9F69-CD8CEBA13D4B}"/>
    <cellStyle name="Comma 4 2 2 2 2 13" xfId="8833" xr:uid="{43FDA68E-CE43-42B3-BA35-3E68CEF659B8}"/>
    <cellStyle name="Comma 4 2 2 2 2 2" xfId="130" xr:uid="{00000000-0005-0000-0000-0000A6070000}"/>
    <cellStyle name="Comma 4 2 2 2 2 2 10" xfId="18115" xr:uid="{7F06A09D-1725-45B1-9731-A6CA9F598A75}"/>
    <cellStyle name="Comma 4 2 2 2 2 2 11" xfId="17282" xr:uid="{C03E7762-ED51-4CDC-A04B-D98C34622D83}"/>
    <cellStyle name="Comma 4 2 2 2 2 2 12" xfId="8834" xr:uid="{FDBD8D28-7F78-4130-8015-1E5B43D9451E}"/>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891" xr:uid="{A64CBF31-3088-466F-AC68-BE9A044CB513}"/>
    <cellStyle name="Comma 4 2 2 2 2 2 2 2 2 3" xfId="15611" xr:uid="{E5F1D6AB-70AA-4AB0-9D9F-E74C7DCF2F31}"/>
    <cellStyle name="Comma 4 2 2 2 2 2 2 2 3" xfId="20674" xr:uid="{0A7A97BD-CF6A-48AA-8311-F6C22E81D0FE}"/>
    <cellStyle name="Comma 4 2 2 2 2 2 2 2 4" xfId="11393" xr:uid="{65409F58-4914-4D94-9ED7-E5DA098523C2}"/>
    <cellStyle name="Comma 4 2 2 2 2 2 2 3" xfId="5016" xr:uid="{00000000-0005-0000-0000-0000AA070000}"/>
    <cellStyle name="Comma 4 2 2 2 2 2 2 3 2" xfId="22746" xr:uid="{138F3611-1ED8-4218-97A5-D4562BCC9822}"/>
    <cellStyle name="Comma 4 2 2 2 2 2 2 3 3" xfId="13466" xr:uid="{BACD3030-11DB-494D-B80D-263E63DADB07}"/>
    <cellStyle name="Comma 4 2 2 2 2 2 2 4" xfId="18529" xr:uid="{F9086100-1AC1-4F37-BB82-07943022B5DA}"/>
    <cellStyle name="Comma 4 2 2 2 2 2 2 5" xfId="17699" xr:uid="{62214057-198C-4E96-B65C-D4B47E5A00B7}"/>
    <cellStyle name="Comma 4 2 2 2 2 2 2 6" xfId="9248" xr:uid="{94755FCC-F6B8-4F95-80D0-A8403CDFEBEF}"/>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5304" xr:uid="{69BC1AB6-F54D-4D13-B0BE-EBFA1C09DD1E}"/>
    <cellStyle name="Comma 4 2 2 2 2 2 3 2 2 3" xfId="16024" xr:uid="{F0C3145A-0296-4752-80D0-7B008EA6AEDE}"/>
    <cellStyle name="Comma 4 2 2 2 2 2 3 2 3" xfId="21087" xr:uid="{4E6BEEAE-10A7-43B9-9677-6F0D2E9A0D40}"/>
    <cellStyle name="Comma 4 2 2 2 2 2 3 2 4" xfId="11806" xr:uid="{D16749C3-DB69-4EED-B114-83BC91D9C7D4}"/>
    <cellStyle name="Comma 4 2 2 2 2 2 3 3" xfId="5429" xr:uid="{00000000-0005-0000-0000-0000AE070000}"/>
    <cellStyle name="Comma 4 2 2 2 2 2 3 3 2" xfId="23159" xr:uid="{A1EC1F12-0D7E-422B-BA19-F25F44DA2C75}"/>
    <cellStyle name="Comma 4 2 2 2 2 2 3 3 3" xfId="13879" xr:uid="{D221E619-4347-400F-A2D3-D09E86D5DE94}"/>
    <cellStyle name="Comma 4 2 2 2 2 2 3 4" xfId="18942" xr:uid="{B75BE310-35CB-41C4-9FA9-89E5919FF768}"/>
    <cellStyle name="Comma 4 2 2 2 2 2 3 5" xfId="9661" xr:uid="{646D1B0C-246E-486C-80C1-0C1DE9FAC18E}"/>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5717" xr:uid="{F25E496C-A764-4C9D-AED6-D55892C0623A}"/>
    <cellStyle name="Comma 4 2 2 2 2 2 4 2 2 3" xfId="16437" xr:uid="{8DEED5B8-680E-4ADB-AB26-255C2A446A13}"/>
    <cellStyle name="Comma 4 2 2 2 2 2 4 2 3" xfId="21500" xr:uid="{D0E564F1-05BC-4D43-9ED0-E9916658F153}"/>
    <cellStyle name="Comma 4 2 2 2 2 2 4 2 4" xfId="12219" xr:uid="{315C4E1F-EA8F-4841-B7CD-D028696FC15E}"/>
    <cellStyle name="Comma 4 2 2 2 2 2 4 3" xfId="5842" xr:uid="{00000000-0005-0000-0000-0000B2070000}"/>
    <cellStyle name="Comma 4 2 2 2 2 2 4 3 2" xfId="23572" xr:uid="{72E1640E-4B7D-4A3F-A0A6-A1775560EAF2}"/>
    <cellStyle name="Comma 4 2 2 2 2 2 4 3 3" xfId="14292" xr:uid="{11FE4F70-5DFA-4624-8411-C8E0733442BE}"/>
    <cellStyle name="Comma 4 2 2 2 2 2 4 4" xfId="19355" xr:uid="{E8072679-B407-4BC9-B3D9-26C1DC34A34E}"/>
    <cellStyle name="Comma 4 2 2 2 2 2 4 5" xfId="10074" xr:uid="{4B562083-60E5-4568-B4EE-AF38AA151BBB}"/>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6130" xr:uid="{22FBA753-C3BC-4F0E-856C-75F94C3832A0}"/>
    <cellStyle name="Comma 4 2 2 2 2 2 5 2 2 3" xfId="16850" xr:uid="{CD4F7740-E6BD-4382-A4A2-D25DAD881788}"/>
    <cellStyle name="Comma 4 2 2 2 2 2 5 2 3" xfId="21913" xr:uid="{BC4B007E-EE72-40A0-91F8-01DEE1AFFF97}"/>
    <cellStyle name="Comma 4 2 2 2 2 2 5 2 4" xfId="12632" xr:uid="{D8B27696-B299-4479-A287-14A93ACE9AD2}"/>
    <cellStyle name="Comma 4 2 2 2 2 2 5 3" xfId="6255" xr:uid="{00000000-0005-0000-0000-0000B6070000}"/>
    <cellStyle name="Comma 4 2 2 2 2 2 5 3 2" xfId="23985" xr:uid="{7F540FAA-9991-4057-AEC1-81F87E877F6F}"/>
    <cellStyle name="Comma 4 2 2 2 2 2 5 3 3" xfId="14705" xr:uid="{7AFD628A-450A-4AF3-97C2-B0E20522E825}"/>
    <cellStyle name="Comma 4 2 2 2 2 2 5 4" xfId="19768" xr:uid="{A821F109-669E-42BA-8E6D-CCFDE10F552D}"/>
    <cellStyle name="Comma 4 2 2 2 2 2 5 5" xfId="10487" xr:uid="{6AA3CA0A-CE9A-4BC8-8CA1-31D54CF4CC40}"/>
    <cellStyle name="Comma 4 2 2 2 2 2 6" xfId="2384" xr:uid="{00000000-0005-0000-0000-0000B7070000}"/>
    <cellStyle name="Comma 4 2 2 2 2 2 6 2" xfId="6668" xr:uid="{00000000-0005-0000-0000-0000B8070000}"/>
    <cellStyle name="Comma 4 2 2 2 2 2 6 2 2" xfId="24398" xr:uid="{DF048E3C-18AC-4CFF-88E5-362FB4ED2279}"/>
    <cellStyle name="Comma 4 2 2 2 2 2 6 2 3" xfId="15118" xr:uid="{8D9B1EA2-60A5-43C1-ACE8-6645A80C4335}"/>
    <cellStyle name="Comma 4 2 2 2 2 2 6 3" xfId="20181" xr:uid="{250EAD87-6A3A-4A9C-A8DD-482FFFCB16EF}"/>
    <cellStyle name="Comma 4 2 2 2 2 2 6 4" xfId="10900" xr:uid="{DEF6A15E-091C-4984-A6A5-0619DEB5FA83}"/>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4715" xr:uid="{DB62EDE1-EE2F-4B46-9ADC-17A4E3F0BD53}"/>
    <cellStyle name="Comma 4 2 2 2 2 2 8 2 3" xfId="15435" xr:uid="{8F9EB954-C900-4AF9-885E-2B68C0B97C4B}"/>
    <cellStyle name="Comma 4 2 2 2 2 2 8 3" xfId="20498" xr:uid="{590057A8-4468-4E66-81EF-0A18CA79ABDF}"/>
    <cellStyle name="Comma 4 2 2 2 2 2 8 4" xfId="11217" xr:uid="{DF1AA255-D919-4F4E-B760-61A87552D601}"/>
    <cellStyle name="Comma 4 2 2 2 2 2 9" xfId="4602" xr:uid="{00000000-0005-0000-0000-0000BC070000}"/>
    <cellStyle name="Comma 4 2 2 2 2 2 9 2" xfId="22332" xr:uid="{F46C0560-6970-40BB-A544-595A1AACC12E}"/>
    <cellStyle name="Comma 4 2 2 2 2 2 9 3" xfId="13052" xr:uid="{459252B8-609C-4D94-B5F4-3969C7DE2C78}"/>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890" xr:uid="{2CBB555E-33BB-4C56-976C-4989AA5205B9}"/>
    <cellStyle name="Comma 4 2 2 2 2 3 2 2 3" xfId="15610" xr:uid="{52A798E9-7296-49EA-9D6C-9B54153ACE0D}"/>
    <cellStyle name="Comma 4 2 2 2 2 3 2 3" xfId="20673" xr:uid="{54DEAF74-34C9-430F-848B-C2250BF0C553}"/>
    <cellStyle name="Comma 4 2 2 2 2 3 2 4" xfId="11392" xr:uid="{A6849CBA-D1C9-43CB-8F03-6731640A69EB}"/>
    <cellStyle name="Comma 4 2 2 2 2 3 3" xfId="5015" xr:uid="{00000000-0005-0000-0000-0000C0070000}"/>
    <cellStyle name="Comma 4 2 2 2 2 3 3 2" xfId="22745" xr:uid="{076FEC0F-4401-42DB-B88C-8D034CC6621B}"/>
    <cellStyle name="Comma 4 2 2 2 2 3 3 3" xfId="13465" xr:uid="{AC25E441-2E63-4449-BFC3-8DE45A4FFC08}"/>
    <cellStyle name="Comma 4 2 2 2 2 3 4" xfId="18528" xr:uid="{326C096E-9D4F-47C1-AECF-3F3F137A3A58}"/>
    <cellStyle name="Comma 4 2 2 2 2 3 5" xfId="17698" xr:uid="{75BFCAEE-2A93-4A8D-A5B0-6F02B18C123D}"/>
    <cellStyle name="Comma 4 2 2 2 2 3 6" xfId="9247" xr:uid="{C0B87D77-4AED-4260-9AA3-D96E4732BF00}"/>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5303" xr:uid="{56FCBE5F-F2C7-4320-8CCE-1203FFF5E211}"/>
    <cellStyle name="Comma 4 2 2 2 2 4 2 2 3" xfId="16023" xr:uid="{D240FC97-61BD-46A0-85D1-5FE9ECA394AE}"/>
    <cellStyle name="Comma 4 2 2 2 2 4 2 3" xfId="21086" xr:uid="{ABDC7841-3D66-4286-B1FA-BA157FD97E28}"/>
    <cellStyle name="Comma 4 2 2 2 2 4 2 4" xfId="11805" xr:uid="{3D562D3A-61FA-493A-AF0B-639DFF57656F}"/>
    <cellStyle name="Comma 4 2 2 2 2 4 3" xfId="5428" xr:uid="{00000000-0005-0000-0000-0000C4070000}"/>
    <cellStyle name="Comma 4 2 2 2 2 4 3 2" xfId="23158" xr:uid="{214D1523-358F-48FE-880D-517001071F61}"/>
    <cellStyle name="Comma 4 2 2 2 2 4 3 3" xfId="13878" xr:uid="{94470136-FF38-4B27-9376-FF7AA5440945}"/>
    <cellStyle name="Comma 4 2 2 2 2 4 4" xfId="18941" xr:uid="{0D814F31-9A1E-4EE0-B5EF-A013F6133B53}"/>
    <cellStyle name="Comma 4 2 2 2 2 4 5" xfId="9660" xr:uid="{1A00CFB7-2C81-4F37-9CF0-58BB3F8A3163}"/>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5716" xr:uid="{CEF77F8B-5CE8-454A-8A5B-D05F0939D851}"/>
    <cellStyle name="Comma 4 2 2 2 2 5 2 2 3" xfId="16436" xr:uid="{E4356F85-F31C-4642-9933-46CAE38F9904}"/>
    <cellStyle name="Comma 4 2 2 2 2 5 2 3" xfId="21499" xr:uid="{13C2205C-58CA-4D3A-8B01-08B915CA999A}"/>
    <cellStyle name="Comma 4 2 2 2 2 5 2 4" xfId="12218" xr:uid="{87EBCF52-4C93-405A-A892-29C2B94D0A84}"/>
    <cellStyle name="Comma 4 2 2 2 2 5 3" xfId="5841" xr:uid="{00000000-0005-0000-0000-0000C8070000}"/>
    <cellStyle name="Comma 4 2 2 2 2 5 3 2" xfId="23571" xr:uid="{B658ED57-A5F0-4895-93E8-7F4629E55519}"/>
    <cellStyle name="Comma 4 2 2 2 2 5 3 3" xfId="14291" xr:uid="{5CE06747-CC11-419D-8E14-38BC8FC67208}"/>
    <cellStyle name="Comma 4 2 2 2 2 5 4" xfId="19354" xr:uid="{429B1A09-9DA8-43CA-B8E4-E0562A6C9515}"/>
    <cellStyle name="Comma 4 2 2 2 2 5 5" xfId="10073" xr:uid="{7B5D6437-53BF-4DA8-A8FC-DF5DB902B55F}"/>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6129" xr:uid="{1EB686AF-0135-41F6-AFC8-7B36D202BFF7}"/>
    <cellStyle name="Comma 4 2 2 2 2 6 2 2 3" xfId="16849" xr:uid="{72F4E7EC-F489-4F21-A3F6-235902F4F58D}"/>
    <cellStyle name="Comma 4 2 2 2 2 6 2 3" xfId="21912" xr:uid="{5028F9BC-7B17-44B8-BE9C-70AB1197A51D}"/>
    <cellStyle name="Comma 4 2 2 2 2 6 2 4" xfId="12631" xr:uid="{0D6771DC-5C4D-44FA-BAD8-BD14889A2F9E}"/>
    <cellStyle name="Comma 4 2 2 2 2 6 3" xfId="6254" xr:uid="{00000000-0005-0000-0000-0000CC070000}"/>
    <cellStyle name="Comma 4 2 2 2 2 6 3 2" xfId="23984" xr:uid="{BF409273-42D6-4798-937B-D6F433AEEE84}"/>
    <cellStyle name="Comma 4 2 2 2 2 6 3 3" xfId="14704" xr:uid="{ADBF7F30-2102-417F-8DE4-2C429D752391}"/>
    <cellStyle name="Comma 4 2 2 2 2 6 4" xfId="19767" xr:uid="{35E34B7E-8E99-4A6A-A3CB-0CA527E29EA1}"/>
    <cellStyle name="Comma 4 2 2 2 2 6 5" xfId="10486" xr:uid="{0BB850BD-15E1-464E-A4D9-6484010555C2}"/>
    <cellStyle name="Comma 4 2 2 2 2 7" xfId="2383" xr:uid="{00000000-0005-0000-0000-0000CD070000}"/>
    <cellStyle name="Comma 4 2 2 2 2 7 2" xfId="6667" xr:uid="{00000000-0005-0000-0000-0000CE070000}"/>
    <cellStyle name="Comma 4 2 2 2 2 7 2 2" xfId="24397" xr:uid="{F744DACF-7E27-4264-BC9E-B6A7396167B0}"/>
    <cellStyle name="Comma 4 2 2 2 2 7 2 3" xfId="15117" xr:uid="{9891F252-106B-43CB-A4D6-5A84654E0AC8}"/>
    <cellStyle name="Comma 4 2 2 2 2 7 3" xfId="20180" xr:uid="{55F435EA-F7A9-4F66-B0BC-EE0DF022A9B0}"/>
    <cellStyle name="Comma 4 2 2 2 2 7 4" xfId="10899" xr:uid="{070275B6-E078-4716-8497-83022538F9B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4714" xr:uid="{472ED345-3902-4E45-BDF8-42997B4AC464}"/>
    <cellStyle name="Comma 4 2 2 2 2 9 2 3" xfId="15434" xr:uid="{A71EFAC6-AD07-44DE-8AAE-B9FFF1278855}"/>
    <cellStyle name="Comma 4 2 2 2 2 9 3" xfId="20497" xr:uid="{C68E9F5B-BC04-42BC-9C6E-A488A6B24F1C}"/>
    <cellStyle name="Comma 4 2 2 2 2 9 4" xfId="11216" xr:uid="{A8210FFB-1C55-4785-81EB-B79AA701873F}"/>
    <cellStyle name="Comma 4 2 2 2 3" xfId="131" xr:uid="{00000000-0005-0000-0000-0000D2070000}"/>
    <cellStyle name="Comma 4 2 2 2 3 10" xfId="18116" xr:uid="{2C08D701-E6CE-48CF-B2ED-5FA74EB352A9}"/>
    <cellStyle name="Comma 4 2 2 2 3 11" xfId="17283" xr:uid="{1ADDFB04-7DCB-48AF-AC83-47A9874D847E}"/>
    <cellStyle name="Comma 4 2 2 2 3 12" xfId="8835" xr:uid="{2EA08BC3-4139-470B-81F5-1C86956D8E86}"/>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892" xr:uid="{13C6A629-D6D9-4835-8325-E0263B969B9E}"/>
    <cellStyle name="Comma 4 2 2 2 3 2 2 2 3" xfId="15612" xr:uid="{C7BEEAC3-D7DA-4733-82B1-A2036FFC1BE2}"/>
    <cellStyle name="Comma 4 2 2 2 3 2 2 3" xfId="20675" xr:uid="{274C8BDA-8561-47DB-8A03-444601277C14}"/>
    <cellStyle name="Comma 4 2 2 2 3 2 2 4" xfId="11394" xr:uid="{55F4C777-BC89-412E-BF36-E90209E48B1D}"/>
    <cellStyle name="Comma 4 2 2 2 3 2 3" xfId="5017" xr:uid="{00000000-0005-0000-0000-0000D6070000}"/>
    <cellStyle name="Comma 4 2 2 2 3 2 3 2" xfId="22747" xr:uid="{B2D5ED09-BB48-403B-970B-0D04BA03BA4D}"/>
    <cellStyle name="Comma 4 2 2 2 3 2 3 3" xfId="13467" xr:uid="{0F1EE36A-271B-489A-949B-7D2682469253}"/>
    <cellStyle name="Comma 4 2 2 2 3 2 4" xfId="18530" xr:uid="{CE156678-8C40-4C87-ADB1-E8B49B406654}"/>
    <cellStyle name="Comma 4 2 2 2 3 2 5" xfId="17700" xr:uid="{DB83589C-2643-4F47-BEE9-A1844AA4F15E}"/>
    <cellStyle name="Comma 4 2 2 2 3 2 6" xfId="9249" xr:uid="{02DFA7E5-85CB-4BB7-8F7C-C1BC59596D9A}"/>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5305" xr:uid="{1EC8BE11-E085-441F-8B36-F43FBCEDE3FE}"/>
    <cellStyle name="Comma 4 2 2 2 3 3 2 2 3" xfId="16025" xr:uid="{34060484-723F-4F5C-9127-BC5691A84006}"/>
    <cellStyle name="Comma 4 2 2 2 3 3 2 3" xfId="21088" xr:uid="{4B188CBF-5D6B-49DC-93FC-8ABF02A9575C}"/>
    <cellStyle name="Comma 4 2 2 2 3 3 2 4" xfId="11807" xr:uid="{E49FC8C7-E2E8-4755-8A15-02D60DF766AA}"/>
    <cellStyle name="Comma 4 2 2 2 3 3 3" xfId="5430" xr:uid="{00000000-0005-0000-0000-0000DA070000}"/>
    <cellStyle name="Comma 4 2 2 2 3 3 3 2" xfId="23160" xr:uid="{19B902BF-1C3E-40DD-B770-139846E9C4B2}"/>
    <cellStyle name="Comma 4 2 2 2 3 3 3 3" xfId="13880" xr:uid="{E35B030F-5E3A-472E-9EF9-2BF494CF98A2}"/>
    <cellStyle name="Comma 4 2 2 2 3 3 4" xfId="18943" xr:uid="{5C9B8053-AA8A-4EFE-A669-F4B7CB32DBE7}"/>
    <cellStyle name="Comma 4 2 2 2 3 3 5" xfId="9662" xr:uid="{3C36AABA-29CA-4764-8FBB-C721F897735B}"/>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5718" xr:uid="{FD1B9E4B-17A2-4743-B2FE-DFF425AF8199}"/>
    <cellStyle name="Comma 4 2 2 2 3 4 2 2 3" xfId="16438" xr:uid="{6C39B996-9956-4442-8E14-9BCC990AB14C}"/>
    <cellStyle name="Comma 4 2 2 2 3 4 2 3" xfId="21501" xr:uid="{DA3B6228-DC36-4C77-9190-D2375A2090DC}"/>
    <cellStyle name="Comma 4 2 2 2 3 4 2 4" xfId="12220" xr:uid="{43A3036D-9983-403C-B962-9FE94A1533ED}"/>
    <cellStyle name="Comma 4 2 2 2 3 4 3" xfId="5843" xr:uid="{00000000-0005-0000-0000-0000DE070000}"/>
    <cellStyle name="Comma 4 2 2 2 3 4 3 2" xfId="23573" xr:uid="{C2713738-C9BD-4E6B-9066-0716E413E29D}"/>
    <cellStyle name="Comma 4 2 2 2 3 4 3 3" xfId="14293" xr:uid="{B50CF890-01B4-4BE2-B6C0-E7A29FBE1BBB}"/>
    <cellStyle name="Comma 4 2 2 2 3 4 4" xfId="19356" xr:uid="{5DBC4973-BDA5-44E9-8842-F8CE9D1719CD}"/>
    <cellStyle name="Comma 4 2 2 2 3 4 5" xfId="10075" xr:uid="{0AA69317-1284-43F7-A814-95B91F002E5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6131" xr:uid="{5D43C6CD-C540-49D4-B931-790CB15CD9E8}"/>
    <cellStyle name="Comma 4 2 2 2 3 5 2 2 3" xfId="16851" xr:uid="{B4C456D3-4FCE-4F78-95EB-1A01F9CD282D}"/>
    <cellStyle name="Comma 4 2 2 2 3 5 2 3" xfId="21914" xr:uid="{2DBF20FC-01AC-4526-ADF2-E4412A4BB457}"/>
    <cellStyle name="Comma 4 2 2 2 3 5 2 4" xfId="12633" xr:uid="{1E2E8D86-9327-4B58-BD63-6C6AB34FF0B6}"/>
    <cellStyle name="Comma 4 2 2 2 3 5 3" xfId="6256" xr:uid="{00000000-0005-0000-0000-0000E2070000}"/>
    <cellStyle name="Comma 4 2 2 2 3 5 3 2" xfId="23986" xr:uid="{07EA0E53-E005-4FBB-B5D8-67C9C285C807}"/>
    <cellStyle name="Comma 4 2 2 2 3 5 3 3" xfId="14706" xr:uid="{57F7B72A-40EC-4AA2-86EB-A354D4C4FBF3}"/>
    <cellStyle name="Comma 4 2 2 2 3 5 4" xfId="19769" xr:uid="{D7FF1EFC-CC45-4010-B4D1-17B898B64AE8}"/>
    <cellStyle name="Comma 4 2 2 2 3 5 5" xfId="10488" xr:uid="{03107D87-4478-4A19-9CB8-A370551FCF3B}"/>
    <cellStyle name="Comma 4 2 2 2 3 6" xfId="2385" xr:uid="{00000000-0005-0000-0000-0000E3070000}"/>
    <cellStyle name="Comma 4 2 2 2 3 6 2" xfId="6669" xr:uid="{00000000-0005-0000-0000-0000E4070000}"/>
    <cellStyle name="Comma 4 2 2 2 3 6 2 2" xfId="24399" xr:uid="{3226AAE7-103D-4FD1-ABEF-91144A309BE7}"/>
    <cellStyle name="Comma 4 2 2 2 3 6 2 3" xfId="15119" xr:uid="{DB867108-332C-4D6F-B604-F9CAB11F84B7}"/>
    <cellStyle name="Comma 4 2 2 2 3 6 3" xfId="20182" xr:uid="{69508948-ADC6-4F6F-B6AF-50F0033079DE}"/>
    <cellStyle name="Comma 4 2 2 2 3 6 4" xfId="10901" xr:uid="{8DB52D6D-3C76-4B93-9E5B-2FCBACCE03E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4716" xr:uid="{0DDAB53E-B45C-40EE-82AA-499105228764}"/>
    <cellStyle name="Comma 4 2 2 2 3 8 2 3" xfId="15436" xr:uid="{20479DC2-4548-4DBA-AFDD-0BD0C21C27BB}"/>
    <cellStyle name="Comma 4 2 2 2 3 8 3" xfId="20499" xr:uid="{864C5680-265F-4291-9314-A1903F4B8F61}"/>
    <cellStyle name="Comma 4 2 2 2 3 8 4" xfId="11218" xr:uid="{F8881759-EBAB-4729-AA45-30F43386D7BF}"/>
    <cellStyle name="Comma 4 2 2 2 3 9" xfId="4603" xr:uid="{00000000-0005-0000-0000-0000E8070000}"/>
    <cellStyle name="Comma 4 2 2 2 3 9 2" xfId="22333" xr:uid="{A87B6A97-5787-4A40-B0EE-CFAF9AA77898}"/>
    <cellStyle name="Comma 4 2 2 2 3 9 3" xfId="13053" xr:uid="{4352EC70-5168-4C8F-8DC1-B72799399951}"/>
    <cellStyle name="Comma 4 2 2 2 4" xfId="666" xr:uid="{00000000-0005-0000-0000-0000E9070000}"/>
    <cellStyle name="Comma 4 2 2 2 4 2" xfId="2937" xr:uid="{00000000-0005-0000-0000-0000EA070000}"/>
    <cellStyle name="Comma 4 2 2 2 4 2 2" xfId="7159" xr:uid="{00000000-0005-0000-0000-0000EB070000}"/>
    <cellStyle name="Comma 4 2 2 2 4 2 2 2" xfId="24889" xr:uid="{03530BB3-9DF8-4161-9752-4CF93957C076}"/>
    <cellStyle name="Comma 4 2 2 2 4 2 2 3" xfId="15609" xr:uid="{B8141CE3-2986-4727-9A46-670F68CADE37}"/>
    <cellStyle name="Comma 4 2 2 2 4 2 3" xfId="20672" xr:uid="{FAD9F248-08E7-4786-80A8-E3BD38BCC57E}"/>
    <cellStyle name="Comma 4 2 2 2 4 2 4" xfId="11391" xr:uid="{5346C162-8E75-4356-9436-48931DDCE8EB}"/>
    <cellStyle name="Comma 4 2 2 2 4 3" xfId="5014" xr:uid="{00000000-0005-0000-0000-0000EC070000}"/>
    <cellStyle name="Comma 4 2 2 2 4 3 2" xfId="22744" xr:uid="{5A2E0AC2-D619-408E-8263-F9FE2A931B69}"/>
    <cellStyle name="Comma 4 2 2 2 4 3 3" xfId="13464" xr:uid="{F44CA065-13CE-4CEE-B28D-4E7E418E56EB}"/>
    <cellStyle name="Comma 4 2 2 2 4 4" xfId="18527" xr:uid="{FC21C494-F04C-47DE-9989-389886838C67}"/>
    <cellStyle name="Comma 4 2 2 2 4 5" xfId="17697" xr:uid="{45C98831-491C-4987-9469-3BF34B368C7D}"/>
    <cellStyle name="Comma 4 2 2 2 4 6" xfId="9246" xr:uid="{DC629715-E921-405A-9436-BE0828D5ED72}"/>
    <cellStyle name="Comma 4 2 2 2 5" xfId="1119" xr:uid="{00000000-0005-0000-0000-0000ED070000}"/>
    <cellStyle name="Comma 4 2 2 2 5 2" xfId="3350" xr:uid="{00000000-0005-0000-0000-0000EE070000}"/>
    <cellStyle name="Comma 4 2 2 2 5 2 2" xfId="7572" xr:uid="{00000000-0005-0000-0000-0000EF070000}"/>
    <cellStyle name="Comma 4 2 2 2 5 2 2 2" xfId="25302" xr:uid="{65E5D9F1-1F58-4C00-8FD6-0B9198F3D18A}"/>
    <cellStyle name="Comma 4 2 2 2 5 2 2 3" xfId="16022" xr:uid="{5949CA7F-64C5-4041-830C-DBCBC5CA94D5}"/>
    <cellStyle name="Comma 4 2 2 2 5 2 3" xfId="21085" xr:uid="{0CA57895-2B76-4567-B0C1-725D919049B6}"/>
    <cellStyle name="Comma 4 2 2 2 5 2 4" xfId="11804" xr:uid="{1208B199-4F0F-4E8B-94F9-85A751112959}"/>
    <cellStyle name="Comma 4 2 2 2 5 3" xfId="5427" xr:uid="{00000000-0005-0000-0000-0000F0070000}"/>
    <cellStyle name="Comma 4 2 2 2 5 3 2" xfId="23157" xr:uid="{753AAC58-A54B-44BB-9C68-D1F3AEC3D9E7}"/>
    <cellStyle name="Comma 4 2 2 2 5 3 3" xfId="13877" xr:uid="{3F721547-C774-4D27-8B33-F2A72AFB62F9}"/>
    <cellStyle name="Comma 4 2 2 2 5 4" xfId="18940" xr:uid="{362303C2-C6F4-4CBD-B22B-3CCF16B44686}"/>
    <cellStyle name="Comma 4 2 2 2 5 5" xfId="9659" xr:uid="{409DAA25-478C-4A35-8888-1B5DA5C68F90}"/>
    <cellStyle name="Comma 4 2 2 2 6" xfId="1533" xr:uid="{00000000-0005-0000-0000-0000F1070000}"/>
    <cellStyle name="Comma 4 2 2 2 6 2" xfId="3763" xr:uid="{00000000-0005-0000-0000-0000F2070000}"/>
    <cellStyle name="Comma 4 2 2 2 6 2 2" xfId="7985" xr:uid="{00000000-0005-0000-0000-0000F3070000}"/>
    <cellStyle name="Comma 4 2 2 2 6 2 2 2" xfId="25715" xr:uid="{B5C0AC92-7AC0-42CF-8ACE-2EEFE7B097D5}"/>
    <cellStyle name="Comma 4 2 2 2 6 2 2 3" xfId="16435" xr:uid="{37E44BD3-8B84-4306-95FB-A836B9BD6474}"/>
    <cellStyle name="Comma 4 2 2 2 6 2 3" xfId="21498" xr:uid="{4A35463C-4050-4A82-9DFD-2E5D13FB0D50}"/>
    <cellStyle name="Comma 4 2 2 2 6 2 4" xfId="12217" xr:uid="{4224AF5F-269B-451B-9090-92102A7B2C23}"/>
    <cellStyle name="Comma 4 2 2 2 6 3" xfId="5840" xr:uid="{00000000-0005-0000-0000-0000F4070000}"/>
    <cellStyle name="Comma 4 2 2 2 6 3 2" xfId="23570" xr:uid="{4CC06D95-49DF-409C-90E6-D6F1169A09EE}"/>
    <cellStyle name="Comma 4 2 2 2 6 3 3" xfId="14290" xr:uid="{DB48B4C4-835F-4B7D-860E-2395FD858D96}"/>
    <cellStyle name="Comma 4 2 2 2 6 4" xfId="19353" xr:uid="{ED28CB42-E449-4D20-B9E6-E3D339109317}"/>
    <cellStyle name="Comma 4 2 2 2 6 5" xfId="10072" xr:uid="{746A7A93-2C49-488F-B23D-C402EE85ACEF}"/>
    <cellStyle name="Comma 4 2 2 2 7" xfId="1947" xr:uid="{00000000-0005-0000-0000-0000F5070000}"/>
    <cellStyle name="Comma 4 2 2 2 7 2" xfId="4176" xr:uid="{00000000-0005-0000-0000-0000F6070000}"/>
    <cellStyle name="Comma 4 2 2 2 7 2 2" xfId="8398" xr:uid="{00000000-0005-0000-0000-0000F7070000}"/>
    <cellStyle name="Comma 4 2 2 2 7 2 2 2" xfId="26128" xr:uid="{C62A3B5E-B8DB-4BBD-8374-CF5DB91C4FD4}"/>
    <cellStyle name="Comma 4 2 2 2 7 2 2 3" xfId="16848" xr:uid="{9293A23C-E1E1-4923-BBDB-B14A00998D56}"/>
    <cellStyle name="Comma 4 2 2 2 7 2 3" xfId="21911" xr:uid="{C9995C55-FC65-4D8C-92FC-79A3B442E152}"/>
    <cellStyle name="Comma 4 2 2 2 7 2 4" xfId="12630" xr:uid="{52570ED2-971F-4099-BCC7-0FCE95C007BF}"/>
    <cellStyle name="Comma 4 2 2 2 7 3" xfId="6253" xr:uid="{00000000-0005-0000-0000-0000F8070000}"/>
    <cellStyle name="Comma 4 2 2 2 7 3 2" xfId="23983" xr:uid="{6E2679D3-4CC2-4681-8B9C-5FE8094960E1}"/>
    <cellStyle name="Comma 4 2 2 2 7 3 3" xfId="14703" xr:uid="{45AE7594-919D-4E4E-A8E9-98AD8F82E705}"/>
    <cellStyle name="Comma 4 2 2 2 7 4" xfId="19766" xr:uid="{B9495D85-3DAB-4870-BE5E-592C435760E3}"/>
    <cellStyle name="Comma 4 2 2 2 7 5" xfId="10485" xr:uid="{B711BC8D-FBD0-40B6-93B2-6E7E88442355}"/>
    <cellStyle name="Comma 4 2 2 2 8" xfId="2382" xr:uid="{00000000-0005-0000-0000-0000F9070000}"/>
    <cellStyle name="Comma 4 2 2 2 8 2" xfId="6666" xr:uid="{00000000-0005-0000-0000-0000FA070000}"/>
    <cellStyle name="Comma 4 2 2 2 8 2 2" xfId="24396" xr:uid="{EE8E8BD4-7D83-48DE-AC7A-C3B34CA7BFF0}"/>
    <cellStyle name="Comma 4 2 2 2 8 2 3" xfId="15116" xr:uid="{E7C23618-D837-419B-9601-A28787C043BC}"/>
    <cellStyle name="Comma 4 2 2 2 8 3" xfId="20179" xr:uid="{1C078519-8ACF-4A1E-A7BC-D565048989DC}"/>
    <cellStyle name="Comma 4 2 2 2 8 4" xfId="10898" xr:uid="{1D2A0DD9-1AA6-407A-8A77-AC88710B037D}"/>
    <cellStyle name="Comma 4 2 2 2 9" xfId="2381" xr:uid="{00000000-0005-0000-0000-0000FB070000}"/>
    <cellStyle name="Comma 4 2 2 3" xfId="132" xr:uid="{00000000-0005-0000-0000-0000FC070000}"/>
    <cellStyle name="Comma 4 2 2 3 10" xfId="4604" xr:uid="{00000000-0005-0000-0000-0000FD070000}"/>
    <cellStyle name="Comma 4 2 2 3 10 2" xfId="22334" xr:uid="{2CF44BCA-99F7-4696-BFE7-1C3349656E25}"/>
    <cellStyle name="Comma 4 2 2 3 10 3" xfId="13054" xr:uid="{BA90E27D-A13F-4238-97CF-AA62BED02748}"/>
    <cellStyle name="Comma 4 2 2 3 11" xfId="18117" xr:uid="{80015BA9-0CDD-4DA3-A15D-59865FED355E}"/>
    <cellStyle name="Comma 4 2 2 3 12" xfId="17284" xr:uid="{FDD69AB0-EB93-4B43-83C0-455A92A4E605}"/>
    <cellStyle name="Comma 4 2 2 3 13" xfId="8836" xr:uid="{50109DE5-67C6-4353-9C0D-65E8079698BE}"/>
    <cellStyle name="Comma 4 2 2 3 2" xfId="133" xr:uid="{00000000-0005-0000-0000-0000FE070000}"/>
    <cellStyle name="Comma 4 2 2 3 2 10" xfId="18118" xr:uid="{5B45B1C6-61B4-466E-8B02-D046249C4F44}"/>
    <cellStyle name="Comma 4 2 2 3 2 11" xfId="17285" xr:uid="{2D91236D-64EC-4368-BFA7-545D3357C3D5}"/>
    <cellStyle name="Comma 4 2 2 3 2 12" xfId="8837" xr:uid="{E85EF079-3D29-43ED-A5B2-602960B540F8}"/>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894" xr:uid="{D216D403-D82A-4BAA-9003-0FD9E29A5B7B}"/>
    <cellStyle name="Comma 4 2 2 3 2 2 2 2 3" xfId="15614" xr:uid="{A3E378FA-3210-4951-AEF2-F6B10BF219C6}"/>
    <cellStyle name="Comma 4 2 2 3 2 2 2 3" xfId="20677" xr:uid="{DF64CB9F-558C-4E8F-BEC1-AE882040F2AD}"/>
    <cellStyle name="Comma 4 2 2 3 2 2 2 4" xfId="11396" xr:uid="{173DA3EC-37A5-4962-991B-D3570C5C8E6B}"/>
    <cellStyle name="Comma 4 2 2 3 2 2 3" xfId="5019" xr:uid="{00000000-0005-0000-0000-000002080000}"/>
    <cellStyle name="Comma 4 2 2 3 2 2 3 2" xfId="22749" xr:uid="{CD4FC208-E382-4359-B422-9124837DC4C6}"/>
    <cellStyle name="Comma 4 2 2 3 2 2 3 3" xfId="13469" xr:uid="{D87AFFA1-F891-4D1A-BB1E-0758F96AB502}"/>
    <cellStyle name="Comma 4 2 2 3 2 2 4" xfId="18532" xr:uid="{070E52AC-AF1F-451A-A8EE-A88D55433B29}"/>
    <cellStyle name="Comma 4 2 2 3 2 2 5" xfId="17702" xr:uid="{9700445A-DDF0-44EB-926B-8D4B3269CEC2}"/>
    <cellStyle name="Comma 4 2 2 3 2 2 6" xfId="9251" xr:uid="{EC1558C8-9FD8-4A23-B90C-00E2029A13D5}"/>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5307" xr:uid="{AAD75769-2D87-443B-ABFB-4BE66D2A5071}"/>
    <cellStyle name="Comma 4 2 2 3 2 3 2 2 3" xfId="16027" xr:uid="{A2EC141D-7867-441F-934C-4834999B36A5}"/>
    <cellStyle name="Comma 4 2 2 3 2 3 2 3" xfId="21090" xr:uid="{A6F79140-6632-41AF-A486-CF4AA7D32A1A}"/>
    <cellStyle name="Comma 4 2 2 3 2 3 2 4" xfId="11809" xr:uid="{A6CB29B6-763B-4885-9778-D410B061545C}"/>
    <cellStyle name="Comma 4 2 2 3 2 3 3" xfId="5432" xr:uid="{00000000-0005-0000-0000-000006080000}"/>
    <cellStyle name="Comma 4 2 2 3 2 3 3 2" xfId="23162" xr:uid="{7F63D61A-5945-4872-8917-B4684BAE26AC}"/>
    <cellStyle name="Comma 4 2 2 3 2 3 3 3" xfId="13882" xr:uid="{C26A8779-504C-43A0-A08C-4B89F3DB81D3}"/>
    <cellStyle name="Comma 4 2 2 3 2 3 4" xfId="18945" xr:uid="{37693E54-07D9-43B7-8A49-2CFC9E05A33F}"/>
    <cellStyle name="Comma 4 2 2 3 2 3 5" xfId="9664" xr:uid="{9944A152-C593-46A1-9D06-AAA55254A75F}"/>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5720" xr:uid="{FAA77EE4-0962-4E4E-8134-7CFAC54F5BDA}"/>
    <cellStyle name="Comma 4 2 2 3 2 4 2 2 3" xfId="16440" xr:uid="{84505030-F395-47E8-9373-A113194193BD}"/>
    <cellStyle name="Comma 4 2 2 3 2 4 2 3" xfId="21503" xr:uid="{BD21A153-BA2D-4F10-858D-335DA45E6816}"/>
    <cellStyle name="Comma 4 2 2 3 2 4 2 4" xfId="12222" xr:uid="{1D1F043D-0143-42F2-BF24-710BDEAEAB52}"/>
    <cellStyle name="Comma 4 2 2 3 2 4 3" xfId="5845" xr:uid="{00000000-0005-0000-0000-00000A080000}"/>
    <cellStyle name="Comma 4 2 2 3 2 4 3 2" xfId="23575" xr:uid="{F5B368A1-495C-4104-B6AB-54637D182C9A}"/>
    <cellStyle name="Comma 4 2 2 3 2 4 3 3" xfId="14295" xr:uid="{54674A01-BCD1-4013-A3E2-E35782687D4F}"/>
    <cellStyle name="Comma 4 2 2 3 2 4 4" xfId="19358" xr:uid="{E477807B-8EE0-414E-8A48-FAED04432A5C}"/>
    <cellStyle name="Comma 4 2 2 3 2 4 5" xfId="10077" xr:uid="{6BD2F18A-E45A-47AB-80A8-B1413264BE66}"/>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6133" xr:uid="{C9224EAF-05F3-451E-A4B2-37E22F2B8448}"/>
    <cellStyle name="Comma 4 2 2 3 2 5 2 2 3" xfId="16853" xr:uid="{FF09DEFB-BE2D-43C1-932A-7110F07AED1B}"/>
    <cellStyle name="Comma 4 2 2 3 2 5 2 3" xfId="21916" xr:uid="{E8F4817D-23DA-4B09-A65D-F9E5BB5ECD95}"/>
    <cellStyle name="Comma 4 2 2 3 2 5 2 4" xfId="12635" xr:uid="{CD165DFC-6DDD-435A-9B46-A9F9339A874B}"/>
    <cellStyle name="Comma 4 2 2 3 2 5 3" xfId="6258" xr:uid="{00000000-0005-0000-0000-00000E080000}"/>
    <cellStyle name="Comma 4 2 2 3 2 5 3 2" xfId="23988" xr:uid="{54EBE278-3DD2-42F9-BB40-BD469E2F3959}"/>
    <cellStyle name="Comma 4 2 2 3 2 5 3 3" xfId="14708" xr:uid="{141F9DD7-E14C-49D8-8062-616900012B16}"/>
    <cellStyle name="Comma 4 2 2 3 2 5 4" xfId="19771" xr:uid="{3EF791C3-8566-4E63-AC38-5352133E4EFD}"/>
    <cellStyle name="Comma 4 2 2 3 2 5 5" xfId="10490" xr:uid="{B06A47A6-E993-44A1-B42A-07060455FC03}"/>
    <cellStyle name="Comma 4 2 2 3 2 6" xfId="2387" xr:uid="{00000000-0005-0000-0000-00000F080000}"/>
    <cellStyle name="Comma 4 2 2 3 2 6 2" xfId="6671" xr:uid="{00000000-0005-0000-0000-000010080000}"/>
    <cellStyle name="Comma 4 2 2 3 2 6 2 2" xfId="24401" xr:uid="{D0E4DD33-61F3-464F-87F3-EED3928C5DDF}"/>
    <cellStyle name="Comma 4 2 2 3 2 6 2 3" xfId="15121" xr:uid="{5D8FB127-8419-46AE-8A1D-592B10C11CDD}"/>
    <cellStyle name="Comma 4 2 2 3 2 6 3" xfId="20184" xr:uid="{FC0BA674-D112-4C38-863D-AA5DF5407B08}"/>
    <cellStyle name="Comma 4 2 2 3 2 6 4" xfId="10903" xr:uid="{BC0B82F6-19C8-4454-9FF1-508A7E1E530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4718" xr:uid="{10ABA271-10AD-4B0E-82EC-B6BF9A79CBAA}"/>
    <cellStyle name="Comma 4 2 2 3 2 8 2 3" xfId="15438" xr:uid="{04FB91CB-D186-4D1E-8A9E-0635F9287C2D}"/>
    <cellStyle name="Comma 4 2 2 3 2 8 3" xfId="20501" xr:uid="{2B0ADCBD-64A2-4E3E-8296-B96D84AF0AF4}"/>
    <cellStyle name="Comma 4 2 2 3 2 8 4" xfId="11220" xr:uid="{F26330B9-E3AA-449C-AD3C-A701A063EFDB}"/>
    <cellStyle name="Comma 4 2 2 3 2 9" xfId="4605" xr:uid="{00000000-0005-0000-0000-000014080000}"/>
    <cellStyle name="Comma 4 2 2 3 2 9 2" xfId="22335" xr:uid="{9BF6A196-2319-4E93-9BE7-9871F4C7232B}"/>
    <cellStyle name="Comma 4 2 2 3 2 9 3" xfId="13055" xr:uid="{E7842780-DBCB-4D29-8893-3F866BB58F73}"/>
    <cellStyle name="Comma 4 2 2 3 3" xfId="670" xr:uid="{00000000-0005-0000-0000-000015080000}"/>
    <cellStyle name="Comma 4 2 2 3 3 2" xfId="2941" xr:uid="{00000000-0005-0000-0000-000016080000}"/>
    <cellStyle name="Comma 4 2 2 3 3 2 2" xfId="7163" xr:uid="{00000000-0005-0000-0000-000017080000}"/>
    <cellStyle name="Comma 4 2 2 3 3 2 2 2" xfId="24893" xr:uid="{BB5E7341-63A6-4033-9BBC-770EF54DA33E}"/>
    <cellStyle name="Comma 4 2 2 3 3 2 2 3" xfId="15613" xr:uid="{2285FDF6-97C4-4457-90CE-4ADFEC27036D}"/>
    <cellStyle name="Comma 4 2 2 3 3 2 3" xfId="20676" xr:uid="{48D2BA4F-85D5-4EF4-A775-8F1C6A5DA9F5}"/>
    <cellStyle name="Comma 4 2 2 3 3 2 4" xfId="11395" xr:uid="{492EE29F-5858-4798-92FE-1106ADD64E6A}"/>
    <cellStyle name="Comma 4 2 2 3 3 3" xfId="5018" xr:uid="{00000000-0005-0000-0000-000018080000}"/>
    <cellStyle name="Comma 4 2 2 3 3 3 2" xfId="22748" xr:uid="{889F3CAE-38C5-437F-9D85-457B74D42CF1}"/>
    <cellStyle name="Comma 4 2 2 3 3 3 3" xfId="13468" xr:uid="{2FA5140C-4541-42BA-BCB6-0F4F3454113A}"/>
    <cellStyle name="Comma 4 2 2 3 3 4" xfId="18531" xr:uid="{75120A45-7EAA-497B-8469-870090AA2248}"/>
    <cellStyle name="Comma 4 2 2 3 3 5" xfId="17701" xr:uid="{0148B679-A15D-44B8-8CE1-D80357398AE6}"/>
    <cellStyle name="Comma 4 2 2 3 3 6" xfId="9250" xr:uid="{8FBD5592-88A9-44BB-9086-264E98475837}"/>
    <cellStyle name="Comma 4 2 2 3 4" xfId="1123" xr:uid="{00000000-0005-0000-0000-000019080000}"/>
    <cellStyle name="Comma 4 2 2 3 4 2" xfId="3354" xr:uid="{00000000-0005-0000-0000-00001A080000}"/>
    <cellStyle name="Comma 4 2 2 3 4 2 2" xfId="7576" xr:uid="{00000000-0005-0000-0000-00001B080000}"/>
    <cellStyle name="Comma 4 2 2 3 4 2 2 2" xfId="25306" xr:uid="{8C1EB619-D444-4547-970D-1824569700E3}"/>
    <cellStyle name="Comma 4 2 2 3 4 2 2 3" xfId="16026" xr:uid="{0B20280C-AE9B-41FF-B0C1-84D7CB424ED4}"/>
    <cellStyle name="Comma 4 2 2 3 4 2 3" xfId="21089" xr:uid="{E2CC6E79-495C-4053-940D-2052BFA05F6B}"/>
    <cellStyle name="Comma 4 2 2 3 4 2 4" xfId="11808" xr:uid="{B07B3BEC-325D-40A4-85E3-92621BF98CF0}"/>
    <cellStyle name="Comma 4 2 2 3 4 3" xfId="5431" xr:uid="{00000000-0005-0000-0000-00001C080000}"/>
    <cellStyle name="Comma 4 2 2 3 4 3 2" xfId="23161" xr:uid="{BDF56079-EB0B-46B6-91D5-697E5631BD71}"/>
    <cellStyle name="Comma 4 2 2 3 4 3 3" xfId="13881" xr:uid="{21769E50-E0D9-46E1-87C2-EEB21D77F1C5}"/>
    <cellStyle name="Comma 4 2 2 3 4 4" xfId="18944" xr:uid="{F5200884-BC0E-4025-B4C9-E954F5029C90}"/>
    <cellStyle name="Comma 4 2 2 3 4 5" xfId="9663" xr:uid="{562E8235-F8B5-4186-9609-9768E73BD988}"/>
    <cellStyle name="Comma 4 2 2 3 5" xfId="1537" xr:uid="{00000000-0005-0000-0000-00001D080000}"/>
    <cellStyle name="Comma 4 2 2 3 5 2" xfId="3767" xr:uid="{00000000-0005-0000-0000-00001E080000}"/>
    <cellStyle name="Comma 4 2 2 3 5 2 2" xfId="7989" xr:uid="{00000000-0005-0000-0000-00001F080000}"/>
    <cellStyle name="Comma 4 2 2 3 5 2 2 2" xfId="25719" xr:uid="{A725800A-2500-4C8B-8FF6-1FEE94D70D29}"/>
    <cellStyle name="Comma 4 2 2 3 5 2 2 3" xfId="16439" xr:uid="{4F53035F-5D3E-46CF-A686-A7385EB130FF}"/>
    <cellStyle name="Comma 4 2 2 3 5 2 3" xfId="21502" xr:uid="{160A2543-5DA8-4EA3-A6FA-5AD9D61DB1C1}"/>
    <cellStyle name="Comma 4 2 2 3 5 2 4" xfId="12221" xr:uid="{1949D7CC-ADD4-4971-AF76-F2DDF5ED3A27}"/>
    <cellStyle name="Comma 4 2 2 3 5 3" xfId="5844" xr:uid="{00000000-0005-0000-0000-000020080000}"/>
    <cellStyle name="Comma 4 2 2 3 5 3 2" xfId="23574" xr:uid="{82042F35-F897-47EF-A247-12C1058DA23E}"/>
    <cellStyle name="Comma 4 2 2 3 5 3 3" xfId="14294" xr:uid="{E4C9E5E4-E232-4A30-9AA5-D47AA1274F51}"/>
    <cellStyle name="Comma 4 2 2 3 5 4" xfId="19357" xr:uid="{6E6F5D14-C0CB-42FD-8D51-748C412CF0EC}"/>
    <cellStyle name="Comma 4 2 2 3 5 5" xfId="10076" xr:uid="{3CCE35D4-16DB-4A9E-AB70-7C1AEA63979B}"/>
    <cellStyle name="Comma 4 2 2 3 6" xfId="1951" xr:uid="{00000000-0005-0000-0000-000021080000}"/>
    <cellStyle name="Comma 4 2 2 3 6 2" xfId="4180" xr:uid="{00000000-0005-0000-0000-000022080000}"/>
    <cellStyle name="Comma 4 2 2 3 6 2 2" xfId="8402" xr:uid="{00000000-0005-0000-0000-000023080000}"/>
    <cellStyle name="Comma 4 2 2 3 6 2 2 2" xfId="26132" xr:uid="{63F71EC6-28BA-433E-B44B-5660DC7D56B7}"/>
    <cellStyle name="Comma 4 2 2 3 6 2 2 3" xfId="16852" xr:uid="{CE52B618-2D9C-46B4-A487-C1407F40C08A}"/>
    <cellStyle name="Comma 4 2 2 3 6 2 3" xfId="21915" xr:uid="{52E08A20-3CE4-4264-B9A6-0D3A8E4EB070}"/>
    <cellStyle name="Comma 4 2 2 3 6 2 4" xfId="12634" xr:uid="{FB4D1CE3-0377-4D85-909D-C8623E8D9A31}"/>
    <cellStyle name="Comma 4 2 2 3 6 3" xfId="6257" xr:uid="{00000000-0005-0000-0000-000024080000}"/>
    <cellStyle name="Comma 4 2 2 3 6 3 2" xfId="23987" xr:uid="{26EB81AD-F5A6-4F97-AC35-952C42725262}"/>
    <cellStyle name="Comma 4 2 2 3 6 3 3" xfId="14707" xr:uid="{C7C9AEDF-8F07-455E-A023-548B5F4FC665}"/>
    <cellStyle name="Comma 4 2 2 3 6 4" xfId="19770" xr:uid="{1B480ED7-08F0-438E-A268-C11C09AA40FE}"/>
    <cellStyle name="Comma 4 2 2 3 6 5" xfId="10489" xr:uid="{B940F00E-AEFA-4A26-AD21-A43450965F42}"/>
    <cellStyle name="Comma 4 2 2 3 7" xfId="2386" xr:uid="{00000000-0005-0000-0000-000025080000}"/>
    <cellStyle name="Comma 4 2 2 3 7 2" xfId="6670" xr:uid="{00000000-0005-0000-0000-000026080000}"/>
    <cellStyle name="Comma 4 2 2 3 7 2 2" xfId="24400" xr:uid="{53C52055-76BA-48B5-9184-4BA2AB1983C3}"/>
    <cellStyle name="Comma 4 2 2 3 7 2 3" xfId="15120" xr:uid="{425B6DAD-FAF3-4CEC-92E4-02997B7AD217}"/>
    <cellStyle name="Comma 4 2 2 3 7 3" xfId="20183" xr:uid="{3E6A7C56-069F-4448-B7F7-8334E631CA62}"/>
    <cellStyle name="Comma 4 2 2 3 7 4" xfId="10902" xr:uid="{5D14E6B5-FB2E-477D-B724-3B57235C40A2}"/>
    <cellStyle name="Comma 4 2 2 3 8" xfId="2377" xr:uid="{00000000-0005-0000-0000-000027080000}"/>
    <cellStyle name="Comma 4 2 2 3 9" xfId="2764" xr:uid="{00000000-0005-0000-0000-000028080000}"/>
    <cellStyle name="Comma 4 2 2 3 9 2" xfId="6987" xr:uid="{00000000-0005-0000-0000-000029080000}"/>
    <cellStyle name="Comma 4 2 2 3 9 2 2" xfId="24717" xr:uid="{C0D3E2E5-9CAE-47A0-86FC-1D20C05AA923}"/>
    <cellStyle name="Comma 4 2 2 3 9 2 3" xfId="15437" xr:uid="{2F209FF5-F445-4393-8AD6-80D166BC5756}"/>
    <cellStyle name="Comma 4 2 2 3 9 3" xfId="20500" xr:uid="{80601528-127F-4945-9F59-22BCB009AC63}"/>
    <cellStyle name="Comma 4 2 2 3 9 4" xfId="11219" xr:uid="{52C819EA-0A93-4250-A30E-FC898A7B984D}"/>
    <cellStyle name="Comma 4 2 2 4" xfId="134" xr:uid="{00000000-0005-0000-0000-00002A080000}"/>
    <cellStyle name="Comma 4 2 2 4 10" xfId="18119" xr:uid="{DB275B76-8911-40F1-88BE-F87FFC28A8EE}"/>
    <cellStyle name="Comma 4 2 2 4 11" xfId="17286" xr:uid="{DA59C74F-AA29-4965-B31D-59FDE4BBC26E}"/>
    <cellStyle name="Comma 4 2 2 4 12" xfId="8838" xr:uid="{90CA42AE-23CE-447C-8E47-4A97509310D1}"/>
    <cellStyle name="Comma 4 2 2 4 2" xfId="672" xr:uid="{00000000-0005-0000-0000-00002B080000}"/>
    <cellStyle name="Comma 4 2 2 4 2 2" xfId="2943" xr:uid="{00000000-0005-0000-0000-00002C080000}"/>
    <cellStyle name="Comma 4 2 2 4 2 2 2" xfId="7165" xr:uid="{00000000-0005-0000-0000-00002D080000}"/>
    <cellStyle name="Comma 4 2 2 4 2 2 2 2" xfId="24895" xr:uid="{E4BD2D32-7175-40B3-8123-EE8C292094E8}"/>
    <cellStyle name="Comma 4 2 2 4 2 2 2 3" xfId="15615" xr:uid="{A6EEDF59-468A-472B-8B29-C8F7CA70D810}"/>
    <cellStyle name="Comma 4 2 2 4 2 2 3" xfId="20678" xr:uid="{6AF4AD3B-881B-4671-A108-C6F5BECD6940}"/>
    <cellStyle name="Comma 4 2 2 4 2 2 4" xfId="11397" xr:uid="{22ACBE0A-6D9B-41DC-9535-B6182967F6B8}"/>
    <cellStyle name="Comma 4 2 2 4 2 3" xfId="5020" xr:uid="{00000000-0005-0000-0000-00002E080000}"/>
    <cellStyle name="Comma 4 2 2 4 2 3 2" xfId="22750" xr:uid="{4954D4D3-F3AC-4AB5-BFAD-1AA5F8C43620}"/>
    <cellStyle name="Comma 4 2 2 4 2 3 3" xfId="13470" xr:uid="{E6E8F341-D64C-4765-854F-690C0F3CD4A8}"/>
    <cellStyle name="Comma 4 2 2 4 2 4" xfId="18533" xr:uid="{661D65BB-805F-4189-BC09-70E32623DFBC}"/>
    <cellStyle name="Comma 4 2 2 4 2 5" xfId="17703" xr:uid="{99FD525B-D25A-41F1-B4A8-74DBBC4057FC}"/>
    <cellStyle name="Comma 4 2 2 4 2 6" xfId="9252" xr:uid="{E9643A81-45D7-47A6-88CC-6DB5051E50AA}"/>
    <cellStyle name="Comma 4 2 2 4 3" xfId="1125" xr:uid="{00000000-0005-0000-0000-00002F080000}"/>
    <cellStyle name="Comma 4 2 2 4 3 2" xfId="3356" xr:uid="{00000000-0005-0000-0000-000030080000}"/>
    <cellStyle name="Comma 4 2 2 4 3 2 2" xfId="7578" xr:uid="{00000000-0005-0000-0000-000031080000}"/>
    <cellStyle name="Comma 4 2 2 4 3 2 2 2" xfId="25308" xr:uid="{BFCA5B3B-2BFE-4F58-8EB6-D27CF9D7A09B}"/>
    <cellStyle name="Comma 4 2 2 4 3 2 2 3" xfId="16028" xr:uid="{2E8A9E5B-5E2E-4463-A823-F2D679BD9BE3}"/>
    <cellStyle name="Comma 4 2 2 4 3 2 3" xfId="21091" xr:uid="{7ACE66B6-98E7-4B0D-994F-17CF0A9E9409}"/>
    <cellStyle name="Comma 4 2 2 4 3 2 4" xfId="11810" xr:uid="{C01C47AB-0D17-4D85-A6E3-13F9D5CFC348}"/>
    <cellStyle name="Comma 4 2 2 4 3 3" xfId="5433" xr:uid="{00000000-0005-0000-0000-000032080000}"/>
    <cellStyle name="Comma 4 2 2 4 3 3 2" xfId="23163" xr:uid="{906F9EFE-F162-4840-91D2-5049B14374CC}"/>
    <cellStyle name="Comma 4 2 2 4 3 3 3" xfId="13883" xr:uid="{687A821F-F8C9-4EB3-A6B8-15C791F7138B}"/>
    <cellStyle name="Comma 4 2 2 4 3 4" xfId="18946" xr:uid="{0D010E5E-99FB-4119-A64C-1ACE828B1488}"/>
    <cellStyle name="Comma 4 2 2 4 3 5" xfId="9665" xr:uid="{5AFBD6F2-316A-4D11-AA8B-0808C1455AB8}"/>
    <cellStyle name="Comma 4 2 2 4 4" xfId="1539" xr:uid="{00000000-0005-0000-0000-000033080000}"/>
    <cellStyle name="Comma 4 2 2 4 4 2" xfId="3769" xr:uid="{00000000-0005-0000-0000-000034080000}"/>
    <cellStyle name="Comma 4 2 2 4 4 2 2" xfId="7991" xr:uid="{00000000-0005-0000-0000-000035080000}"/>
    <cellStyle name="Comma 4 2 2 4 4 2 2 2" xfId="25721" xr:uid="{AD80B72A-5665-4308-B65B-D23138DC1289}"/>
    <cellStyle name="Comma 4 2 2 4 4 2 2 3" xfId="16441" xr:uid="{3F5CD2C4-8C26-469F-9D89-E4BD79B2E77F}"/>
    <cellStyle name="Comma 4 2 2 4 4 2 3" xfId="21504" xr:uid="{9CA0BF2E-EEAE-4E3A-8ED6-707FE0DA0758}"/>
    <cellStyle name="Comma 4 2 2 4 4 2 4" xfId="12223" xr:uid="{A30929B7-14F5-4BB6-9F01-CAD7F2A5A195}"/>
    <cellStyle name="Comma 4 2 2 4 4 3" xfId="5846" xr:uid="{00000000-0005-0000-0000-000036080000}"/>
    <cellStyle name="Comma 4 2 2 4 4 3 2" xfId="23576" xr:uid="{AD5F65D6-9ED3-4B88-972C-5761428B34AC}"/>
    <cellStyle name="Comma 4 2 2 4 4 3 3" xfId="14296" xr:uid="{CC789A8C-D621-4663-B802-E9A4AB7D52A5}"/>
    <cellStyle name="Comma 4 2 2 4 4 4" xfId="19359" xr:uid="{47DEEF55-EE2C-466D-8D80-2B0ACCEE235F}"/>
    <cellStyle name="Comma 4 2 2 4 4 5" xfId="10078" xr:uid="{82CCEEC9-6539-4173-A6A9-59FB8275DC4E}"/>
    <cellStyle name="Comma 4 2 2 4 5" xfId="1953" xr:uid="{00000000-0005-0000-0000-000037080000}"/>
    <cellStyle name="Comma 4 2 2 4 5 2" xfId="4182" xr:uid="{00000000-0005-0000-0000-000038080000}"/>
    <cellStyle name="Comma 4 2 2 4 5 2 2" xfId="8404" xr:uid="{00000000-0005-0000-0000-000039080000}"/>
    <cellStyle name="Comma 4 2 2 4 5 2 2 2" xfId="26134" xr:uid="{56DDDBD6-11E8-4C60-A7E5-9995CE04C3DC}"/>
    <cellStyle name="Comma 4 2 2 4 5 2 2 3" xfId="16854" xr:uid="{525F7927-AE65-4EFE-9121-46A22A2D8F4F}"/>
    <cellStyle name="Comma 4 2 2 4 5 2 3" xfId="21917" xr:uid="{71A59EF5-7084-4251-BF66-E09EB482E385}"/>
    <cellStyle name="Comma 4 2 2 4 5 2 4" xfId="12636" xr:uid="{3779D2A1-B787-4007-A768-5361E2726A74}"/>
    <cellStyle name="Comma 4 2 2 4 5 3" xfId="6259" xr:uid="{00000000-0005-0000-0000-00003A080000}"/>
    <cellStyle name="Comma 4 2 2 4 5 3 2" xfId="23989" xr:uid="{9C1A0D05-BB3F-41EF-BE67-594A207A004A}"/>
    <cellStyle name="Comma 4 2 2 4 5 3 3" xfId="14709" xr:uid="{F7B2DA20-E0CD-4D86-B7BF-827F363D7E41}"/>
    <cellStyle name="Comma 4 2 2 4 5 4" xfId="19772" xr:uid="{D8D143A9-AA44-429F-9500-20496168402D}"/>
    <cellStyle name="Comma 4 2 2 4 5 5" xfId="10491" xr:uid="{2B2C5F0F-3766-4F9A-BE76-BFF8339D4A07}"/>
    <cellStyle name="Comma 4 2 2 4 6" xfId="2388" xr:uid="{00000000-0005-0000-0000-00003B080000}"/>
    <cellStyle name="Comma 4 2 2 4 6 2" xfId="6672" xr:uid="{00000000-0005-0000-0000-00003C080000}"/>
    <cellStyle name="Comma 4 2 2 4 6 2 2" xfId="24402" xr:uid="{663BFFB2-CFA5-4586-BE88-23C4B6214BC8}"/>
    <cellStyle name="Comma 4 2 2 4 6 2 3" xfId="15122" xr:uid="{B83EDF3F-E303-44E7-A2CD-1B31AA44A66C}"/>
    <cellStyle name="Comma 4 2 2 4 6 3" xfId="20185" xr:uid="{E369FB9C-01C8-4147-A948-23CE82C49B6F}"/>
    <cellStyle name="Comma 4 2 2 4 6 4" xfId="10904" xr:uid="{7C3ECD40-071F-4560-B9ED-5F45094CCDE9}"/>
    <cellStyle name="Comma 4 2 2 4 7" xfId="2375" xr:uid="{00000000-0005-0000-0000-00003D080000}"/>
    <cellStyle name="Comma 4 2 2 4 8" xfId="2766" xr:uid="{00000000-0005-0000-0000-00003E080000}"/>
    <cellStyle name="Comma 4 2 2 4 8 2" xfId="6989" xr:uid="{00000000-0005-0000-0000-00003F080000}"/>
    <cellStyle name="Comma 4 2 2 4 8 2 2" xfId="24719" xr:uid="{AFE5B688-0261-4638-AB55-09B70A9B3FA9}"/>
    <cellStyle name="Comma 4 2 2 4 8 2 3" xfId="15439" xr:uid="{BDB764AC-2BF0-4FCA-BAC4-524A9FD311BA}"/>
    <cellStyle name="Comma 4 2 2 4 8 3" xfId="20502" xr:uid="{FC2D4AFF-C1D6-43CD-B331-640FE704E71E}"/>
    <cellStyle name="Comma 4 2 2 4 8 4" xfId="11221" xr:uid="{CB3F4A71-A1C3-43AE-A98B-9D9DBF68DD0D}"/>
    <cellStyle name="Comma 4 2 2 4 9" xfId="4606" xr:uid="{00000000-0005-0000-0000-000040080000}"/>
    <cellStyle name="Comma 4 2 2 4 9 2" xfId="22336" xr:uid="{2B263D5D-E942-48D7-8D65-F7201AFFAA57}"/>
    <cellStyle name="Comma 4 2 2 4 9 3" xfId="13056" xr:uid="{FFDC9352-1AC8-4668-A30B-2F031B2E45BD}"/>
    <cellStyle name="Comma 4 2 2 5" xfId="135" xr:uid="{00000000-0005-0000-0000-000041080000}"/>
    <cellStyle name="Comma 4 2 2 5 10" xfId="18120" xr:uid="{BBFC3252-F753-4453-AC70-3814DAFD0602}"/>
    <cellStyle name="Comma 4 2 2 5 11" xfId="17287" xr:uid="{18D7C274-7391-4A2F-8FB1-C52DC9D472AB}"/>
    <cellStyle name="Comma 4 2 2 5 12" xfId="8839" xr:uid="{F3331E74-6C8F-4775-92B4-647B6B2C0A60}"/>
    <cellStyle name="Comma 4 2 2 5 2" xfId="673" xr:uid="{00000000-0005-0000-0000-000042080000}"/>
    <cellStyle name="Comma 4 2 2 5 2 2" xfId="2944" xr:uid="{00000000-0005-0000-0000-000043080000}"/>
    <cellStyle name="Comma 4 2 2 5 2 2 2" xfId="7166" xr:uid="{00000000-0005-0000-0000-000044080000}"/>
    <cellStyle name="Comma 4 2 2 5 2 2 2 2" xfId="24896" xr:uid="{CDAF8259-35AE-4878-BE16-580213A24D35}"/>
    <cellStyle name="Comma 4 2 2 5 2 2 2 3" xfId="15616" xr:uid="{3470887C-F5BC-464D-BDB6-FC53F112EB57}"/>
    <cellStyle name="Comma 4 2 2 5 2 2 3" xfId="20679" xr:uid="{0D303278-3018-4A2A-8F9F-4CE3B4EB729E}"/>
    <cellStyle name="Comma 4 2 2 5 2 2 4" xfId="11398" xr:uid="{9BF27173-87B1-4C5C-9DEF-C4999D29941F}"/>
    <cellStyle name="Comma 4 2 2 5 2 3" xfId="5021" xr:uid="{00000000-0005-0000-0000-000045080000}"/>
    <cellStyle name="Comma 4 2 2 5 2 3 2" xfId="22751" xr:uid="{93369A6F-5FD0-45FE-884B-ACCA1176B2D6}"/>
    <cellStyle name="Comma 4 2 2 5 2 3 3" xfId="13471" xr:uid="{A4FE6BA2-16E8-4042-8521-CAA1C4A3A606}"/>
    <cellStyle name="Comma 4 2 2 5 2 4" xfId="18534" xr:uid="{B7FD1BF3-929E-463C-AB9B-E09D4923E3EC}"/>
    <cellStyle name="Comma 4 2 2 5 2 5" xfId="17704" xr:uid="{8718093A-2437-4927-BD18-8522372B6AD9}"/>
    <cellStyle name="Comma 4 2 2 5 2 6" xfId="9253" xr:uid="{D40C3D99-87E7-4B60-9AFA-26B76EFF0F8E}"/>
    <cellStyle name="Comma 4 2 2 5 3" xfId="1126" xr:uid="{00000000-0005-0000-0000-000046080000}"/>
    <cellStyle name="Comma 4 2 2 5 3 2" xfId="3357" xr:uid="{00000000-0005-0000-0000-000047080000}"/>
    <cellStyle name="Comma 4 2 2 5 3 2 2" xfId="7579" xr:uid="{00000000-0005-0000-0000-000048080000}"/>
    <cellStyle name="Comma 4 2 2 5 3 2 2 2" xfId="25309" xr:uid="{0BDA7FF8-1789-4809-86BC-B718D4327175}"/>
    <cellStyle name="Comma 4 2 2 5 3 2 2 3" xfId="16029" xr:uid="{963CDF7B-81DB-474D-A6B3-C68CA5D59A1C}"/>
    <cellStyle name="Comma 4 2 2 5 3 2 3" xfId="21092" xr:uid="{732A6C67-631E-4FB8-BB58-B3D04F054353}"/>
    <cellStyle name="Comma 4 2 2 5 3 2 4" xfId="11811" xr:uid="{8A147E14-509C-4F1E-B941-B9A7C6BBB1FB}"/>
    <cellStyle name="Comma 4 2 2 5 3 3" xfId="5434" xr:uid="{00000000-0005-0000-0000-000049080000}"/>
    <cellStyle name="Comma 4 2 2 5 3 3 2" xfId="23164" xr:uid="{CE290A80-8306-4BEA-89F1-076FC5AA2A07}"/>
    <cellStyle name="Comma 4 2 2 5 3 3 3" xfId="13884" xr:uid="{4E3D9E29-A5F3-49D2-ABD5-264D4DD759A7}"/>
    <cellStyle name="Comma 4 2 2 5 3 4" xfId="18947" xr:uid="{AA7BAD5D-6F9E-413D-8418-ED66B4429104}"/>
    <cellStyle name="Comma 4 2 2 5 3 5" xfId="9666" xr:uid="{9B4414D4-A56A-4A85-B00F-56BB4D0B7D8E}"/>
    <cellStyle name="Comma 4 2 2 5 4" xfId="1540" xr:uid="{00000000-0005-0000-0000-00004A080000}"/>
    <cellStyle name="Comma 4 2 2 5 4 2" xfId="3770" xr:uid="{00000000-0005-0000-0000-00004B080000}"/>
    <cellStyle name="Comma 4 2 2 5 4 2 2" xfId="7992" xr:uid="{00000000-0005-0000-0000-00004C080000}"/>
    <cellStyle name="Comma 4 2 2 5 4 2 2 2" xfId="25722" xr:uid="{E5395CBE-1D5C-491B-8436-A676D66310B0}"/>
    <cellStyle name="Comma 4 2 2 5 4 2 2 3" xfId="16442" xr:uid="{76E6B1C6-524A-469C-BBDD-EF648186BBA3}"/>
    <cellStyle name="Comma 4 2 2 5 4 2 3" xfId="21505" xr:uid="{DCAB0F54-B8ED-4B57-88DD-80A9E5CE1004}"/>
    <cellStyle name="Comma 4 2 2 5 4 2 4" xfId="12224" xr:uid="{129A296E-7361-4656-A751-3C07FF0C40F6}"/>
    <cellStyle name="Comma 4 2 2 5 4 3" xfId="5847" xr:uid="{00000000-0005-0000-0000-00004D080000}"/>
    <cellStyle name="Comma 4 2 2 5 4 3 2" xfId="23577" xr:uid="{F462F007-6E2F-4254-9D76-9E5EE49C5C6F}"/>
    <cellStyle name="Comma 4 2 2 5 4 3 3" xfId="14297" xr:uid="{71C59A8D-2F07-4259-9D6C-B39A85354116}"/>
    <cellStyle name="Comma 4 2 2 5 4 4" xfId="19360" xr:uid="{D4BE62CF-937A-4F81-8E98-ABC299D84F1F}"/>
    <cellStyle name="Comma 4 2 2 5 4 5" xfId="10079" xr:uid="{6AA91B60-6BD0-470D-8D94-354D4F87041B}"/>
    <cellStyle name="Comma 4 2 2 5 5" xfId="1954" xr:uid="{00000000-0005-0000-0000-00004E080000}"/>
    <cellStyle name="Comma 4 2 2 5 5 2" xfId="4183" xr:uid="{00000000-0005-0000-0000-00004F080000}"/>
    <cellStyle name="Comma 4 2 2 5 5 2 2" xfId="8405" xr:uid="{00000000-0005-0000-0000-000050080000}"/>
    <cellStyle name="Comma 4 2 2 5 5 2 2 2" xfId="26135" xr:uid="{15E2DC85-9106-4EF2-9CA3-AC0FEEF30792}"/>
    <cellStyle name="Comma 4 2 2 5 5 2 2 3" xfId="16855" xr:uid="{F328E653-E71F-4D7F-9E76-2313A478242E}"/>
    <cellStyle name="Comma 4 2 2 5 5 2 3" xfId="21918" xr:uid="{AB6A73A3-109C-4DFB-8613-8E8BB5D51A80}"/>
    <cellStyle name="Comma 4 2 2 5 5 2 4" xfId="12637" xr:uid="{EE4324B4-04F3-492F-9234-F4E0FAE79ECA}"/>
    <cellStyle name="Comma 4 2 2 5 5 3" xfId="6260" xr:uid="{00000000-0005-0000-0000-000051080000}"/>
    <cellStyle name="Comma 4 2 2 5 5 3 2" xfId="23990" xr:uid="{EF915454-9DB1-41F3-9304-6E1B09059646}"/>
    <cellStyle name="Comma 4 2 2 5 5 3 3" xfId="14710" xr:uid="{BA64A859-5C67-43B4-995B-B84643194A4E}"/>
    <cellStyle name="Comma 4 2 2 5 5 4" xfId="19773" xr:uid="{DE219A69-29AD-4499-A402-1C12C3A4F761}"/>
    <cellStyle name="Comma 4 2 2 5 5 5" xfId="10492" xr:uid="{1825F7D2-3873-476F-B075-721C234E248C}"/>
    <cellStyle name="Comma 4 2 2 5 6" xfId="2389" xr:uid="{00000000-0005-0000-0000-000052080000}"/>
    <cellStyle name="Comma 4 2 2 5 6 2" xfId="6673" xr:uid="{00000000-0005-0000-0000-000053080000}"/>
    <cellStyle name="Comma 4 2 2 5 6 2 2" xfId="24403" xr:uid="{96145C2F-4972-4AE4-9694-DF34A1617B85}"/>
    <cellStyle name="Comma 4 2 2 5 6 2 3" xfId="15123" xr:uid="{08BE3968-D76E-4744-95B2-45E55F0C722F}"/>
    <cellStyle name="Comma 4 2 2 5 6 3" xfId="20186" xr:uid="{49ED15CE-DA30-4F12-AADC-8D18C13C7564}"/>
    <cellStyle name="Comma 4 2 2 5 6 4" xfId="10905" xr:uid="{344E7B94-F133-41EF-A4CA-EC11BB1C0DAC}"/>
    <cellStyle name="Comma 4 2 2 5 7" xfId="2374" xr:uid="{00000000-0005-0000-0000-000054080000}"/>
    <cellStyle name="Comma 4 2 2 5 8" xfId="2767" xr:uid="{00000000-0005-0000-0000-000055080000}"/>
    <cellStyle name="Comma 4 2 2 5 8 2" xfId="6990" xr:uid="{00000000-0005-0000-0000-000056080000}"/>
    <cellStyle name="Comma 4 2 2 5 8 2 2" xfId="24720" xr:uid="{62029DF1-01EA-488F-8E22-2218BF865B46}"/>
    <cellStyle name="Comma 4 2 2 5 8 2 3" xfId="15440" xr:uid="{5430C7F5-C275-4AA6-B67E-04297731979E}"/>
    <cellStyle name="Comma 4 2 2 5 8 3" xfId="20503" xr:uid="{85A93AD6-3AA3-491F-9417-60D2B19C78F9}"/>
    <cellStyle name="Comma 4 2 2 5 8 4" xfId="11222" xr:uid="{14CE2EC5-9D7A-492E-814F-D2C4744B0C70}"/>
    <cellStyle name="Comma 4 2 2 5 9" xfId="4607" xr:uid="{00000000-0005-0000-0000-000057080000}"/>
    <cellStyle name="Comma 4 2 2 5 9 2" xfId="22337" xr:uid="{EAEB6731-86BD-4CD5-8CE4-C715E9323060}"/>
    <cellStyle name="Comma 4 2 2 5 9 3" xfId="13057" xr:uid="{03F7930E-6255-4977-A494-0935CC70DE67}"/>
    <cellStyle name="Comma 4 2 3" xfId="136" xr:uid="{00000000-0005-0000-0000-000058080000}"/>
    <cellStyle name="Comma 4 2 3 10" xfId="2768" xr:uid="{00000000-0005-0000-0000-000059080000}"/>
    <cellStyle name="Comma 4 2 3 10 2" xfId="6991" xr:uid="{00000000-0005-0000-0000-00005A080000}"/>
    <cellStyle name="Comma 4 2 3 10 2 2" xfId="24721" xr:uid="{C0D28706-06E3-40FD-88B4-4D5FEC85FECE}"/>
    <cellStyle name="Comma 4 2 3 10 2 3" xfId="15441" xr:uid="{B7887370-F848-43D2-9D96-C174242641FE}"/>
    <cellStyle name="Comma 4 2 3 10 3" xfId="20504" xr:uid="{D45B52A4-81FF-4DFF-BD0A-357F8AF6C3BA}"/>
    <cellStyle name="Comma 4 2 3 10 4" xfId="11223" xr:uid="{B40A9C22-401F-4629-8CCC-029601664602}"/>
    <cellStyle name="Comma 4 2 3 11" xfId="4608" xr:uid="{00000000-0005-0000-0000-00005B080000}"/>
    <cellStyle name="Comma 4 2 3 11 2" xfId="22338" xr:uid="{CEC7D61C-8187-4D19-BC31-75ECE22B4664}"/>
    <cellStyle name="Comma 4 2 3 11 3" xfId="13058" xr:uid="{37333CAD-5633-4E53-9C0D-B2AF0D743AE9}"/>
    <cellStyle name="Comma 4 2 3 12" xfId="18121" xr:uid="{806E3518-8FED-41BC-A9CF-7FF0554117CD}"/>
    <cellStyle name="Comma 4 2 3 13" xfId="17288" xr:uid="{8948A23A-9B08-4B8D-890D-87CA048C0CFF}"/>
    <cellStyle name="Comma 4 2 3 14" xfId="8840" xr:uid="{075DFBF5-A665-462B-8E07-01EEBDF8F233}"/>
    <cellStyle name="Comma 4 2 3 2" xfId="137" xr:uid="{00000000-0005-0000-0000-00005C080000}"/>
    <cellStyle name="Comma 4 2 3 2 10" xfId="4609" xr:uid="{00000000-0005-0000-0000-00005D080000}"/>
    <cellStyle name="Comma 4 2 3 2 10 2" xfId="22339" xr:uid="{472C315C-D166-41BF-8D8A-3FA3EE415BDC}"/>
    <cellStyle name="Comma 4 2 3 2 10 3" xfId="13059" xr:uid="{FC245253-3393-4117-8EF6-1013D6AC6D27}"/>
    <cellStyle name="Comma 4 2 3 2 11" xfId="18122" xr:uid="{857643F1-AF22-4809-BFB0-6D9CDB35C8A3}"/>
    <cellStyle name="Comma 4 2 3 2 12" xfId="17289" xr:uid="{13051EE6-DC20-4C82-A5D4-8485A5103B7C}"/>
    <cellStyle name="Comma 4 2 3 2 13" xfId="8841" xr:uid="{A6489F20-D1BF-42FA-9BCD-D449A873CDBF}"/>
    <cellStyle name="Comma 4 2 3 2 2" xfId="138" xr:uid="{00000000-0005-0000-0000-00005E080000}"/>
    <cellStyle name="Comma 4 2 3 2 2 10" xfId="18123" xr:uid="{CA0F4844-6B55-4842-AFB7-FBFECCEA93A9}"/>
    <cellStyle name="Comma 4 2 3 2 2 11" xfId="17290" xr:uid="{0AF6E00D-6060-4491-87A0-2EDFA509A742}"/>
    <cellStyle name="Comma 4 2 3 2 2 12" xfId="8842" xr:uid="{A964AD3C-A781-49E8-8C53-26310B2FD825}"/>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899" xr:uid="{E49002CE-5918-413A-9A5F-EE54F6066EFA}"/>
    <cellStyle name="Comma 4 2 3 2 2 2 2 2 3" xfId="15619" xr:uid="{3CCB86BD-89FA-45CC-BCAB-452A51C85FB7}"/>
    <cellStyle name="Comma 4 2 3 2 2 2 2 3" xfId="20682" xr:uid="{6E4A6CDE-C303-4AC6-B9E8-13B6FF5230A9}"/>
    <cellStyle name="Comma 4 2 3 2 2 2 2 4" xfId="11401" xr:uid="{2CB9557F-320B-4D2C-84E4-2B0C95CCF172}"/>
    <cellStyle name="Comma 4 2 3 2 2 2 3" xfId="5024" xr:uid="{00000000-0005-0000-0000-000062080000}"/>
    <cellStyle name="Comma 4 2 3 2 2 2 3 2" xfId="22754" xr:uid="{D4A43445-5257-49DD-A246-75D7F92D702F}"/>
    <cellStyle name="Comma 4 2 3 2 2 2 3 3" xfId="13474" xr:uid="{88928572-FE4F-40DD-A118-4BB95A881EAC}"/>
    <cellStyle name="Comma 4 2 3 2 2 2 4" xfId="18537" xr:uid="{F4654F09-082F-453A-BE12-04E5FBBEDF0D}"/>
    <cellStyle name="Comma 4 2 3 2 2 2 5" xfId="17707" xr:uid="{900C0D81-6B2E-4F78-B3E4-BFD580C3D07D}"/>
    <cellStyle name="Comma 4 2 3 2 2 2 6" xfId="9256" xr:uid="{BCD5CBD5-A74E-4C1E-97F5-E26651833A4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5312" xr:uid="{F90D8C55-27D6-4BBE-8992-C31012B2D2CA}"/>
    <cellStyle name="Comma 4 2 3 2 2 3 2 2 3" xfId="16032" xr:uid="{C00CD83C-F184-48A3-A4CA-88E0840797AF}"/>
    <cellStyle name="Comma 4 2 3 2 2 3 2 3" xfId="21095" xr:uid="{B92235BB-6221-4C64-A6DF-BA92FFA90ABE}"/>
    <cellStyle name="Comma 4 2 3 2 2 3 2 4" xfId="11814" xr:uid="{55A5ECBC-D4B6-401C-B92B-B9FB6FC8D3FA}"/>
    <cellStyle name="Comma 4 2 3 2 2 3 3" xfId="5437" xr:uid="{00000000-0005-0000-0000-000066080000}"/>
    <cellStyle name="Comma 4 2 3 2 2 3 3 2" xfId="23167" xr:uid="{40E64881-D2F7-4B1D-9215-B86843A6DDB1}"/>
    <cellStyle name="Comma 4 2 3 2 2 3 3 3" xfId="13887" xr:uid="{E43BA3BF-F653-459E-91BA-147660D56EDD}"/>
    <cellStyle name="Comma 4 2 3 2 2 3 4" xfId="18950" xr:uid="{79D6C4B9-A132-480E-A0BA-46296764CAEC}"/>
    <cellStyle name="Comma 4 2 3 2 2 3 5" xfId="9669" xr:uid="{208BCE86-028C-47A9-8CBE-E5CAECFC0FBB}"/>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5725" xr:uid="{9250722A-3C78-4A59-A351-2ADD3A2DC649}"/>
    <cellStyle name="Comma 4 2 3 2 2 4 2 2 3" xfId="16445" xr:uid="{C1516CC5-D65F-40C4-BF5D-8F860078F50F}"/>
    <cellStyle name="Comma 4 2 3 2 2 4 2 3" xfId="21508" xr:uid="{4CE9F1EE-325C-46D1-8DB9-3B24AC71C1F9}"/>
    <cellStyle name="Comma 4 2 3 2 2 4 2 4" xfId="12227" xr:uid="{B27E6FE8-7C97-4D67-A10D-68819B7D3B08}"/>
    <cellStyle name="Comma 4 2 3 2 2 4 3" xfId="5850" xr:uid="{00000000-0005-0000-0000-00006A080000}"/>
    <cellStyle name="Comma 4 2 3 2 2 4 3 2" xfId="23580" xr:uid="{3B5BFCC5-2E84-45B4-8BAA-B54826851E10}"/>
    <cellStyle name="Comma 4 2 3 2 2 4 3 3" xfId="14300" xr:uid="{85714FDB-C6C1-48D5-9A44-564891A4B3CF}"/>
    <cellStyle name="Comma 4 2 3 2 2 4 4" xfId="19363" xr:uid="{243A371D-5C58-4FAA-9BF5-DCF71D74A1BE}"/>
    <cellStyle name="Comma 4 2 3 2 2 4 5" xfId="10082" xr:uid="{EE0751FD-9E83-4665-BC2D-9DC237E1CCDF}"/>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6138" xr:uid="{A9463BCE-7C13-4EB8-BC22-AB10929692E6}"/>
    <cellStyle name="Comma 4 2 3 2 2 5 2 2 3" xfId="16858" xr:uid="{3BC0F725-341F-4A35-8E98-9212094BCBF6}"/>
    <cellStyle name="Comma 4 2 3 2 2 5 2 3" xfId="21921" xr:uid="{67D7BE6C-7B27-4493-B911-52F3F4C36DEB}"/>
    <cellStyle name="Comma 4 2 3 2 2 5 2 4" xfId="12640" xr:uid="{36D1CE83-4213-4297-AA2B-7A5600025052}"/>
    <cellStyle name="Comma 4 2 3 2 2 5 3" xfId="6263" xr:uid="{00000000-0005-0000-0000-00006E080000}"/>
    <cellStyle name="Comma 4 2 3 2 2 5 3 2" xfId="23993" xr:uid="{40087FBD-8BBD-4F5F-A302-9476EC093D01}"/>
    <cellStyle name="Comma 4 2 3 2 2 5 3 3" xfId="14713" xr:uid="{60E29562-B519-4C01-929D-6DEFC883CA0D}"/>
    <cellStyle name="Comma 4 2 3 2 2 5 4" xfId="19776" xr:uid="{ED8C7451-EAFC-4090-89B2-1EF6FA48A29B}"/>
    <cellStyle name="Comma 4 2 3 2 2 5 5" xfId="10495" xr:uid="{76673C80-89F5-44E5-9637-4DE01954E1AC}"/>
    <cellStyle name="Comma 4 2 3 2 2 6" xfId="2392" xr:uid="{00000000-0005-0000-0000-00006F080000}"/>
    <cellStyle name="Comma 4 2 3 2 2 6 2" xfId="6676" xr:uid="{00000000-0005-0000-0000-000070080000}"/>
    <cellStyle name="Comma 4 2 3 2 2 6 2 2" xfId="24406" xr:uid="{B6F260D7-BEED-41AA-A001-47E5191C527C}"/>
    <cellStyle name="Comma 4 2 3 2 2 6 2 3" xfId="15126" xr:uid="{7CB1E998-402E-4BF4-A486-0EC72B9715C1}"/>
    <cellStyle name="Comma 4 2 3 2 2 6 3" xfId="20189" xr:uid="{DD2B24EE-3704-4269-924D-5CD658392293}"/>
    <cellStyle name="Comma 4 2 3 2 2 6 4" xfId="10908" xr:uid="{143D51E7-5433-472D-B2F5-CE39B30FF3FF}"/>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4723" xr:uid="{6C07F078-E5B4-42E8-9C9E-D1670E652221}"/>
    <cellStyle name="Comma 4 2 3 2 2 8 2 3" xfId="15443" xr:uid="{4452970C-2647-4C0F-9F14-6CDF32B5C4E9}"/>
    <cellStyle name="Comma 4 2 3 2 2 8 3" xfId="20506" xr:uid="{E2B73AB6-58FF-422B-ADA5-45C13E2A4736}"/>
    <cellStyle name="Comma 4 2 3 2 2 8 4" xfId="11225" xr:uid="{910AB789-4C90-4076-8BB5-C19E61AFC60C}"/>
    <cellStyle name="Comma 4 2 3 2 2 9" xfId="4610" xr:uid="{00000000-0005-0000-0000-000074080000}"/>
    <cellStyle name="Comma 4 2 3 2 2 9 2" xfId="22340" xr:uid="{7B5530EB-FE6D-43F0-BB27-009266BCCB71}"/>
    <cellStyle name="Comma 4 2 3 2 2 9 3" xfId="13060" xr:uid="{22A694AC-51F4-49E1-9C3F-9600B1CBF2CC}"/>
    <cellStyle name="Comma 4 2 3 2 3" xfId="675" xr:uid="{00000000-0005-0000-0000-000075080000}"/>
    <cellStyle name="Comma 4 2 3 2 3 2" xfId="2946" xr:uid="{00000000-0005-0000-0000-000076080000}"/>
    <cellStyle name="Comma 4 2 3 2 3 2 2" xfId="7168" xr:uid="{00000000-0005-0000-0000-000077080000}"/>
    <cellStyle name="Comma 4 2 3 2 3 2 2 2" xfId="24898" xr:uid="{CEDA1875-5C65-4985-B047-855D7A12253B}"/>
    <cellStyle name="Comma 4 2 3 2 3 2 2 3" xfId="15618" xr:uid="{171997FB-C7D7-45F9-BCDC-DBA1725C1BE9}"/>
    <cellStyle name="Comma 4 2 3 2 3 2 3" xfId="20681" xr:uid="{FC4EC83F-C3DA-41DE-8C84-AB0AD0737931}"/>
    <cellStyle name="Comma 4 2 3 2 3 2 4" xfId="11400" xr:uid="{5747F898-D11A-4ED0-8FFC-4ED9CF212BBB}"/>
    <cellStyle name="Comma 4 2 3 2 3 3" xfId="5023" xr:uid="{00000000-0005-0000-0000-000078080000}"/>
    <cellStyle name="Comma 4 2 3 2 3 3 2" xfId="22753" xr:uid="{E1BEDBE8-7C63-453E-B01F-10D53C1A845A}"/>
    <cellStyle name="Comma 4 2 3 2 3 3 3" xfId="13473" xr:uid="{829CF8E7-CCF2-4ADE-B43F-8ECE84EBCDE7}"/>
    <cellStyle name="Comma 4 2 3 2 3 4" xfId="18536" xr:uid="{A2B45FDC-AB5F-4B2F-A663-A3C8CA90F42A}"/>
    <cellStyle name="Comma 4 2 3 2 3 5" xfId="17706" xr:uid="{0C3D27CE-CBE9-4AC9-8D63-9C9D1DFE4E30}"/>
    <cellStyle name="Comma 4 2 3 2 3 6" xfId="9255" xr:uid="{979BA6F2-8F93-4039-8ADE-993AEF32EBC7}"/>
    <cellStyle name="Comma 4 2 3 2 4" xfId="1128" xr:uid="{00000000-0005-0000-0000-000079080000}"/>
    <cellStyle name="Comma 4 2 3 2 4 2" xfId="3359" xr:uid="{00000000-0005-0000-0000-00007A080000}"/>
    <cellStyle name="Comma 4 2 3 2 4 2 2" xfId="7581" xr:uid="{00000000-0005-0000-0000-00007B080000}"/>
    <cellStyle name="Comma 4 2 3 2 4 2 2 2" xfId="25311" xr:uid="{DC081363-8791-45C1-9985-4F84BEADF312}"/>
    <cellStyle name="Comma 4 2 3 2 4 2 2 3" xfId="16031" xr:uid="{F0EC9377-9789-4124-A716-B9BE7D57A098}"/>
    <cellStyle name="Comma 4 2 3 2 4 2 3" xfId="21094" xr:uid="{D88AE001-5932-4E4C-AC0F-294D92A167BF}"/>
    <cellStyle name="Comma 4 2 3 2 4 2 4" xfId="11813" xr:uid="{B4496BFA-59C2-44F7-A3A4-0E08685BFE07}"/>
    <cellStyle name="Comma 4 2 3 2 4 3" xfId="5436" xr:uid="{00000000-0005-0000-0000-00007C080000}"/>
    <cellStyle name="Comma 4 2 3 2 4 3 2" xfId="23166" xr:uid="{70B00CBF-8962-45CC-B870-336FE63E15D4}"/>
    <cellStyle name="Comma 4 2 3 2 4 3 3" xfId="13886" xr:uid="{B2F4CAF8-F610-4DE3-8C5D-BEA02E1C233D}"/>
    <cellStyle name="Comma 4 2 3 2 4 4" xfId="18949" xr:uid="{D6BB7C54-9FFE-4BB0-84DB-B78F6FBC475C}"/>
    <cellStyle name="Comma 4 2 3 2 4 5" xfId="9668" xr:uid="{18B245DD-5C69-4DB7-96FA-D4CD02BEC7D7}"/>
    <cellStyle name="Comma 4 2 3 2 5" xfId="1542" xr:uid="{00000000-0005-0000-0000-00007D080000}"/>
    <cellStyle name="Comma 4 2 3 2 5 2" xfId="3772" xr:uid="{00000000-0005-0000-0000-00007E080000}"/>
    <cellStyle name="Comma 4 2 3 2 5 2 2" xfId="7994" xr:uid="{00000000-0005-0000-0000-00007F080000}"/>
    <cellStyle name="Comma 4 2 3 2 5 2 2 2" xfId="25724" xr:uid="{A6550BBD-72DC-4D49-871B-6372715C968A}"/>
    <cellStyle name="Comma 4 2 3 2 5 2 2 3" xfId="16444" xr:uid="{E4A4CEE4-865D-4870-81DE-2286C573DB79}"/>
    <cellStyle name="Comma 4 2 3 2 5 2 3" xfId="21507" xr:uid="{6AF6BFE5-197E-44A4-8F39-DEE9EA638C4E}"/>
    <cellStyle name="Comma 4 2 3 2 5 2 4" xfId="12226" xr:uid="{79ED6070-B482-4FD1-AC40-0CB02E02C114}"/>
    <cellStyle name="Comma 4 2 3 2 5 3" xfId="5849" xr:uid="{00000000-0005-0000-0000-000080080000}"/>
    <cellStyle name="Comma 4 2 3 2 5 3 2" xfId="23579" xr:uid="{9998D545-E777-44C0-BA78-7BD538E378E6}"/>
    <cellStyle name="Comma 4 2 3 2 5 3 3" xfId="14299" xr:uid="{0A4EC205-FF3F-4CBC-9A9A-CCFD94A5540D}"/>
    <cellStyle name="Comma 4 2 3 2 5 4" xfId="19362" xr:uid="{FCD3411E-BD2A-4F3C-9770-3696A9D2AB20}"/>
    <cellStyle name="Comma 4 2 3 2 5 5" xfId="10081" xr:uid="{3859AEA1-4BA4-4476-9935-B08A51502749}"/>
    <cellStyle name="Comma 4 2 3 2 6" xfId="1956" xr:uid="{00000000-0005-0000-0000-000081080000}"/>
    <cellStyle name="Comma 4 2 3 2 6 2" xfId="4185" xr:uid="{00000000-0005-0000-0000-000082080000}"/>
    <cellStyle name="Comma 4 2 3 2 6 2 2" xfId="8407" xr:uid="{00000000-0005-0000-0000-000083080000}"/>
    <cellStyle name="Comma 4 2 3 2 6 2 2 2" xfId="26137" xr:uid="{6AD22B8E-CCB0-40C7-A182-8F622DA8C1A0}"/>
    <cellStyle name="Comma 4 2 3 2 6 2 2 3" xfId="16857" xr:uid="{BF279FF2-72CE-4DE4-9D20-D6938039A238}"/>
    <cellStyle name="Comma 4 2 3 2 6 2 3" xfId="21920" xr:uid="{02BE87B1-7256-4616-B57E-09DCEDB3DB50}"/>
    <cellStyle name="Comma 4 2 3 2 6 2 4" xfId="12639" xr:uid="{DE462278-2CD2-4815-94A7-104C40F21840}"/>
    <cellStyle name="Comma 4 2 3 2 6 3" xfId="6262" xr:uid="{00000000-0005-0000-0000-000084080000}"/>
    <cellStyle name="Comma 4 2 3 2 6 3 2" xfId="23992" xr:uid="{434A43F3-059A-4941-B004-30D869FEFBC1}"/>
    <cellStyle name="Comma 4 2 3 2 6 3 3" xfId="14712" xr:uid="{80F52F66-4B07-495E-91E9-F324CDFF46D8}"/>
    <cellStyle name="Comma 4 2 3 2 6 4" xfId="19775" xr:uid="{52C05902-D0E8-4C4F-8C83-4A1377276C2A}"/>
    <cellStyle name="Comma 4 2 3 2 6 5" xfId="10494" xr:uid="{45B81B81-92C6-4182-ADE0-E1DB9B5A2A4A}"/>
    <cellStyle name="Comma 4 2 3 2 7" xfId="2391" xr:uid="{00000000-0005-0000-0000-000085080000}"/>
    <cellStyle name="Comma 4 2 3 2 7 2" xfId="6675" xr:uid="{00000000-0005-0000-0000-000086080000}"/>
    <cellStyle name="Comma 4 2 3 2 7 2 2" xfId="24405" xr:uid="{8D2F1437-F8D8-4BEC-8187-CA14DF63F679}"/>
    <cellStyle name="Comma 4 2 3 2 7 2 3" xfId="15125" xr:uid="{A94DFFD8-9558-4E9E-9783-D0526A25D28C}"/>
    <cellStyle name="Comma 4 2 3 2 7 3" xfId="20188" xr:uid="{CE6B94EF-32E5-4D7E-BA05-579610B31209}"/>
    <cellStyle name="Comma 4 2 3 2 7 4" xfId="10907" xr:uid="{3F75C20A-07BE-4512-BE39-3171C07DD25C}"/>
    <cellStyle name="Comma 4 2 3 2 8" xfId="2372" xr:uid="{00000000-0005-0000-0000-000087080000}"/>
    <cellStyle name="Comma 4 2 3 2 9" xfId="2769" xr:uid="{00000000-0005-0000-0000-000088080000}"/>
    <cellStyle name="Comma 4 2 3 2 9 2" xfId="6992" xr:uid="{00000000-0005-0000-0000-000089080000}"/>
    <cellStyle name="Comma 4 2 3 2 9 2 2" xfId="24722" xr:uid="{D6839C4B-CDCB-48EF-A114-39117EDB8343}"/>
    <cellStyle name="Comma 4 2 3 2 9 2 3" xfId="15442" xr:uid="{FF810A21-DC97-44C2-B250-68C2F786FFA9}"/>
    <cellStyle name="Comma 4 2 3 2 9 3" xfId="20505" xr:uid="{B41EABE9-C247-4758-BB6B-2E4A3269E73B}"/>
    <cellStyle name="Comma 4 2 3 2 9 4" xfId="11224" xr:uid="{3149D3C5-7097-43F7-897F-668B81884291}"/>
    <cellStyle name="Comma 4 2 3 3" xfId="139" xr:uid="{00000000-0005-0000-0000-00008A080000}"/>
    <cellStyle name="Comma 4 2 3 3 10" xfId="18124" xr:uid="{CEFC8305-0D04-49D2-91F2-9C7AD7B86875}"/>
    <cellStyle name="Comma 4 2 3 3 11" xfId="17291" xr:uid="{C0A801EE-6D95-4D07-B5F2-71851B061079}"/>
    <cellStyle name="Comma 4 2 3 3 12" xfId="8843" xr:uid="{93B03879-9514-4BCE-BFE9-2C8AD18DE772}"/>
    <cellStyle name="Comma 4 2 3 3 2" xfId="677" xr:uid="{00000000-0005-0000-0000-00008B080000}"/>
    <cellStyle name="Comma 4 2 3 3 2 2" xfId="2948" xr:uid="{00000000-0005-0000-0000-00008C080000}"/>
    <cellStyle name="Comma 4 2 3 3 2 2 2" xfId="7170" xr:uid="{00000000-0005-0000-0000-00008D080000}"/>
    <cellStyle name="Comma 4 2 3 3 2 2 2 2" xfId="24900" xr:uid="{B29B6F95-DADF-42B3-8666-D30EC58CD5E5}"/>
    <cellStyle name="Comma 4 2 3 3 2 2 2 3" xfId="15620" xr:uid="{26AE87DF-A39F-455A-BAE3-9AD412B903EE}"/>
    <cellStyle name="Comma 4 2 3 3 2 2 3" xfId="20683" xr:uid="{7DC82C79-DC97-47E1-A921-AE88F780B743}"/>
    <cellStyle name="Comma 4 2 3 3 2 2 4" xfId="11402" xr:uid="{913BA07A-7874-48A4-ACF6-61ECCACAC7E0}"/>
    <cellStyle name="Comma 4 2 3 3 2 3" xfId="5025" xr:uid="{00000000-0005-0000-0000-00008E080000}"/>
    <cellStyle name="Comma 4 2 3 3 2 3 2" xfId="22755" xr:uid="{7C0F39E9-605E-42A4-869B-4377A49ADA47}"/>
    <cellStyle name="Comma 4 2 3 3 2 3 3" xfId="13475" xr:uid="{5428E087-AC9C-4E93-9C42-9EB3B692CC8D}"/>
    <cellStyle name="Comma 4 2 3 3 2 4" xfId="18538" xr:uid="{D7171E79-B702-4B45-9EA6-597B333F81BC}"/>
    <cellStyle name="Comma 4 2 3 3 2 5" xfId="17708" xr:uid="{23E94667-2496-4AF6-9071-F237BC32B811}"/>
    <cellStyle name="Comma 4 2 3 3 2 6" xfId="9257" xr:uid="{BEB6B009-07AB-4770-91C6-855BF4E046B2}"/>
    <cellStyle name="Comma 4 2 3 3 3" xfId="1130" xr:uid="{00000000-0005-0000-0000-00008F080000}"/>
    <cellStyle name="Comma 4 2 3 3 3 2" xfId="3361" xr:uid="{00000000-0005-0000-0000-000090080000}"/>
    <cellStyle name="Comma 4 2 3 3 3 2 2" xfId="7583" xr:uid="{00000000-0005-0000-0000-000091080000}"/>
    <cellStyle name="Comma 4 2 3 3 3 2 2 2" xfId="25313" xr:uid="{5A06C664-01A4-481E-B346-9C8E4B1C742A}"/>
    <cellStyle name="Comma 4 2 3 3 3 2 2 3" xfId="16033" xr:uid="{A5BD239B-DF5D-4FFD-8CD9-756CD58DF112}"/>
    <cellStyle name="Comma 4 2 3 3 3 2 3" xfId="21096" xr:uid="{F265B9BE-5442-4AAF-A5D6-2DBC06579B8F}"/>
    <cellStyle name="Comma 4 2 3 3 3 2 4" xfId="11815" xr:uid="{7AA9D749-6917-48A5-80E3-A8EDFF43EA24}"/>
    <cellStyle name="Comma 4 2 3 3 3 3" xfId="5438" xr:uid="{00000000-0005-0000-0000-000092080000}"/>
    <cellStyle name="Comma 4 2 3 3 3 3 2" xfId="23168" xr:uid="{23FFB7BA-9179-4839-B6CE-823D62F8D69D}"/>
    <cellStyle name="Comma 4 2 3 3 3 3 3" xfId="13888" xr:uid="{2F63B878-D79D-4ADD-B306-D58983A255CC}"/>
    <cellStyle name="Comma 4 2 3 3 3 4" xfId="18951" xr:uid="{FA6536DF-9D57-407C-8619-537BFE1BB4D7}"/>
    <cellStyle name="Comma 4 2 3 3 3 5" xfId="9670" xr:uid="{59636C12-2D6A-40D2-A1B9-D42CC6039C73}"/>
    <cellStyle name="Comma 4 2 3 3 4" xfId="1544" xr:uid="{00000000-0005-0000-0000-000093080000}"/>
    <cellStyle name="Comma 4 2 3 3 4 2" xfId="3774" xr:uid="{00000000-0005-0000-0000-000094080000}"/>
    <cellStyle name="Comma 4 2 3 3 4 2 2" xfId="7996" xr:uid="{00000000-0005-0000-0000-000095080000}"/>
    <cellStyle name="Comma 4 2 3 3 4 2 2 2" xfId="25726" xr:uid="{A9614BB7-CD0F-4CF4-A35A-71DAE8912FB8}"/>
    <cellStyle name="Comma 4 2 3 3 4 2 2 3" xfId="16446" xr:uid="{A153D0A7-21F8-4C1F-BA6B-D2D8C4E05594}"/>
    <cellStyle name="Comma 4 2 3 3 4 2 3" xfId="21509" xr:uid="{97B782A7-F61B-4303-B51C-DA11EBAA2068}"/>
    <cellStyle name="Comma 4 2 3 3 4 2 4" xfId="12228" xr:uid="{94001DFD-614E-4A7B-9BDD-515913854BFF}"/>
    <cellStyle name="Comma 4 2 3 3 4 3" xfId="5851" xr:uid="{00000000-0005-0000-0000-000096080000}"/>
    <cellStyle name="Comma 4 2 3 3 4 3 2" xfId="23581" xr:uid="{4FC720A4-F3B0-49DB-82A4-976234FACD0F}"/>
    <cellStyle name="Comma 4 2 3 3 4 3 3" xfId="14301" xr:uid="{867743A5-D3EB-4578-94A1-FAC2359277EE}"/>
    <cellStyle name="Comma 4 2 3 3 4 4" xfId="19364" xr:uid="{B65B7CC8-8F5E-40DF-9694-384950C05A70}"/>
    <cellStyle name="Comma 4 2 3 3 4 5" xfId="10083" xr:uid="{A4702973-5C10-4176-AE75-266BBAAC8CCA}"/>
    <cellStyle name="Comma 4 2 3 3 5" xfId="1958" xr:uid="{00000000-0005-0000-0000-000097080000}"/>
    <cellStyle name="Comma 4 2 3 3 5 2" xfId="4187" xr:uid="{00000000-0005-0000-0000-000098080000}"/>
    <cellStyle name="Comma 4 2 3 3 5 2 2" xfId="8409" xr:uid="{00000000-0005-0000-0000-000099080000}"/>
    <cellStyle name="Comma 4 2 3 3 5 2 2 2" xfId="26139" xr:uid="{6D5FFFDA-0AE7-433A-B195-58C99DD61B56}"/>
    <cellStyle name="Comma 4 2 3 3 5 2 2 3" xfId="16859" xr:uid="{1B751621-1922-41D8-883E-DDD6494A5CA9}"/>
    <cellStyle name="Comma 4 2 3 3 5 2 3" xfId="21922" xr:uid="{EB81C032-248A-4B2A-96AE-1AEFA7B5AA80}"/>
    <cellStyle name="Comma 4 2 3 3 5 2 4" xfId="12641" xr:uid="{75CA9E6A-0B49-4810-A817-97A4F71B9E57}"/>
    <cellStyle name="Comma 4 2 3 3 5 3" xfId="6264" xr:uid="{00000000-0005-0000-0000-00009A080000}"/>
    <cellStyle name="Comma 4 2 3 3 5 3 2" xfId="23994" xr:uid="{A7B71D35-39AF-455B-9409-6701611579A9}"/>
    <cellStyle name="Comma 4 2 3 3 5 3 3" xfId="14714" xr:uid="{0B551FA2-DF66-4C93-9795-877A5E459791}"/>
    <cellStyle name="Comma 4 2 3 3 5 4" xfId="19777" xr:uid="{11F7E23B-2BE8-4501-BBD2-0893DD73CC31}"/>
    <cellStyle name="Comma 4 2 3 3 5 5" xfId="10496" xr:uid="{053FC396-622E-4885-8A25-05856734B39F}"/>
    <cellStyle name="Comma 4 2 3 3 6" xfId="2393" xr:uid="{00000000-0005-0000-0000-00009B080000}"/>
    <cellStyle name="Comma 4 2 3 3 6 2" xfId="6677" xr:uid="{00000000-0005-0000-0000-00009C080000}"/>
    <cellStyle name="Comma 4 2 3 3 6 2 2" xfId="24407" xr:uid="{D222D672-B32B-4B66-90A1-D84A168A6041}"/>
    <cellStyle name="Comma 4 2 3 3 6 2 3" xfId="15127" xr:uid="{A9F45993-947D-432D-BA1A-43BFE94E1D4B}"/>
    <cellStyle name="Comma 4 2 3 3 6 3" xfId="20190" xr:uid="{9C17AD7D-209E-4594-A646-313AF9AF900E}"/>
    <cellStyle name="Comma 4 2 3 3 6 4" xfId="10909" xr:uid="{2070531D-B127-47B8-9A18-AD89DA8DA263}"/>
    <cellStyle name="Comma 4 2 3 3 7" xfId="2370" xr:uid="{00000000-0005-0000-0000-00009D080000}"/>
    <cellStyle name="Comma 4 2 3 3 8" xfId="2771" xr:uid="{00000000-0005-0000-0000-00009E080000}"/>
    <cellStyle name="Comma 4 2 3 3 8 2" xfId="6994" xr:uid="{00000000-0005-0000-0000-00009F080000}"/>
    <cellStyle name="Comma 4 2 3 3 8 2 2" xfId="24724" xr:uid="{9BE76E2B-E134-496A-8562-ACF67A716812}"/>
    <cellStyle name="Comma 4 2 3 3 8 2 3" xfId="15444" xr:uid="{C9E82F0B-6859-417A-9A4E-79AD1E554CF7}"/>
    <cellStyle name="Comma 4 2 3 3 8 3" xfId="20507" xr:uid="{3CD827E3-5360-497F-8EA5-B1A50E38B102}"/>
    <cellStyle name="Comma 4 2 3 3 8 4" xfId="11226" xr:uid="{3F00EE35-5278-40B2-A333-FACF24D3A77D}"/>
    <cellStyle name="Comma 4 2 3 3 9" xfId="4611" xr:uid="{00000000-0005-0000-0000-0000A0080000}"/>
    <cellStyle name="Comma 4 2 3 3 9 2" xfId="22341" xr:uid="{D3B9AE08-E476-433D-A94D-27F63D8AC786}"/>
    <cellStyle name="Comma 4 2 3 3 9 3" xfId="13061" xr:uid="{51E87CB5-61D8-46DA-AFE6-63285A8EF3C5}"/>
    <cellStyle name="Comma 4 2 3 4" xfId="674" xr:uid="{00000000-0005-0000-0000-0000A1080000}"/>
    <cellStyle name="Comma 4 2 3 4 2" xfId="2945" xr:uid="{00000000-0005-0000-0000-0000A2080000}"/>
    <cellStyle name="Comma 4 2 3 4 2 2" xfId="7167" xr:uid="{00000000-0005-0000-0000-0000A3080000}"/>
    <cellStyle name="Comma 4 2 3 4 2 2 2" xfId="24897" xr:uid="{199937F2-E03F-4C35-96ED-81A8D1272F5C}"/>
    <cellStyle name="Comma 4 2 3 4 2 2 3" xfId="15617" xr:uid="{95DE4ACC-94EB-4348-B743-92D177388DE7}"/>
    <cellStyle name="Comma 4 2 3 4 2 3" xfId="20680" xr:uid="{FDD6518C-CF88-4631-82FE-60BFE12C8EA4}"/>
    <cellStyle name="Comma 4 2 3 4 2 4" xfId="11399" xr:uid="{49DABE85-CEDF-45F8-BFB5-9B9EA43B5AF3}"/>
    <cellStyle name="Comma 4 2 3 4 3" xfId="5022" xr:uid="{00000000-0005-0000-0000-0000A4080000}"/>
    <cellStyle name="Comma 4 2 3 4 3 2" xfId="22752" xr:uid="{E466324C-26C5-48EE-AA5E-80A18B2439CC}"/>
    <cellStyle name="Comma 4 2 3 4 3 3" xfId="13472" xr:uid="{3359DD4A-4999-4178-BB52-B382259EFCD0}"/>
    <cellStyle name="Comma 4 2 3 4 4" xfId="18535" xr:uid="{95783FC5-774A-45DC-8DF2-68740DC386C6}"/>
    <cellStyle name="Comma 4 2 3 4 5" xfId="17705" xr:uid="{7037E89A-F9FD-4977-AE9C-A1D1792C3D74}"/>
    <cellStyle name="Comma 4 2 3 4 6" xfId="9254" xr:uid="{7B972561-3429-442F-939F-4864504DA601}"/>
    <cellStyle name="Comma 4 2 3 5" xfId="1127" xr:uid="{00000000-0005-0000-0000-0000A5080000}"/>
    <cellStyle name="Comma 4 2 3 5 2" xfId="3358" xr:uid="{00000000-0005-0000-0000-0000A6080000}"/>
    <cellStyle name="Comma 4 2 3 5 2 2" xfId="7580" xr:uid="{00000000-0005-0000-0000-0000A7080000}"/>
    <cellStyle name="Comma 4 2 3 5 2 2 2" xfId="25310" xr:uid="{97D1E2D2-A50E-4733-92B2-FA707C96F34E}"/>
    <cellStyle name="Comma 4 2 3 5 2 2 3" xfId="16030" xr:uid="{D4B10CC8-2161-40FB-A2F8-CD0B7CD130B3}"/>
    <cellStyle name="Comma 4 2 3 5 2 3" xfId="21093" xr:uid="{C005407F-73F9-4757-8DE3-04C3F7F574CF}"/>
    <cellStyle name="Comma 4 2 3 5 2 4" xfId="11812" xr:uid="{707DC3C2-1636-4FA9-8888-A05E1BEE1370}"/>
    <cellStyle name="Comma 4 2 3 5 3" xfId="5435" xr:uid="{00000000-0005-0000-0000-0000A8080000}"/>
    <cellStyle name="Comma 4 2 3 5 3 2" xfId="23165" xr:uid="{7FC11484-E1F2-4913-95C4-3AFDEE2F9419}"/>
    <cellStyle name="Comma 4 2 3 5 3 3" xfId="13885" xr:uid="{CE9F7622-3098-4665-B37B-3125603E2B5D}"/>
    <cellStyle name="Comma 4 2 3 5 4" xfId="18948" xr:uid="{C0961C6E-7530-4189-A759-C80B430BC74E}"/>
    <cellStyle name="Comma 4 2 3 5 5" xfId="9667" xr:uid="{52E3AAE8-7900-4592-B3E4-78B095FE413D}"/>
    <cellStyle name="Comma 4 2 3 6" xfId="1541" xr:uid="{00000000-0005-0000-0000-0000A9080000}"/>
    <cellStyle name="Comma 4 2 3 6 2" xfId="3771" xr:uid="{00000000-0005-0000-0000-0000AA080000}"/>
    <cellStyle name="Comma 4 2 3 6 2 2" xfId="7993" xr:uid="{00000000-0005-0000-0000-0000AB080000}"/>
    <cellStyle name="Comma 4 2 3 6 2 2 2" xfId="25723" xr:uid="{48A89406-B8ED-4134-8F0C-4A2425B7BD4E}"/>
    <cellStyle name="Comma 4 2 3 6 2 2 3" xfId="16443" xr:uid="{F7A7AD1E-F803-44AE-BAF2-EC2507B0EA06}"/>
    <cellStyle name="Comma 4 2 3 6 2 3" xfId="21506" xr:uid="{AD64FA2D-E9A9-45EC-AD4E-993434227407}"/>
    <cellStyle name="Comma 4 2 3 6 2 4" xfId="12225" xr:uid="{86A77BD8-1D9B-455A-B216-BD63B70F7BAB}"/>
    <cellStyle name="Comma 4 2 3 6 3" xfId="5848" xr:uid="{00000000-0005-0000-0000-0000AC080000}"/>
    <cellStyle name="Comma 4 2 3 6 3 2" xfId="23578" xr:uid="{1ACDD2F9-64D1-4AD1-9F3F-FF72C789198E}"/>
    <cellStyle name="Comma 4 2 3 6 3 3" xfId="14298" xr:uid="{206CC7B9-58EB-428C-B0F1-D5C41A8CFCAE}"/>
    <cellStyle name="Comma 4 2 3 6 4" xfId="19361" xr:uid="{966D89D6-A088-4BFA-88E7-D4E33DE2868F}"/>
    <cellStyle name="Comma 4 2 3 6 5" xfId="10080" xr:uid="{68EFDD40-C4BF-485A-96DF-82E33E51E626}"/>
    <cellStyle name="Comma 4 2 3 7" xfId="1955" xr:uid="{00000000-0005-0000-0000-0000AD080000}"/>
    <cellStyle name="Comma 4 2 3 7 2" xfId="4184" xr:uid="{00000000-0005-0000-0000-0000AE080000}"/>
    <cellStyle name="Comma 4 2 3 7 2 2" xfId="8406" xr:uid="{00000000-0005-0000-0000-0000AF080000}"/>
    <cellStyle name="Comma 4 2 3 7 2 2 2" xfId="26136" xr:uid="{3629236D-BDA2-47F4-990E-5D57DCC8AA51}"/>
    <cellStyle name="Comma 4 2 3 7 2 2 3" xfId="16856" xr:uid="{E218BFBC-D94F-46E2-B35E-D914DE80A5F0}"/>
    <cellStyle name="Comma 4 2 3 7 2 3" xfId="21919" xr:uid="{4E2A855F-3401-4B20-95FA-F429C7FDAF1F}"/>
    <cellStyle name="Comma 4 2 3 7 2 4" xfId="12638" xr:uid="{06DF13E5-AEC4-40DC-9F8F-21AABD407369}"/>
    <cellStyle name="Comma 4 2 3 7 3" xfId="6261" xr:uid="{00000000-0005-0000-0000-0000B0080000}"/>
    <cellStyle name="Comma 4 2 3 7 3 2" xfId="23991" xr:uid="{0A139384-A58C-44A7-927E-72BE7A4D3316}"/>
    <cellStyle name="Comma 4 2 3 7 3 3" xfId="14711" xr:uid="{A7F43305-C8BB-4A06-9876-E897C6449E51}"/>
    <cellStyle name="Comma 4 2 3 7 4" xfId="19774" xr:uid="{681EF22D-2A13-495A-B922-C8BA7D7C0A34}"/>
    <cellStyle name="Comma 4 2 3 7 5" xfId="10493" xr:uid="{B08D8191-F0CF-4C01-9A61-0E556606BA5D}"/>
    <cellStyle name="Comma 4 2 3 8" xfId="2390" xr:uid="{00000000-0005-0000-0000-0000B1080000}"/>
    <cellStyle name="Comma 4 2 3 8 2" xfId="6674" xr:uid="{00000000-0005-0000-0000-0000B2080000}"/>
    <cellStyle name="Comma 4 2 3 8 2 2" xfId="24404" xr:uid="{A8700208-BE36-4401-88E1-E43EF712C2A7}"/>
    <cellStyle name="Comma 4 2 3 8 2 3" xfId="15124" xr:uid="{1ED8EB0D-781C-4B39-AD7D-3C59001AA399}"/>
    <cellStyle name="Comma 4 2 3 8 3" xfId="20187" xr:uid="{AC0C27C8-F695-4B8C-B987-A494CD647679}"/>
    <cellStyle name="Comma 4 2 3 8 4" xfId="10906" xr:uid="{B88F67CE-6AAD-4B64-A316-8728B7DB8756}"/>
    <cellStyle name="Comma 4 2 3 9" xfId="2373" xr:uid="{00000000-0005-0000-0000-0000B3080000}"/>
    <cellStyle name="Comma 4 2 4" xfId="140" xr:uid="{00000000-0005-0000-0000-0000B4080000}"/>
    <cellStyle name="Comma 4 2 4 10" xfId="4612" xr:uid="{00000000-0005-0000-0000-0000B5080000}"/>
    <cellStyle name="Comma 4 2 4 10 2" xfId="22342" xr:uid="{A43EBF97-9DE8-45E6-8B75-70E1EB23364A}"/>
    <cellStyle name="Comma 4 2 4 10 3" xfId="13062" xr:uid="{58646962-C68B-4F1E-80A0-E4AF0814939B}"/>
    <cellStyle name="Comma 4 2 4 11" xfId="18125" xr:uid="{488201D6-A87B-444E-96D4-BE18872393DB}"/>
    <cellStyle name="Comma 4 2 4 12" xfId="17292" xr:uid="{D96E1A8E-DD82-4E7F-B632-6039835972C9}"/>
    <cellStyle name="Comma 4 2 4 13" xfId="8844" xr:uid="{32416C54-996A-4BDD-867B-78F3395C1602}"/>
    <cellStyle name="Comma 4 2 4 2" xfId="141" xr:uid="{00000000-0005-0000-0000-0000B6080000}"/>
    <cellStyle name="Comma 4 2 4 2 10" xfId="18126" xr:uid="{8CAE073F-EB41-499F-961F-824FE237E4E6}"/>
    <cellStyle name="Comma 4 2 4 2 11" xfId="17293" xr:uid="{AFAFFE3D-9DAD-4301-B509-ACC16E4B9344}"/>
    <cellStyle name="Comma 4 2 4 2 12" xfId="8845" xr:uid="{C5A197F6-A491-49BD-B688-447C12EB2164}"/>
    <cellStyle name="Comma 4 2 4 2 2" xfId="679" xr:uid="{00000000-0005-0000-0000-0000B7080000}"/>
    <cellStyle name="Comma 4 2 4 2 2 2" xfId="2950" xr:uid="{00000000-0005-0000-0000-0000B8080000}"/>
    <cellStyle name="Comma 4 2 4 2 2 2 2" xfId="7172" xr:uid="{00000000-0005-0000-0000-0000B9080000}"/>
    <cellStyle name="Comma 4 2 4 2 2 2 2 2" xfId="24902" xr:uid="{EBDB6AE9-B313-483A-9B08-FF88B48F5528}"/>
    <cellStyle name="Comma 4 2 4 2 2 2 2 3" xfId="15622" xr:uid="{941244BF-0640-474C-B038-093454F5D6C9}"/>
    <cellStyle name="Comma 4 2 4 2 2 2 3" xfId="20685" xr:uid="{6A4AF0A9-6FD8-4AA2-8BFB-60C7B837B8C7}"/>
    <cellStyle name="Comma 4 2 4 2 2 2 4" xfId="11404" xr:uid="{11B40DBC-709F-4351-A13F-6582857A985F}"/>
    <cellStyle name="Comma 4 2 4 2 2 3" xfId="5027" xr:uid="{00000000-0005-0000-0000-0000BA080000}"/>
    <cellStyle name="Comma 4 2 4 2 2 3 2" xfId="22757" xr:uid="{2C627EC5-D7A4-4153-A438-BE01DF6901D2}"/>
    <cellStyle name="Comma 4 2 4 2 2 3 3" xfId="13477" xr:uid="{397936F2-2B41-4EFC-A555-843F186EFDFE}"/>
    <cellStyle name="Comma 4 2 4 2 2 4" xfId="18540" xr:uid="{9C2FB006-8611-4182-AD64-3804499B5CFE}"/>
    <cellStyle name="Comma 4 2 4 2 2 5" xfId="17710" xr:uid="{8F44E755-C2E1-4DC1-9E19-8739AA58E38F}"/>
    <cellStyle name="Comma 4 2 4 2 2 6" xfId="9259" xr:uid="{0F4A6FC4-4C04-49B2-AF46-22DC02574AD1}"/>
    <cellStyle name="Comma 4 2 4 2 3" xfId="1132" xr:uid="{00000000-0005-0000-0000-0000BB080000}"/>
    <cellStyle name="Comma 4 2 4 2 3 2" xfId="3363" xr:uid="{00000000-0005-0000-0000-0000BC080000}"/>
    <cellStyle name="Comma 4 2 4 2 3 2 2" xfId="7585" xr:uid="{00000000-0005-0000-0000-0000BD080000}"/>
    <cellStyle name="Comma 4 2 4 2 3 2 2 2" xfId="25315" xr:uid="{92BED9FF-3612-489C-A615-21A9DE4F8E8D}"/>
    <cellStyle name="Comma 4 2 4 2 3 2 2 3" xfId="16035" xr:uid="{56243BC5-895F-4A48-9FAF-50CA544A14BF}"/>
    <cellStyle name="Comma 4 2 4 2 3 2 3" xfId="21098" xr:uid="{53AC06D5-8275-48EF-A898-1A0DB806EF78}"/>
    <cellStyle name="Comma 4 2 4 2 3 2 4" xfId="11817" xr:uid="{73ED122F-3AE6-4112-985A-C3D84F18B8DD}"/>
    <cellStyle name="Comma 4 2 4 2 3 3" xfId="5440" xr:uid="{00000000-0005-0000-0000-0000BE080000}"/>
    <cellStyle name="Comma 4 2 4 2 3 3 2" xfId="23170" xr:uid="{D9A1BD49-6B86-4990-AAF8-BBBC5A548535}"/>
    <cellStyle name="Comma 4 2 4 2 3 3 3" xfId="13890" xr:uid="{2E314731-0887-445A-9DCC-D0EF7FF11BCC}"/>
    <cellStyle name="Comma 4 2 4 2 3 4" xfId="18953" xr:uid="{0FCE094A-6B81-4C8B-8663-F7901963BEA6}"/>
    <cellStyle name="Comma 4 2 4 2 3 5" xfId="9672" xr:uid="{490FB0E6-F142-4EE8-AD3D-4E9D66DCC1D5}"/>
    <cellStyle name="Comma 4 2 4 2 4" xfId="1546" xr:uid="{00000000-0005-0000-0000-0000BF080000}"/>
    <cellStyle name="Comma 4 2 4 2 4 2" xfId="3776" xr:uid="{00000000-0005-0000-0000-0000C0080000}"/>
    <cellStyle name="Comma 4 2 4 2 4 2 2" xfId="7998" xr:uid="{00000000-0005-0000-0000-0000C1080000}"/>
    <cellStyle name="Comma 4 2 4 2 4 2 2 2" xfId="25728" xr:uid="{E921E8C2-7D9F-46FD-9123-8E9EAE19FCAE}"/>
    <cellStyle name="Comma 4 2 4 2 4 2 2 3" xfId="16448" xr:uid="{3CC7EB93-BAAD-44EA-B5AB-99E558913C26}"/>
    <cellStyle name="Comma 4 2 4 2 4 2 3" xfId="21511" xr:uid="{A879328C-80C0-45F8-9EF6-A8DF669CD34E}"/>
    <cellStyle name="Comma 4 2 4 2 4 2 4" xfId="12230" xr:uid="{399D2240-BD2B-41CD-8F6A-9F1B16BB9F83}"/>
    <cellStyle name="Comma 4 2 4 2 4 3" xfId="5853" xr:uid="{00000000-0005-0000-0000-0000C2080000}"/>
    <cellStyle name="Comma 4 2 4 2 4 3 2" xfId="23583" xr:uid="{CD1A2953-92F6-4F0D-873B-6C072DC1A1E1}"/>
    <cellStyle name="Comma 4 2 4 2 4 3 3" xfId="14303" xr:uid="{A1116C7D-BEEA-47CB-8F1F-082B0D5B3989}"/>
    <cellStyle name="Comma 4 2 4 2 4 4" xfId="19366" xr:uid="{CD7927B2-EE0F-4B5E-8A71-55C5CAB0D24D}"/>
    <cellStyle name="Comma 4 2 4 2 4 5" xfId="10085" xr:uid="{6BE0060E-FD5B-48BE-AAE1-21EECA1F40C1}"/>
    <cellStyle name="Comma 4 2 4 2 5" xfId="1960" xr:uid="{00000000-0005-0000-0000-0000C3080000}"/>
    <cellStyle name="Comma 4 2 4 2 5 2" xfId="4189" xr:uid="{00000000-0005-0000-0000-0000C4080000}"/>
    <cellStyle name="Comma 4 2 4 2 5 2 2" xfId="8411" xr:uid="{00000000-0005-0000-0000-0000C5080000}"/>
    <cellStyle name="Comma 4 2 4 2 5 2 2 2" xfId="26141" xr:uid="{79612EEA-C225-4496-97F9-6312A64A5CC5}"/>
    <cellStyle name="Comma 4 2 4 2 5 2 2 3" xfId="16861" xr:uid="{39825A63-F637-488A-97A5-455CC2DA7763}"/>
    <cellStyle name="Comma 4 2 4 2 5 2 3" xfId="21924" xr:uid="{7D1AAC33-8C24-49E7-BD4E-35098B7C510A}"/>
    <cellStyle name="Comma 4 2 4 2 5 2 4" xfId="12643" xr:uid="{50CAD82B-4AF3-478B-BA2F-F8A66E65E84C}"/>
    <cellStyle name="Comma 4 2 4 2 5 3" xfId="6266" xr:uid="{00000000-0005-0000-0000-0000C6080000}"/>
    <cellStyle name="Comma 4 2 4 2 5 3 2" xfId="23996" xr:uid="{8C5D6C89-FDC4-4555-824C-68A81CC15FBD}"/>
    <cellStyle name="Comma 4 2 4 2 5 3 3" xfId="14716" xr:uid="{7488E314-E54E-44BB-9759-D847F72C67A0}"/>
    <cellStyle name="Comma 4 2 4 2 5 4" xfId="19779" xr:uid="{3C09CE1A-9DBD-4FA0-9C85-AEE02505583A}"/>
    <cellStyle name="Comma 4 2 4 2 5 5" xfId="10498" xr:uid="{008A7AC2-2F97-4E60-AFF9-6494D76BCE52}"/>
    <cellStyle name="Comma 4 2 4 2 6" xfId="2395" xr:uid="{00000000-0005-0000-0000-0000C7080000}"/>
    <cellStyle name="Comma 4 2 4 2 6 2" xfId="6679" xr:uid="{00000000-0005-0000-0000-0000C8080000}"/>
    <cellStyle name="Comma 4 2 4 2 6 2 2" xfId="24409" xr:uid="{1A7C9052-558D-4E19-965B-E409CAA2D3D7}"/>
    <cellStyle name="Comma 4 2 4 2 6 2 3" xfId="15129" xr:uid="{53DFBC6D-7C77-4931-9163-8EE6BD7658BB}"/>
    <cellStyle name="Comma 4 2 4 2 6 3" xfId="20192" xr:uid="{F69902B9-976F-45A9-AA27-598D252E29B6}"/>
    <cellStyle name="Comma 4 2 4 2 6 4" xfId="10911" xr:uid="{F36BB3A8-DBE9-4EF8-B1B2-40C4B59FDDAE}"/>
    <cellStyle name="Comma 4 2 4 2 7" xfId="2368" xr:uid="{00000000-0005-0000-0000-0000C9080000}"/>
    <cellStyle name="Comma 4 2 4 2 8" xfId="2773" xr:uid="{00000000-0005-0000-0000-0000CA080000}"/>
    <cellStyle name="Comma 4 2 4 2 8 2" xfId="6996" xr:uid="{00000000-0005-0000-0000-0000CB080000}"/>
    <cellStyle name="Comma 4 2 4 2 8 2 2" xfId="24726" xr:uid="{0A7D4FBD-04DC-4172-BBA4-F2D532D4EC0D}"/>
    <cellStyle name="Comma 4 2 4 2 8 2 3" xfId="15446" xr:uid="{943E9F4D-C42C-476E-A414-36B906FB7413}"/>
    <cellStyle name="Comma 4 2 4 2 8 3" xfId="20509" xr:uid="{EE99C6C4-31B4-4DE4-9F8F-B926C0862F64}"/>
    <cellStyle name="Comma 4 2 4 2 8 4" xfId="11228" xr:uid="{AAD5C073-7E4A-4D8D-A99D-8E15605BF1A8}"/>
    <cellStyle name="Comma 4 2 4 2 9" xfId="4613" xr:uid="{00000000-0005-0000-0000-0000CC080000}"/>
    <cellStyle name="Comma 4 2 4 2 9 2" xfId="22343" xr:uid="{3D85A90C-F187-486B-90FC-69702395265C}"/>
    <cellStyle name="Comma 4 2 4 2 9 3" xfId="13063" xr:uid="{149D1163-2165-430B-A98F-47CD42E1C4A0}"/>
    <cellStyle name="Comma 4 2 4 3" xfId="678" xr:uid="{00000000-0005-0000-0000-0000CD080000}"/>
    <cellStyle name="Comma 4 2 4 3 2" xfId="2949" xr:uid="{00000000-0005-0000-0000-0000CE080000}"/>
    <cellStyle name="Comma 4 2 4 3 2 2" xfId="7171" xr:uid="{00000000-0005-0000-0000-0000CF080000}"/>
    <cellStyle name="Comma 4 2 4 3 2 2 2" xfId="24901" xr:uid="{5BF583DD-E1B0-4AFE-9DDE-6A7936B57AA7}"/>
    <cellStyle name="Comma 4 2 4 3 2 2 3" xfId="15621" xr:uid="{FF579021-EB7C-4F7A-8D71-D4D3E516D443}"/>
    <cellStyle name="Comma 4 2 4 3 2 3" xfId="20684" xr:uid="{EC9E5A0E-1BC6-438B-8CA0-623E51216D36}"/>
    <cellStyle name="Comma 4 2 4 3 2 4" xfId="11403" xr:uid="{61BE80B8-18D0-46F2-A60C-EF66D3E4B9E9}"/>
    <cellStyle name="Comma 4 2 4 3 3" xfId="5026" xr:uid="{00000000-0005-0000-0000-0000D0080000}"/>
    <cellStyle name="Comma 4 2 4 3 3 2" xfId="22756" xr:uid="{2AC25CA7-FB45-4DEA-9C8B-C33169BE143A}"/>
    <cellStyle name="Comma 4 2 4 3 3 3" xfId="13476" xr:uid="{6F3087D3-1C30-4E2A-A052-6367ED6A0E4C}"/>
    <cellStyle name="Comma 4 2 4 3 4" xfId="18539" xr:uid="{84A0238D-C651-40A3-9E2F-FB9E05BFE5A4}"/>
    <cellStyle name="Comma 4 2 4 3 5" xfId="17709" xr:uid="{3BBE9963-0BCD-4DA2-9054-C6CEF4C10655}"/>
    <cellStyle name="Comma 4 2 4 3 6" xfId="9258" xr:uid="{3F7BA16D-0148-418E-B8E5-3936A22FC66A}"/>
    <cellStyle name="Comma 4 2 4 4" xfId="1131" xr:uid="{00000000-0005-0000-0000-0000D1080000}"/>
    <cellStyle name="Comma 4 2 4 4 2" xfId="3362" xr:uid="{00000000-0005-0000-0000-0000D2080000}"/>
    <cellStyle name="Comma 4 2 4 4 2 2" xfId="7584" xr:uid="{00000000-0005-0000-0000-0000D3080000}"/>
    <cellStyle name="Comma 4 2 4 4 2 2 2" xfId="25314" xr:uid="{6194DB5C-76A7-48FA-A31C-C7619AF89960}"/>
    <cellStyle name="Comma 4 2 4 4 2 2 3" xfId="16034" xr:uid="{E74AB8DD-68C5-4FE8-8496-7D831EF32EA5}"/>
    <cellStyle name="Comma 4 2 4 4 2 3" xfId="21097" xr:uid="{5A7D35ED-262B-4548-AD4D-B15C9AD4656A}"/>
    <cellStyle name="Comma 4 2 4 4 2 4" xfId="11816" xr:uid="{DC651E0D-3C8D-45A2-BA45-45C52535D478}"/>
    <cellStyle name="Comma 4 2 4 4 3" xfId="5439" xr:uid="{00000000-0005-0000-0000-0000D4080000}"/>
    <cellStyle name="Comma 4 2 4 4 3 2" xfId="23169" xr:uid="{AB6AEA07-F4D0-4009-9FE2-351E434D5730}"/>
    <cellStyle name="Comma 4 2 4 4 3 3" xfId="13889" xr:uid="{A473424A-0BB5-4776-9766-CAF87AFB558C}"/>
    <cellStyle name="Comma 4 2 4 4 4" xfId="18952" xr:uid="{F90B55A6-9823-4E24-B056-97FF24B8C005}"/>
    <cellStyle name="Comma 4 2 4 4 5" xfId="9671" xr:uid="{6BC663A8-6007-43A5-985A-7E2FB1ED0DDE}"/>
    <cellStyle name="Comma 4 2 4 5" xfId="1545" xr:uid="{00000000-0005-0000-0000-0000D5080000}"/>
    <cellStyle name="Comma 4 2 4 5 2" xfId="3775" xr:uid="{00000000-0005-0000-0000-0000D6080000}"/>
    <cellStyle name="Comma 4 2 4 5 2 2" xfId="7997" xr:uid="{00000000-0005-0000-0000-0000D7080000}"/>
    <cellStyle name="Comma 4 2 4 5 2 2 2" xfId="25727" xr:uid="{95410588-B925-4DCA-8B57-1CC2FF7E8F4F}"/>
    <cellStyle name="Comma 4 2 4 5 2 2 3" xfId="16447" xr:uid="{D9FFA291-26EC-4515-9687-BD8379F998EB}"/>
    <cellStyle name="Comma 4 2 4 5 2 3" xfId="21510" xr:uid="{14E22E27-3262-4462-BCBE-B73435651ED2}"/>
    <cellStyle name="Comma 4 2 4 5 2 4" xfId="12229" xr:uid="{2D3A24E7-3B55-41AE-B133-A36F583EFB51}"/>
    <cellStyle name="Comma 4 2 4 5 3" xfId="5852" xr:uid="{00000000-0005-0000-0000-0000D8080000}"/>
    <cellStyle name="Comma 4 2 4 5 3 2" xfId="23582" xr:uid="{159F9706-2167-4436-B2EC-93F454899E5B}"/>
    <cellStyle name="Comma 4 2 4 5 3 3" xfId="14302" xr:uid="{E7E40A11-F42C-48BF-ADEE-79FF2D44A21A}"/>
    <cellStyle name="Comma 4 2 4 5 4" xfId="19365" xr:uid="{6CB93A95-B1E1-4B43-ACA7-26461EC3DDC0}"/>
    <cellStyle name="Comma 4 2 4 5 5" xfId="10084" xr:uid="{D9E7FF88-EBD8-4020-BB1A-754810F84D2D}"/>
    <cellStyle name="Comma 4 2 4 6" xfId="1959" xr:uid="{00000000-0005-0000-0000-0000D9080000}"/>
    <cellStyle name="Comma 4 2 4 6 2" xfId="4188" xr:uid="{00000000-0005-0000-0000-0000DA080000}"/>
    <cellStyle name="Comma 4 2 4 6 2 2" xfId="8410" xr:uid="{00000000-0005-0000-0000-0000DB080000}"/>
    <cellStyle name="Comma 4 2 4 6 2 2 2" xfId="26140" xr:uid="{70BE39A0-E8C9-47D7-8254-3B5C303D7B04}"/>
    <cellStyle name="Comma 4 2 4 6 2 2 3" xfId="16860" xr:uid="{D4A3097C-C932-48B5-A610-9FDFD6C4E2AB}"/>
    <cellStyle name="Comma 4 2 4 6 2 3" xfId="21923" xr:uid="{043CC9C3-0B06-46E8-A104-AB1FD1CBA390}"/>
    <cellStyle name="Comma 4 2 4 6 2 4" xfId="12642" xr:uid="{0B0FBE3E-0018-4C4D-8FD5-4E7DAED62218}"/>
    <cellStyle name="Comma 4 2 4 6 3" xfId="6265" xr:uid="{00000000-0005-0000-0000-0000DC080000}"/>
    <cellStyle name="Comma 4 2 4 6 3 2" xfId="23995" xr:uid="{55688B05-A634-4D06-B13D-830ECF95D96D}"/>
    <cellStyle name="Comma 4 2 4 6 3 3" xfId="14715" xr:uid="{FEE24071-D9C2-4D2E-A857-AB2BA6584A27}"/>
    <cellStyle name="Comma 4 2 4 6 4" xfId="19778" xr:uid="{BEBB1475-28C2-42D9-83CD-E6159C8639B9}"/>
    <cellStyle name="Comma 4 2 4 6 5" xfId="10497" xr:uid="{D41C18C2-C281-4A78-8616-86E437DF8C70}"/>
    <cellStyle name="Comma 4 2 4 7" xfId="2394" xr:uid="{00000000-0005-0000-0000-0000DD080000}"/>
    <cellStyle name="Comma 4 2 4 7 2" xfId="6678" xr:uid="{00000000-0005-0000-0000-0000DE080000}"/>
    <cellStyle name="Comma 4 2 4 7 2 2" xfId="24408" xr:uid="{041065C9-5621-49C9-982E-B2D1F6D0EEAF}"/>
    <cellStyle name="Comma 4 2 4 7 2 3" xfId="15128" xr:uid="{F51A9F1B-AA95-4932-B1B6-485FE2E2702F}"/>
    <cellStyle name="Comma 4 2 4 7 3" xfId="20191" xr:uid="{53F0959B-2F29-4FB6-8091-7191724DA4D3}"/>
    <cellStyle name="Comma 4 2 4 7 4" xfId="10910" xr:uid="{E1F6EAF9-AD23-4BF8-B554-28D1DFE2605A}"/>
    <cellStyle name="Comma 4 2 4 8" xfId="2369" xr:uid="{00000000-0005-0000-0000-0000DF080000}"/>
    <cellStyle name="Comma 4 2 4 9" xfId="2772" xr:uid="{00000000-0005-0000-0000-0000E0080000}"/>
    <cellStyle name="Comma 4 2 4 9 2" xfId="6995" xr:uid="{00000000-0005-0000-0000-0000E1080000}"/>
    <cellStyle name="Comma 4 2 4 9 2 2" xfId="24725" xr:uid="{C9C5DB65-3041-49B3-B32F-8BC2CD05F1F6}"/>
    <cellStyle name="Comma 4 2 4 9 2 3" xfId="15445" xr:uid="{130062C5-0E9D-494B-8771-2E009DAA6A4A}"/>
    <cellStyle name="Comma 4 2 4 9 3" xfId="20508" xr:uid="{6878EA2A-C631-46F9-ACAA-0F111CE2F448}"/>
    <cellStyle name="Comma 4 2 4 9 4" xfId="11227" xr:uid="{93AA81D4-2CB6-4F54-9B79-F0A117A9101E}"/>
    <cellStyle name="Comma 4 2 5" xfId="142" xr:uid="{00000000-0005-0000-0000-0000E2080000}"/>
    <cellStyle name="Comma 4 2 5 10" xfId="18127" xr:uid="{B6DD315E-3026-44F7-9A0A-864345C0F5DC}"/>
    <cellStyle name="Comma 4 2 5 11" xfId="17294" xr:uid="{D5F7E5CF-4E26-499A-B618-3805E4CD0653}"/>
    <cellStyle name="Comma 4 2 5 12" xfId="8846" xr:uid="{F90AE490-2796-4C3F-AFA7-59E80EB2BDD0}"/>
    <cellStyle name="Comma 4 2 5 2" xfId="680" xr:uid="{00000000-0005-0000-0000-0000E3080000}"/>
    <cellStyle name="Comma 4 2 5 2 2" xfId="2951" xr:uid="{00000000-0005-0000-0000-0000E4080000}"/>
    <cellStyle name="Comma 4 2 5 2 2 2" xfId="7173" xr:uid="{00000000-0005-0000-0000-0000E5080000}"/>
    <cellStyle name="Comma 4 2 5 2 2 2 2" xfId="24903" xr:uid="{599A6CDF-8F90-412A-85CB-AA035EA2E4B2}"/>
    <cellStyle name="Comma 4 2 5 2 2 2 3" xfId="15623" xr:uid="{248C7970-918E-4C72-912E-1DC8DEBAC1E9}"/>
    <cellStyle name="Comma 4 2 5 2 2 3" xfId="20686" xr:uid="{4971BD21-E823-4D47-AC3B-61311C3CCA10}"/>
    <cellStyle name="Comma 4 2 5 2 2 4" xfId="11405" xr:uid="{3FF5D58E-AE53-412C-B566-54BCD779E8B7}"/>
    <cellStyle name="Comma 4 2 5 2 3" xfId="5028" xr:uid="{00000000-0005-0000-0000-0000E6080000}"/>
    <cellStyle name="Comma 4 2 5 2 3 2" xfId="22758" xr:uid="{0A9216E2-0311-4B51-B2CF-2171E1DEB1CA}"/>
    <cellStyle name="Comma 4 2 5 2 3 3" xfId="13478" xr:uid="{566AA253-A380-47C2-BBE4-6670DF41583D}"/>
    <cellStyle name="Comma 4 2 5 2 4" xfId="18541" xr:uid="{CD54D5C7-DF7D-4439-BD63-59E119F370FD}"/>
    <cellStyle name="Comma 4 2 5 2 5" xfId="17711" xr:uid="{5B538C76-1150-475F-9511-8E6F9CDBCC63}"/>
    <cellStyle name="Comma 4 2 5 2 6" xfId="9260" xr:uid="{6BD7A3A2-879D-483C-A088-1E85E871BB02}"/>
    <cellStyle name="Comma 4 2 5 3" xfId="1133" xr:uid="{00000000-0005-0000-0000-0000E7080000}"/>
    <cellStyle name="Comma 4 2 5 3 2" xfId="3364" xr:uid="{00000000-0005-0000-0000-0000E8080000}"/>
    <cellStyle name="Comma 4 2 5 3 2 2" xfId="7586" xr:uid="{00000000-0005-0000-0000-0000E9080000}"/>
    <cellStyle name="Comma 4 2 5 3 2 2 2" xfId="25316" xr:uid="{93873B3B-FDD4-4AB5-BFC4-777C5AE92699}"/>
    <cellStyle name="Comma 4 2 5 3 2 2 3" xfId="16036" xr:uid="{58917A12-B5AD-4F2F-9DEC-D16072A5827D}"/>
    <cellStyle name="Comma 4 2 5 3 2 3" xfId="21099" xr:uid="{174C35BE-B037-4D36-9DDC-9EB2B433F92D}"/>
    <cellStyle name="Comma 4 2 5 3 2 4" xfId="11818" xr:uid="{7F6116C6-886C-4739-845E-00DBF0D2574F}"/>
    <cellStyle name="Comma 4 2 5 3 3" xfId="5441" xr:uid="{00000000-0005-0000-0000-0000EA080000}"/>
    <cellStyle name="Comma 4 2 5 3 3 2" xfId="23171" xr:uid="{106824AE-368D-41B1-A330-C2413BFA7A84}"/>
    <cellStyle name="Comma 4 2 5 3 3 3" xfId="13891" xr:uid="{C81F2582-22A6-4DE8-8721-9573635E6339}"/>
    <cellStyle name="Comma 4 2 5 3 4" xfId="18954" xr:uid="{FD2F0BED-59BB-41BC-B684-AE8F4AD820D3}"/>
    <cellStyle name="Comma 4 2 5 3 5" xfId="9673" xr:uid="{478D0079-C1D3-4A5E-A398-C16CF16B696D}"/>
    <cellStyle name="Comma 4 2 5 4" xfId="1547" xr:uid="{00000000-0005-0000-0000-0000EB080000}"/>
    <cellStyle name="Comma 4 2 5 4 2" xfId="3777" xr:uid="{00000000-0005-0000-0000-0000EC080000}"/>
    <cellStyle name="Comma 4 2 5 4 2 2" xfId="7999" xr:uid="{00000000-0005-0000-0000-0000ED080000}"/>
    <cellStyle name="Comma 4 2 5 4 2 2 2" xfId="25729" xr:uid="{4239A30C-CD4F-496F-9FDD-1D8A80C52F07}"/>
    <cellStyle name="Comma 4 2 5 4 2 2 3" xfId="16449" xr:uid="{88361FCC-6CFA-4D55-987B-19B9EE962A33}"/>
    <cellStyle name="Comma 4 2 5 4 2 3" xfId="21512" xr:uid="{39E160CE-9E75-45C8-8571-514FBAA2FD56}"/>
    <cellStyle name="Comma 4 2 5 4 2 4" xfId="12231" xr:uid="{AD920108-A593-411D-8075-1FEA03FCFC93}"/>
    <cellStyle name="Comma 4 2 5 4 3" xfId="5854" xr:uid="{00000000-0005-0000-0000-0000EE080000}"/>
    <cellStyle name="Comma 4 2 5 4 3 2" xfId="23584" xr:uid="{CC2AB61B-5638-4E2F-9BB4-B36469FBE424}"/>
    <cellStyle name="Comma 4 2 5 4 3 3" xfId="14304" xr:uid="{B7D19A7F-5343-41AC-BC64-E22633787EEC}"/>
    <cellStyle name="Comma 4 2 5 4 4" xfId="19367" xr:uid="{F6753CBD-CCA2-4C92-9167-F6D7952E0A62}"/>
    <cellStyle name="Comma 4 2 5 4 5" xfId="10086" xr:uid="{DA8BBA7E-A6A7-4520-A058-E341E15EF40A}"/>
    <cellStyle name="Comma 4 2 5 5" xfId="1961" xr:uid="{00000000-0005-0000-0000-0000EF080000}"/>
    <cellStyle name="Comma 4 2 5 5 2" xfId="4190" xr:uid="{00000000-0005-0000-0000-0000F0080000}"/>
    <cellStyle name="Comma 4 2 5 5 2 2" xfId="8412" xr:uid="{00000000-0005-0000-0000-0000F1080000}"/>
    <cellStyle name="Comma 4 2 5 5 2 2 2" xfId="26142" xr:uid="{84E90CB1-1156-4738-9B0C-2C4C6FA1E40C}"/>
    <cellStyle name="Comma 4 2 5 5 2 2 3" xfId="16862" xr:uid="{8FC85C9D-F212-47C6-8151-C678F1EC3411}"/>
    <cellStyle name="Comma 4 2 5 5 2 3" xfId="21925" xr:uid="{EEB2917E-24A0-4F77-B6E8-972E2C9500F5}"/>
    <cellStyle name="Comma 4 2 5 5 2 4" xfId="12644" xr:uid="{ED855B97-715D-49AB-8661-BE9E1560E2D7}"/>
    <cellStyle name="Comma 4 2 5 5 3" xfId="6267" xr:uid="{00000000-0005-0000-0000-0000F2080000}"/>
    <cellStyle name="Comma 4 2 5 5 3 2" xfId="23997" xr:uid="{4661C11D-E184-4092-9F9E-C4AF70D0AAAE}"/>
    <cellStyle name="Comma 4 2 5 5 3 3" xfId="14717" xr:uid="{4E75E57C-A2B9-4764-A7A0-D1E0BB662E79}"/>
    <cellStyle name="Comma 4 2 5 5 4" xfId="19780" xr:uid="{4C3C52D3-63ED-4E65-9866-6E496AFE1A93}"/>
    <cellStyle name="Comma 4 2 5 5 5" xfId="10499" xr:uid="{2466EBF7-F7C5-4E08-AD8A-D082FCC6EAF0}"/>
    <cellStyle name="Comma 4 2 5 6" xfId="2396" xr:uid="{00000000-0005-0000-0000-0000F3080000}"/>
    <cellStyle name="Comma 4 2 5 6 2" xfId="6680" xr:uid="{00000000-0005-0000-0000-0000F4080000}"/>
    <cellStyle name="Comma 4 2 5 6 2 2" xfId="24410" xr:uid="{745C8B5F-FE04-40CE-A0B1-D32D5C3FE805}"/>
    <cellStyle name="Comma 4 2 5 6 2 3" xfId="15130" xr:uid="{3D7648EE-276A-4DCA-92C7-4C8D961AE572}"/>
    <cellStyle name="Comma 4 2 5 6 3" xfId="20193" xr:uid="{52501E93-41DA-493F-A734-B5F0EE71E9ED}"/>
    <cellStyle name="Comma 4 2 5 6 4" xfId="10912" xr:uid="{0A46E1D1-4083-4158-9F87-1E54606642BA}"/>
    <cellStyle name="Comma 4 2 5 7" xfId="2367" xr:uid="{00000000-0005-0000-0000-0000F5080000}"/>
    <cellStyle name="Comma 4 2 5 8" xfId="2774" xr:uid="{00000000-0005-0000-0000-0000F6080000}"/>
    <cellStyle name="Comma 4 2 5 8 2" xfId="6997" xr:uid="{00000000-0005-0000-0000-0000F7080000}"/>
    <cellStyle name="Comma 4 2 5 8 2 2" xfId="24727" xr:uid="{7DAA1D94-71CB-4BCE-915E-2E32D5E5B2C7}"/>
    <cellStyle name="Comma 4 2 5 8 2 3" xfId="15447" xr:uid="{205C62D0-981D-4197-A150-E2D3E3532E58}"/>
    <cellStyle name="Comma 4 2 5 8 3" xfId="20510" xr:uid="{9F5B9402-1DE2-4DFA-B58A-59343DFBE578}"/>
    <cellStyle name="Comma 4 2 5 8 4" xfId="11229" xr:uid="{E2E2CDEC-7902-46CA-8CFC-FA889E876D63}"/>
    <cellStyle name="Comma 4 2 5 9" xfId="4614" xr:uid="{00000000-0005-0000-0000-0000F8080000}"/>
    <cellStyle name="Comma 4 2 5 9 2" xfId="22344" xr:uid="{F4E2610B-D392-4711-BD9B-98FAC3D03B2D}"/>
    <cellStyle name="Comma 4 2 5 9 3" xfId="13064" xr:uid="{0CBB5E2D-800E-44CD-A7F5-1F6FF49EDDFF}"/>
    <cellStyle name="Comma 4 2 6" xfId="143" xr:uid="{00000000-0005-0000-0000-0000F9080000}"/>
    <cellStyle name="Comma 4 2 6 10" xfId="18128" xr:uid="{E72386D2-8713-4FA7-BD60-FE0A073D7CF4}"/>
    <cellStyle name="Comma 4 2 6 11" xfId="17295" xr:uid="{890285A6-7137-434D-B0CC-CCCA95996402}"/>
    <cellStyle name="Comma 4 2 6 12" xfId="8847" xr:uid="{31AD46A1-B278-414A-9766-594FB97A20CD}"/>
    <cellStyle name="Comma 4 2 6 2" xfId="681" xr:uid="{00000000-0005-0000-0000-0000FA080000}"/>
    <cellStyle name="Comma 4 2 6 2 2" xfId="2952" xr:uid="{00000000-0005-0000-0000-0000FB080000}"/>
    <cellStyle name="Comma 4 2 6 2 2 2" xfId="7174" xr:uid="{00000000-0005-0000-0000-0000FC080000}"/>
    <cellStyle name="Comma 4 2 6 2 2 2 2" xfId="24904" xr:uid="{20CB8D12-AA3A-4A72-A2C2-EEC28D1A4670}"/>
    <cellStyle name="Comma 4 2 6 2 2 2 3" xfId="15624" xr:uid="{96A61612-14FC-4399-A234-12A9F3337F4C}"/>
    <cellStyle name="Comma 4 2 6 2 2 3" xfId="20687" xr:uid="{022D0806-1906-4559-995C-479565D2B722}"/>
    <cellStyle name="Comma 4 2 6 2 2 4" xfId="11406" xr:uid="{F2F83822-E587-43D0-A785-019D7AA5C3BD}"/>
    <cellStyle name="Comma 4 2 6 2 3" xfId="5029" xr:uid="{00000000-0005-0000-0000-0000FD080000}"/>
    <cellStyle name="Comma 4 2 6 2 3 2" xfId="22759" xr:uid="{2A0C4386-7B93-4CD8-BA53-05670A416AD6}"/>
    <cellStyle name="Comma 4 2 6 2 3 3" xfId="13479" xr:uid="{D6BB4B1F-EE2C-4CD8-A6EC-83B370FABDE8}"/>
    <cellStyle name="Comma 4 2 6 2 4" xfId="18542" xr:uid="{2562626E-F9D4-47EB-8795-92FC41F91E4A}"/>
    <cellStyle name="Comma 4 2 6 2 5" xfId="17712" xr:uid="{33BEADAE-33D6-42F5-9B2E-266A9B9F4F62}"/>
    <cellStyle name="Comma 4 2 6 2 6" xfId="9261" xr:uid="{A993D117-E3AC-4864-9EAE-9E75CF84209D}"/>
    <cellStyle name="Comma 4 2 6 3" xfId="1134" xr:uid="{00000000-0005-0000-0000-0000FE080000}"/>
    <cellStyle name="Comma 4 2 6 3 2" xfId="3365" xr:uid="{00000000-0005-0000-0000-0000FF080000}"/>
    <cellStyle name="Comma 4 2 6 3 2 2" xfId="7587" xr:uid="{00000000-0005-0000-0000-000000090000}"/>
    <cellStyle name="Comma 4 2 6 3 2 2 2" xfId="25317" xr:uid="{31EB08EA-6293-4F12-9B1D-81E2E16652FC}"/>
    <cellStyle name="Comma 4 2 6 3 2 2 3" xfId="16037" xr:uid="{EA2B5D36-4C4C-4C7B-8B22-EF4570D70888}"/>
    <cellStyle name="Comma 4 2 6 3 2 3" xfId="21100" xr:uid="{2F23CA86-6E21-429B-B712-C6186C537148}"/>
    <cellStyle name="Comma 4 2 6 3 2 4" xfId="11819" xr:uid="{7F346E65-4F08-45D0-ABFE-8118BD5E6C45}"/>
    <cellStyle name="Comma 4 2 6 3 3" xfId="5442" xr:uid="{00000000-0005-0000-0000-000001090000}"/>
    <cellStyle name="Comma 4 2 6 3 3 2" xfId="23172" xr:uid="{0299D2BA-0863-4079-B30E-013FE425ADBF}"/>
    <cellStyle name="Comma 4 2 6 3 3 3" xfId="13892" xr:uid="{B7B4671B-A13D-4906-9752-93B9D9A878E9}"/>
    <cellStyle name="Comma 4 2 6 3 4" xfId="18955" xr:uid="{E6F2CD27-147F-4092-B980-E27B21B20656}"/>
    <cellStyle name="Comma 4 2 6 3 5" xfId="9674" xr:uid="{1B60729C-2FAC-42C9-B1FA-58942C4AD517}"/>
    <cellStyle name="Comma 4 2 6 4" xfId="1548" xr:uid="{00000000-0005-0000-0000-000002090000}"/>
    <cellStyle name="Comma 4 2 6 4 2" xfId="3778" xr:uid="{00000000-0005-0000-0000-000003090000}"/>
    <cellStyle name="Comma 4 2 6 4 2 2" xfId="8000" xr:uid="{00000000-0005-0000-0000-000004090000}"/>
    <cellStyle name="Comma 4 2 6 4 2 2 2" xfId="25730" xr:uid="{ADCA6178-38C1-4F93-B366-2153C9832995}"/>
    <cellStyle name="Comma 4 2 6 4 2 2 3" xfId="16450" xr:uid="{52447DD3-EB4D-497D-87D7-7F0F853C7C9A}"/>
    <cellStyle name="Comma 4 2 6 4 2 3" xfId="21513" xr:uid="{6265C165-A3CD-4314-8037-55A585C3FB7A}"/>
    <cellStyle name="Comma 4 2 6 4 2 4" xfId="12232" xr:uid="{6D5048B7-26F4-42BB-8E93-73C537309A1A}"/>
    <cellStyle name="Comma 4 2 6 4 3" xfId="5855" xr:uid="{00000000-0005-0000-0000-000005090000}"/>
    <cellStyle name="Comma 4 2 6 4 3 2" xfId="23585" xr:uid="{3F97EAE9-385D-4901-BCC1-B58A3B7DA619}"/>
    <cellStyle name="Comma 4 2 6 4 3 3" xfId="14305" xr:uid="{36C2DC8B-CEC5-49CD-81C7-78D9134A3F2D}"/>
    <cellStyle name="Comma 4 2 6 4 4" xfId="19368" xr:uid="{E60C6A10-DD20-4848-82E3-DE94F91EF667}"/>
    <cellStyle name="Comma 4 2 6 4 5" xfId="10087" xr:uid="{58E1BE42-4D18-4153-BDB3-31D45114E72B}"/>
    <cellStyle name="Comma 4 2 6 5" xfId="1962" xr:uid="{00000000-0005-0000-0000-000006090000}"/>
    <cellStyle name="Comma 4 2 6 5 2" xfId="4191" xr:uid="{00000000-0005-0000-0000-000007090000}"/>
    <cellStyle name="Comma 4 2 6 5 2 2" xfId="8413" xr:uid="{00000000-0005-0000-0000-000008090000}"/>
    <cellStyle name="Comma 4 2 6 5 2 2 2" xfId="26143" xr:uid="{A8D13FC2-4618-4EBC-9B72-731BF0A024FD}"/>
    <cellStyle name="Comma 4 2 6 5 2 2 3" xfId="16863" xr:uid="{0EF22C50-F116-444F-A529-261824816CA8}"/>
    <cellStyle name="Comma 4 2 6 5 2 3" xfId="21926" xr:uid="{854FA395-2748-4D8A-830B-51349807C8BF}"/>
    <cellStyle name="Comma 4 2 6 5 2 4" xfId="12645" xr:uid="{981FADDA-4222-413B-90A4-CF1BB958E07E}"/>
    <cellStyle name="Comma 4 2 6 5 3" xfId="6268" xr:uid="{00000000-0005-0000-0000-000009090000}"/>
    <cellStyle name="Comma 4 2 6 5 3 2" xfId="23998" xr:uid="{7110F84D-4DDE-4745-899E-E40704433017}"/>
    <cellStyle name="Comma 4 2 6 5 3 3" xfId="14718" xr:uid="{FA1A84EF-1FE4-43A9-8BC3-C4F8C1F08332}"/>
    <cellStyle name="Comma 4 2 6 5 4" xfId="19781" xr:uid="{0DA2388D-C057-42CF-9292-78D5DD85FAD6}"/>
    <cellStyle name="Comma 4 2 6 5 5" xfId="10500" xr:uid="{73E4B195-2141-442D-B2D2-212BF4A1CD67}"/>
    <cellStyle name="Comma 4 2 6 6" xfId="2397" xr:uid="{00000000-0005-0000-0000-00000A090000}"/>
    <cellStyle name="Comma 4 2 6 6 2" xfId="6681" xr:uid="{00000000-0005-0000-0000-00000B090000}"/>
    <cellStyle name="Comma 4 2 6 6 2 2" xfId="24411" xr:uid="{692C01E3-28D6-426F-9464-5A9302278201}"/>
    <cellStyle name="Comma 4 2 6 6 2 3" xfId="15131" xr:uid="{DEFD88E9-DAD4-44E8-AE26-2C2D7667F508}"/>
    <cellStyle name="Comma 4 2 6 6 3" xfId="20194" xr:uid="{86189912-C431-46BC-B5B4-BF476D202089}"/>
    <cellStyle name="Comma 4 2 6 6 4" xfId="10913" xr:uid="{76A3B64A-3A1A-4222-AF26-960711D3D98D}"/>
    <cellStyle name="Comma 4 2 6 7" xfId="2366" xr:uid="{00000000-0005-0000-0000-00000C090000}"/>
    <cellStyle name="Comma 4 2 6 8" xfId="2775" xr:uid="{00000000-0005-0000-0000-00000D090000}"/>
    <cellStyle name="Comma 4 2 6 8 2" xfId="6998" xr:uid="{00000000-0005-0000-0000-00000E090000}"/>
    <cellStyle name="Comma 4 2 6 8 2 2" xfId="24728" xr:uid="{3EC1372B-3EB4-4F8F-947D-399B815C682D}"/>
    <cellStyle name="Comma 4 2 6 8 2 3" xfId="15448" xr:uid="{0DBB37E0-7D06-4A1A-8AD3-E554BD428FBD}"/>
    <cellStyle name="Comma 4 2 6 8 3" xfId="20511" xr:uid="{B1DA06DD-21B1-4A3B-9F6D-775BFF316F90}"/>
    <cellStyle name="Comma 4 2 6 8 4" xfId="11230" xr:uid="{DE01E829-B3B1-41CD-85BE-18F8A0B45BA1}"/>
    <cellStyle name="Comma 4 2 6 9" xfId="4615" xr:uid="{00000000-0005-0000-0000-00000F090000}"/>
    <cellStyle name="Comma 4 2 6 9 2" xfId="22345" xr:uid="{97D1CFF0-6DEA-483B-B3DC-0467F4163FC0}"/>
    <cellStyle name="Comma 4 2 6 9 3" xfId="13065" xr:uid="{B960BDF9-12C9-492D-B8A7-894D99DBC9BB}"/>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4729" xr:uid="{11BF18D0-C1DC-4E52-99AB-E44094E14616}"/>
    <cellStyle name="Comma 4 3 2 10 2 3" xfId="15449" xr:uid="{B1A41717-0083-458A-96A5-78123B60C07B}"/>
    <cellStyle name="Comma 4 3 2 10 3" xfId="20512" xr:uid="{69EFD666-36D6-4490-ADB3-652AA47E3711}"/>
    <cellStyle name="Comma 4 3 2 10 4" xfId="11231" xr:uid="{0BB044E3-6664-4554-8E1D-F27FB458AA42}"/>
    <cellStyle name="Comma 4 3 2 11" xfId="4616" xr:uid="{00000000-0005-0000-0000-000014090000}"/>
    <cellStyle name="Comma 4 3 2 11 2" xfId="22346" xr:uid="{964E52D4-5B66-44A8-8879-10167090F79E}"/>
    <cellStyle name="Comma 4 3 2 11 3" xfId="13066" xr:uid="{AEDEFB1B-E754-4D47-A283-47487FB5B95D}"/>
    <cellStyle name="Comma 4 3 2 12" xfId="18129" xr:uid="{109E6963-CE89-47D2-B541-AFF99B204702}"/>
    <cellStyle name="Comma 4 3 2 13" xfId="17296" xr:uid="{1F944B32-2F1F-4B10-BC1C-7399A2A9D64F}"/>
    <cellStyle name="Comma 4 3 2 14" xfId="8848" xr:uid="{A270CA73-0E62-4B72-A303-7463A5B612A1}"/>
    <cellStyle name="Comma 4 3 2 2" xfId="146" xr:uid="{00000000-0005-0000-0000-000015090000}"/>
    <cellStyle name="Comma 4 3 2 2 10" xfId="4617" xr:uid="{00000000-0005-0000-0000-000016090000}"/>
    <cellStyle name="Comma 4 3 2 2 10 2" xfId="22347" xr:uid="{72F51B25-2862-42EB-A0D6-B43AB24F910D}"/>
    <cellStyle name="Comma 4 3 2 2 10 3" xfId="13067" xr:uid="{219B65AD-8F87-4FD1-B835-2DDB1488E9A0}"/>
    <cellStyle name="Comma 4 3 2 2 11" xfId="18130" xr:uid="{8D973D18-E803-4359-BA52-32C28B387607}"/>
    <cellStyle name="Comma 4 3 2 2 12" xfId="17297" xr:uid="{9F40A29F-4AB5-4853-9146-FCC10C13781E}"/>
    <cellStyle name="Comma 4 3 2 2 13" xfId="8849" xr:uid="{2BF6A9FB-DEF8-4FD3-900C-7777832E0F49}"/>
    <cellStyle name="Comma 4 3 2 2 2" xfId="147" xr:uid="{00000000-0005-0000-0000-000017090000}"/>
    <cellStyle name="Comma 4 3 2 2 2 10" xfId="18131" xr:uid="{08C9DB9B-13BA-4302-9007-0FE896C07A38}"/>
    <cellStyle name="Comma 4 3 2 2 2 11" xfId="17298" xr:uid="{5A2DF840-C0FE-4009-A952-030072484D90}"/>
    <cellStyle name="Comma 4 3 2 2 2 12" xfId="8850" xr:uid="{84A41628-7EFC-4E3C-B208-DA0F406EFAB4}"/>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907" xr:uid="{B9705BFB-6C90-4943-9B97-BFA5F9B20F12}"/>
    <cellStyle name="Comma 4 3 2 2 2 2 2 2 3" xfId="15627" xr:uid="{0FEC121B-FF81-463A-B795-E9E78054C134}"/>
    <cellStyle name="Comma 4 3 2 2 2 2 2 3" xfId="20690" xr:uid="{E50275C2-7CCC-4E7A-9CD0-EDC6A153870E}"/>
    <cellStyle name="Comma 4 3 2 2 2 2 2 4" xfId="11409" xr:uid="{D421403F-6F44-4B0A-B825-901B460366A9}"/>
    <cellStyle name="Comma 4 3 2 2 2 2 3" xfId="5032" xr:uid="{00000000-0005-0000-0000-00001B090000}"/>
    <cellStyle name="Comma 4 3 2 2 2 2 3 2" xfId="22762" xr:uid="{CE4EF618-07E1-4195-860E-1BC6130D72F8}"/>
    <cellStyle name="Comma 4 3 2 2 2 2 3 3" xfId="13482" xr:uid="{15F0EC0E-45DC-4CCA-8942-D6DFA8EC1BE7}"/>
    <cellStyle name="Comma 4 3 2 2 2 2 4" xfId="18545" xr:uid="{F425E65F-F97C-413B-97A5-B1D484FC5100}"/>
    <cellStyle name="Comma 4 3 2 2 2 2 5" xfId="17715" xr:uid="{CFF6DB2A-64F6-42F0-941B-D6327EAC3328}"/>
    <cellStyle name="Comma 4 3 2 2 2 2 6" xfId="9264" xr:uid="{72BF3E76-8328-47B2-8B09-F86D9A224DBA}"/>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5320" xr:uid="{A2324C6C-B593-474D-AEC2-37677290A269}"/>
    <cellStyle name="Comma 4 3 2 2 2 3 2 2 3" xfId="16040" xr:uid="{A5869B1D-3B5D-4C28-8099-99FB1690AFE7}"/>
    <cellStyle name="Comma 4 3 2 2 2 3 2 3" xfId="21103" xr:uid="{F2421A61-74D4-403A-A829-C2B7A50276E5}"/>
    <cellStyle name="Comma 4 3 2 2 2 3 2 4" xfId="11822" xr:uid="{588E9E78-EE34-40C4-A3EF-82853A2C20D8}"/>
    <cellStyle name="Comma 4 3 2 2 2 3 3" xfId="5445" xr:uid="{00000000-0005-0000-0000-00001F090000}"/>
    <cellStyle name="Comma 4 3 2 2 2 3 3 2" xfId="23175" xr:uid="{1943AB35-E7B7-4DE9-A246-6612E7A48574}"/>
    <cellStyle name="Comma 4 3 2 2 2 3 3 3" xfId="13895" xr:uid="{AB95AACF-114B-47B9-BE72-4033F4287A3A}"/>
    <cellStyle name="Comma 4 3 2 2 2 3 4" xfId="18958" xr:uid="{87A116D0-AB14-4898-A453-C42F4C639B0B}"/>
    <cellStyle name="Comma 4 3 2 2 2 3 5" xfId="9677" xr:uid="{159A425D-ECC4-48D8-819A-C95FD435F1DB}"/>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5733" xr:uid="{427B3D5B-2D12-4839-926A-163C6C6148AF}"/>
    <cellStyle name="Comma 4 3 2 2 2 4 2 2 3" xfId="16453" xr:uid="{03CBD3DA-65DE-4770-A882-015D08E9826D}"/>
    <cellStyle name="Comma 4 3 2 2 2 4 2 3" xfId="21516" xr:uid="{A38FDF89-BF0D-4054-BD88-3F13E4A8FD40}"/>
    <cellStyle name="Comma 4 3 2 2 2 4 2 4" xfId="12235" xr:uid="{3F4F45DA-122A-4DA2-AA1D-F5D98451CE00}"/>
    <cellStyle name="Comma 4 3 2 2 2 4 3" xfId="5858" xr:uid="{00000000-0005-0000-0000-000023090000}"/>
    <cellStyle name="Comma 4 3 2 2 2 4 3 2" xfId="23588" xr:uid="{4804D645-B6B0-4D0D-8346-5038676F6C4F}"/>
    <cellStyle name="Comma 4 3 2 2 2 4 3 3" xfId="14308" xr:uid="{77EE2FCD-4679-4EB6-A1BC-055554251AB6}"/>
    <cellStyle name="Comma 4 3 2 2 2 4 4" xfId="19371" xr:uid="{0E911289-7110-4B92-B667-4F6DC4979344}"/>
    <cellStyle name="Comma 4 3 2 2 2 4 5" xfId="10090" xr:uid="{CC15A72D-B6B9-46AA-8C81-53CD7EA61629}"/>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6146" xr:uid="{02761F8B-5FE1-40A2-930F-59F4857AFD20}"/>
    <cellStyle name="Comma 4 3 2 2 2 5 2 2 3" xfId="16866" xr:uid="{6808B67B-DC24-45B2-A744-ACD4132A0FC9}"/>
    <cellStyle name="Comma 4 3 2 2 2 5 2 3" xfId="21929" xr:uid="{9314E0C4-C0EA-4CF5-A35B-D0615AA7C2E6}"/>
    <cellStyle name="Comma 4 3 2 2 2 5 2 4" xfId="12648" xr:uid="{8B98F441-0255-48EE-9E9E-D002952F3592}"/>
    <cellStyle name="Comma 4 3 2 2 2 5 3" xfId="6271" xr:uid="{00000000-0005-0000-0000-000027090000}"/>
    <cellStyle name="Comma 4 3 2 2 2 5 3 2" xfId="24001" xr:uid="{394FF19F-FA9D-4F46-BEA7-E27A9FD19D82}"/>
    <cellStyle name="Comma 4 3 2 2 2 5 3 3" xfId="14721" xr:uid="{5B1A8EE4-6EA8-4CAE-A2B4-6F618DCE3561}"/>
    <cellStyle name="Comma 4 3 2 2 2 5 4" xfId="19784" xr:uid="{0E31C22C-C10D-4E27-9E1E-40370050094D}"/>
    <cellStyle name="Comma 4 3 2 2 2 5 5" xfId="10503" xr:uid="{BE30AFB2-9418-4D8C-9A67-34A6EBC5CE38}"/>
    <cellStyle name="Comma 4 3 2 2 2 6" xfId="2400" xr:uid="{00000000-0005-0000-0000-000028090000}"/>
    <cellStyle name="Comma 4 3 2 2 2 6 2" xfId="6684" xr:uid="{00000000-0005-0000-0000-000029090000}"/>
    <cellStyle name="Comma 4 3 2 2 2 6 2 2" xfId="24414" xr:uid="{5C2E8E13-6727-4BFA-A16B-6F1F929026CA}"/>
    <cellStyle name="Comma 4 3 2 2 2 6 2 3" xfId="15134" xr:uid="{2B8E17B3-285B-4E5B-93FC-54F8CFC6B7C0}"/>
    <cellStyle name="Comma 4 3 2 2 2 6 3" xfId="20197" xr:uid="{DA2D647C-B0D9-4EDF-BA04-EA46925D8D6B}"/>
    <cellStyle name="Comma 4 3 2 2 2 6 4" xfId="10916" xr:uid="{923FD627-1660-4BF7-8130-A021F101FAC7}"/>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4731" xr:uid="{AA0F86B9-F7ED-453E-B303-773D14241A1B}"/>
    <cellStyle name="Comma 4 3 2 2 2 8 2 3" xfId="15451" xr:uid="{2EAB56DF-1BC6-4EFE-B64B-58851E40C7EE}"/>
    <cellStyle name="Comma 4 3 2 2 2 8 3" xfId="20514" xr:uid="{4CD5C1AE-42D2-4608-9ABD-0E8E97EDF1DD}"/>
    <cellStyle name="Comma 4 3 2 2 2 8 4" xfId="11233" xr:uid="{6AFE3342-64EC-44BE-8009-08A32608B608}"/>
    <cellStyle name="Comma 4 3 2 2 2 9" xfId="4618" xr:uid="{00000000-0005-0000-0000-00002D090000}"/>
    <cellStyle name="Comma 4 3 2 2 2 9 2" xfId="22348" xr:uid="{935C8D76-489A-498D-B68F-EFA54A36DE25}"/>
    <cellStyle name="Comma 4 3 2 2 2 9 3" xfId="13068" xr:uid="{BB66054D-A221-4D06-94F9-E945ACD26084}"/>
    <cellStyle name="Comma 4 3 2 2 3" xfId="683" xr:uid="{00000000-0005-0000-0000-00002E090000}"/>
    <cellStyle name="Comma 4 3 2 2 3 2" xfId="2954" xr:uid="{00000000-0005-0000-0000-00002F090000}"/>
    <cellStyle name="Comma 4 3 2 2 3 2 2" xfId="7176" xr:uid="{00000000-0005-0000-0000-000030090000}"/>
    <cellStyle name="Comma 4 3 2 2 3 2 2 2" xfId="24906" xr:uid="{EE49D4B8-15B3-4657-89E4-9DAB5F574113}"/>
    <cellStyle name="Comma 4 3 2 2 3 2 2 3" xfId="15626" xr:uid="{0C8FD757-8A7A-480C-B9FA-1CD440BAB49A}"/>
    <cellStyle name="Comma 4 3 2 2 3 2 3" xfId="20689" xr:uid="{A62EC2A9-6A13-4318-8FC4-687A455C5B2A}"/>
    <cellStyle name="Comma 4 3 2 2 3 2 4" xfId="11408" xr:uid="{7B67BEC6-1018-41CD-9908-36A6860BD523}"/>
    <cellStyle name="Comma 4 3 2 2 3 3" xfId="5031" xr:uid="{00000000-0005-0000-0000-000031090000}"/>
    <cellStyle name="Comma 4 3 2 2 3 3 2" xfId="22761" xr:uid="{BF3A5FC1-8861-4557-878A-1F9E01A2BBE6}"/>
    <cellStyle name="Comma 4 3 2 2 3 3 3" xfId="13481" xr:uid="{F058D434-3F89-4511-909A-52607D88F0AF}"/>
    <cellStyle name="Comma 4 3 2 2 3 4" xfId="18544" xr:uid="{418EC434-1B2E-4C67-A1FD-9876722CCBAA}"/>
    <cellStyle name="Comma 4 3 2 2 3 5" xfId="17714" xr:uid="{4480FAC2-EAAB-4140-8755-B52FDC3A0C15}"/>
    <cellStyle name="Comma 4 3 2 2 3 6" xfId="9263" xr:uid="{76CB8689-68DE-4125-AED2-A257A435D880}"/>
    <cellStyle name="Comma 4 3 2 2 4" xfId="1136" xr:uid="{00000000-0005-0000-0000-000032090000}"/>
    <cellStyle name="Comma 4 3 2 2 4 2" xfId="3367" xr:uid="{00000000-0005-0000-0000-000033090000}"/>
    <cellStyle name="Comma 4 3 2 2 4 2 2" xfId="7589" xr:uid="{00000000-0005-0000-0000-000034090000}"/>
    <cellStyle name="Comma 4 3 2 2 4 2 2 2" xfId="25319" xr:uid="{E99DCD6C-1A4E-4B31-A989-E2A89E8DBE1C}"/>
    <cellStyle name="Comma 4 3 2 2 4 2 2 3" xfId="16039" xr:uid="{1F72386F-E82C-4FD7-9DA3-74A2EA02D467}"/>
    <cellStyle name="Comma 4 3 2 2 4 2 3" xfId="21102" xr:uid="{2929BBA1-DC83-4244-8C63-ECA7E995E4C8}"/>
    <cellStyle name="Comma 4 3 2 2 4 2 4" xfId="11821" xr:uid="{455D6FEA-CE3B-4581-BE24-E3B40ECC2E25}"/>
    <cellStyle name="Comma 4 3 2 2 4 3" xfId="5444" xr:uid="{00000000-0005-0000-0000-000035090000}"/>
    <cellStyle name="Comma 4 3 2 2 4 3 2" xfId="23174" xr:uid="{56977391-505D-47E8-B87D-3CA68EEC40EB}"/>
    <cellStyle name="Comma 4 3 2 2 4 3 3" xfId="13894" xr:uid="{D0A10994-426E-4B08-9340-62DDC923D01A}"/>
    <cellStyle name="Comma 4 3 2 2 4 4" xfId="18957" xr:uid="{9925154D-6336-4583-8E7C-AE81395396BE}"/>
    <cellStyle name="Comma 4 3 2 2 4 5" xfId="9676" xr:uid="{DE4E9368-2EAE-4EE3-BECD-E6D0C64F6EA5}"/>
    <cellStyle name="Comma 4 3 2 2 5" xfId="1550" xr:uid="{00000000-0005-0000-0000-000036090000}"/>
    <cellStyle name="Comma 4 3 2 2 5 2" xfId="3780" xr:uid="{00000000-0005-0000-0000-000037090000}"/>
    <cellStyle name="Comma 4 3 2 2 5 2 2" xfId="8002" xr:uid="{00000000-0005-0000-0000-000038090000}"/>
    <cellStyle name="Comma 4 3 2 2 5 2 2 2" xfId="25732" xr:uid="{7FD26FEC-CC7E-4BB5-9099-73810B638C8D}"/>
    <cellStyle name="Comma 4 3 2 2 5 2 2 3" xfId="16452" xr:uid="{00B95027-4448-4E81-98D6-FE6725787CE7}"/>
    <cellStyle name="Comma 4 3 2 2 5 2 3" xfId="21515" xr:uid="{1CC89316-C9DA-4B15-AE58-6B5B08F6C206}"/>
    <cellStyle name="Comma 4 3 2 2 5 2 4" xfId="12234" xr:uid="{4BFAC782-BBCC-4937-B6D8-B9DCA6293EF2}"/>
    <cellStyle name="Comma 4 3 2 2 5 3" xfId="5857" xr:uid="{00000000-0005-0000-0000-000039090000}"/>
    <cellStyle name="Comma 4 3 2 2 5 3 2" xfId="23587" xr:uid="{B32F78CF-C50E-4365-B813-E82ED13AC4DF}"/>
    <cellStyle name="Comma 4 3 2 2 5 3 3" xfId="14307" xr:uid="{DF9DE2C8-EAFE-4592-BCE4-C9BF6433333E}"/>
    <cellStyle name="Comma 4 3 2 2 5 4" xfId="19370" xr:uid="{A6138B75-2D5E-4C23-A445-C9092174C3F8}"/>
    <cellStyle name="Comma 4 3 2 2 5 5" xfId="10089" xr:uid="{416DD986-624A-44C1-8C02-6335CA4EA48F}"/>
    <cellStyle name="Comma 4 3 2 2 6" xfId="1964" xr:uid="{00000000-0005-0000-0000-00003A090000}"/>
    <cellStyle name="Comma 4 3 2 2 6 2" xfId="4193" xr:uid="{00000000-0005-0000-0000-00003B090000}"/>
    <cellStyle name="Comma 4 3 2 2 6 2 2" xfId="8415" xr:uid="{00000000-0005-0000-0000-00003C090000}"/>
    <cellStyle name="Comma 4 3 2 2 6 2 2 2" xfId="26145" xr:uid="{E0E32792-E4C8-45A1-9C16-2DDBA5E1C70F}"/>
    <cellStyle name="Comma 4 3 2 2 6 2 2 3" xfId="16865" xr:uid="{07D87573-ACFD-41DF-812F-2C3848F1A41E}"/>
    <cellStyle name="Comma 4 3 2 2 6 2 3" xfId="21928" xr:uid="{7D1BA917-A305-43F3-B389-11D70E3BEFF7}"/>
    <cellStyle name="Comma 4 3 2 2 6 2 4" xfId="12647" xr:uid="{E91EC3DB-3A71-4722-A403-63B669AF7FCD}"/>
    <cellStyle name="Comma 4 3 2 2 6 3" xfId="6270" xr:uid="{00000000-0005-0000-0000-00003D090000}"/>
    <cellStyle name="Comma 4 3 2 2 6 3 2" xfId="24000" xr:uid="{8616F3F4-4658-4DFC-9881-9B55C10249F7}"/>
    <cellStyle name="Comma 4 3 2 2 6 3 3" xfId="14720" xr:uid="{57E30008-4DDC-465A-84CE-2AC5C8553E4F}"/>
    <cellStyle name="Comma 4 3 2 2 6 4" xfId="19783" xr:uid="{2EB9C4D2-4B48-4206-8D46-45B40EAAB9DA}"/>
    <cellStyle name="Comma 4 3 2 2 6 5" xfId="10502" xr:uid="{7F58F57D-46B4-4AAD-871F-F67C57FDEE77}"/>
    <cellStyle name="Comma 4 3 2 2 7" xfId="2399" xr:uid="{00000000-0005-0000-0000-00003E090000}"/>
    <cellStyle name="Comma 4 3 2 2 7 2" xfId="6683" xr:uid="{00000000-0005-0000-0000-00003F090000}"/>
    <cellStyle name="Comma 4 3 2 2 7 2 2" xfId="24413" xr:uid="{44AB165F-C049-45D1-8C0F-36ED0B6BE7A4}"/>
    <cellStyle name="Comma 4 3 2 2 7 2 3" xfId="15133" xr:uid="{C69A066C-4C7A-4B87-A665-DBEDCC365A06}"/>
    <cellStyle name="Comma 4 3 2 2 7 3" xfId="20196" xr:uid="{4AA81D71-676E-4F05-AACD-69A294D5D571}"/>
    <cellStyle name="Comma 4 3 2 2 7 4" xfId="10915" xr:uid="{99621678-48D7-4019-88AB-22CC341B809F}"/>
    <cellStyle name="Comma 4 3 2 2 8" xfId="2364" xr:uid="{00000000-0005-0000-0000-000040090000}"/>
    <cellStyle name="Comma 4 3 2 2 9" xfId="2777" xr:uid="{00000000-0005-0000-0000-000041090000}"/>
    <cellStyle name="Comma 4 3 2 2 9 2" xfId="7000" xr:uid="{00000000-0005-0000-0000-000042090000}"/>
    <cellStyle name="Comma 4 3 2 2 9 2 2" xfId="24730" xr:uid="{25E5E318-0B15-41C9-AE7A-2D90FBAB51D0}"/>
    <cellStyle name="Comma 4 3 2 2 9 2 3" xfId="15450" xr:uid="{FC4E9C09-F8C3-49F4-A87B-50F97E96AE08}"/>
    <cellStyle name="Comma 4 3 2 2 9 3" xfId="20513" xr:uid="{4E7EBEA5-1266-4C29-9429-D4AB59FDECB3}"/>
    <cellStyle name="Comma 4 3 2 2 9 4" xfId="11232" xr:uid="{6EAA61BC-F219-40F1-81FC-546B63129497}"/>
    <cellStyle name="Comma 4 3 2 3" xfId="148" xr:uid="{00000000-0005-0000-0000-000043090000}"/>
    <cellStyle name="Comma 4 3 2 3 10" xfId="18132" xr:uid="{89D3234C-58A1-4078-9FDF-EFD81EB05286}"/>
    <cellStyle name="Comma 4 3 2 3 11" xfId="17299" xr:uid="{4F416FFD-55FA-40E6-8915-61C364D2CF01}"/>
    <cellStyle name="Comma 4 3 2 3 12" xfId="8851" xr:uid="{106DF425-1347-4D50-A3AC-761C6EF35130}"/>
    <cellStyle name="Comma 4 3 2 3 2" xfId="685" xr:uid="{00000000-0005-0000-0000-000044090000}"/>
    <cellStyle name="Comma 4 3 2 3 2 2" xfId="2956" xr:uid="{00000000-0005-0000-0000-000045090000}"/>
    <cellStyle name="Comma 4 3 2 3 2 2 2" xfId="7178" xr:uid="{00000000-0005-0000-0000-000046090000}"/>
    <cellStyle name="Comma 4 3 2 3 2 2 2 2" xfId="24908" xr:uid="{F3AF07F9-89A3-4F39-944C-53B934AA2005}"/>
    <cellStyle name="Comma 4 3 2 3 2 2 2 3" xfId="15628" xr:uid="{E28B6170-60E0-4756-87DC-2444B7E70721}"/>
    <cellStyle name="Comma 4 3 2 3 2 2 3" xfId="20691" xr:uid="{A6A25B87-BAFA-42D0-AC3C-F5EC33ADF5A1}"/>
    <cellStyle name="Comma 4 3 2 3 2 2 4" xfId="11410" xr:uid="{289088E8-3F2B-49B2-9A72-600C29F56AE4}"/>
    <cellStyle name="Comma 4 3 2 3 2 3" xfId="5033" xr:uid="{00000000-0005-0000-0000-000047090000}"/>
    <cellStyle name="Comma 4 3 2 3 2 3 2" xfId="22763" xr:uid="{77123AC7-06AE-494D-BB4A-8B7232121007}"/>
    <cellStyle name="Comma 4 3 2 3 2 3 3" xfId="13483" xr:uid="{79D1D2C2-EC37-49D5-9BFC-765782C536EB}"/>
    <cellStyle name="Comma 4 3 2 3 2 4" xfId="18546" xr:uid="{C81E8AF6-3F82-4707-8A8D-CF1ED50D2E03}"/>
    <cellStyle name="Comma 4 3 2 3 2 5" xfId="17716" xr:uid="{8178416B-4876-4AFB-8D33-DB3CC7E408BC}"/>
    <cellStyle name="Comma 4 3 2 3 2 6" xfId="9265" xr:uid="{5A300CF9-95A0-4E78-B357-F118F3F0679D}"/>
    <cellStyle name="Comma 4 3 2 3 3" xfId="1138" xr:uid="{00000000-0005-0000-0000-000048090000}"/>
    <cellStyle name="Comma 4 3 2 3 3 2" xfId="3369" xr:uid="{00000000-0005-0000-0000-000049090000}"/>
    <cellStyle name="Comma 4 3 2 3 3 2 2" xfId="7591" xr:uid="{00000000-0005-0000-0000-00004A090000}"/>
    <cellStyle name="Comma 4 3 2 3 3 2 2 2" xfId="25321" xr:uid="{7823024E-586E-4560-A69F-383EF4130CC5}"/>
    <cellStyle name="Comma 4 3 2 3 3 2 2 3" xfId="16041" xr:uid="{BA0F745D-15AC-4FDE-B8EF-5438EA63FC5D}"/>
    <cellStyle name="Comma 4 3 2 3 3 2 3" xfId="21104" xr:uid="{801A04FB-24B0-4A96-8308-AFEFC330F384}"/>
    <cellStyle name="Comma 4 3 2 3 3 2 4" xfId="11823" xr:uid="{6ACA1DF3-7105-4992-ABEA-0DD6A4917E62}"/>
    <cellStyle name="Comma 4 3 2 3 3 3" xfId="5446" xr:uid="{00000000-0005-0000-0000-00004B090000}"/>
    <cellStyle name="Comma 4 3 2 3 3 3 2" xfId="23176" xr:uid="{4FCE1A16-D0E5-42F7-BA50-14D7634957A5}"/>
    <cellStyle name="Comma 4 3 2 3 3 3 3" xfId="13896" xr:uid="{427F7037-ABBE-489F-8A99-141AF8B5110E}"/>
    <cellStyle name="Comma 4 3 2 3 3 4" xfId="18959" xr:uid="{E5911D72-08FD-499F-ADFD-DAF57DBF8D00}"/>
    <cellStyle name="Comma 4 3 2 3 3 5" xfId="9678" xr:uid="{62B5D836-1166-4DA0-9186-E2653E7957A9}"/>
    <cellStyle name="Comma 4 3 2 3 4" xfId="1552" xr:uid="{00000000-0005-0000-0000-00004C090000}"/>
    <cellStyle name="Comma 4 3 2 3 4 2" xfId="3782" xr:uid="{00000000-0005-0000-0000-00004D090000}"/>
    <cellStyle name="Comma 4 3 2 3 4 2 2" xfId="8004" xr:uid="{00000000-0005-0000-0000-00004E090000}"/>
    <cellStyle name="Comma 4 3 2 3 4 2 2 2" xfId="25734" xr:uid="{A3E0CE7D-FB36-4D52-B0D0-C265E98621DE}"/>
    <cellStyle name="Comma 4 3 2 3 4 2 2 3" xfId="16454" xr:uid="{F995DA50-317C-4B40-A96C-A84D6AF262D9}"/>
    <cellStyle name="Comma 4 3 2 3 4 2 3" xfId="21517" xr:uid="{2B67A147-FEEB-457C-8F81-397144575E4B}"/>
    <cellStyle name="Comma 4 3 2 3 4 2 4" xfId="12236" xr:uid="{288C0525-8B82-4563-9481-CE03478986D9}"/>
    <cellStyle name="Comma 4 3 2 3 4 3" xfId="5859" xr:uid="{00000000-0005-0000-0000-00004F090000}"/>
    <cellStyle name="Comma 4 3 2 3 4 3 2" xfId="23589" xr:uid="{0819F699-3CEB-464C-979A-EEE7DD31F360}"/>
    <cellStyle name="Comma 4 3 2 3 4 3 3" xfId="14309" xr:uid="{C3F7D678-C92C-4B2B-B79A-9E5C03E37D7E}"/>
    <cellStyle name="Comma 4 3 2 3 4 4" xfId="19372" xr:uid="{D0748800-32E7-48D8-8173-55A89328BFC3}"/>
    <cellStyle name="Comma 4 3 2 3 4 5" xfId="10091" xr:uid="{1876ACCC-9A6A-4761-A49F-7AB96311F1B8}"/>
    <cellStyle name="Comma 4 3 2 3 5" xfId="1966" xr:uid="{00000000-0005-0000-0000-000050090000}"/>
    <cellStyle name="Comma 4 3 2 3 5 2" xfId="4195" xr:uid="{00000000-0005-0000-0000-000051090000}"/>
    <cellStyle name="Comma 4 3 2 3 5 2 2" xfId="8417" xr:uid="{00000000-0005-0000-0000-000052090000}"/>
    <cellStyle name="Comma 4 3 2 3 5 2 2 2" xfId="26147" xr:uid="{BAB0DB29-DC0C-4563-8C99-05BAE4D3B102}"/>
    <cellStyle name="Comma 4 3 2 3 5 2 2 3" xfId="16867" xr:uid="{0F1D5B2A-B64D-4792-AEF1-16B5793AC1BD}"/>
    <cellStyle name="Comma 4 3 2 3 5 2 3" xfId="21930" xr:uid="{9659A189-D70B-4353-9606-DC57FA2B8EB1}"/>
    <cellStyle name="Comma 4 3 2 3 5 2 4" xfId="12649" xr:uid="{4078CE69-13D4-4CF4-B7D0-0D216C8CC575}"/>
    <cellStyle name="Comma 4 3 2 3 5 3" xfId="6272" xr:uid="{00000000-0005-0000-0000-000053090000}"/>
    <cellStyle name="Comma 4 3 2 3 5 3 2" xfId="24002" xr:uid="{EDA0CD71-C615-470D-83CC-734EDB255BB5}"/>
    <cellStyle name="Comma 4 3 2 3 5 3 3" xfId="14722" xr:uid="{1B5271F3-25C3-41D4-8E6E-C02212A7B7F7}"/>
    <cellStyle name="Comma 4 3 2 3 5 4" xfId="19785" xr:uid="{C125B9A6-31E0-43E2-984B-1C1808687DED}"/>
    <cellStyle name="Comma 4 3 2 3 5 5" xfId="10504" xr:uid="{49D7BCA0-4D1A-4C4A-A5C0-0DDEB3D05B73}"/>
    <cellStyle name="Comma 4 3 2 3 6" xfId="2401" xr:uid="{00000000-0005-0000-0000-000054090000}"/>
    <cellStyle name="Comma 4 3 2 3 6 2" xfId="6685" xr:uid="{00000000-0005-0000-0000-000055090000}"/>
    <cellStyle name="Comma 4 3 2 3 6 2 2" xfId="24415" xr:uid="{A2F4BBC3-50F0-4696-8B82-988204A37E5F}"/>
    <cellStyle name="Comma 4 3 2 3 6 2 3" xfId="15135" xr:uid="{D998762B-AA27-42C1-A8B4-E87C2D5E8EA5}"/>
    <cellStyle name="Comma 4 3 2 3 6 3" xfId="20198" xr:uid="{922B9C84-8FB0-4005-B21B-208DD98819D7}"/>
    <cellStyle name="Comma 4 3 2 3 6 4" xfId="10917" xr:uid="{5E934073-1C39-490B-B6E3-8A311221DAC1}"/>
    <cellStyle name="Comma 4 3 2 3 7" xfId="2362" xr:uid="{00000000-0005-0000-0000-000056090000}"/>
    <cellStyle name="Comma 4 3 2 3 8" xfId="2779" xr:uid="{00000000-0005-0000-0000-000057090000}"/>
    <cellStyle name="Comma 4 3 2 3 8 2" xfId="7002" xr:uid="{00000000-0005-0000-0000-000058090000}"/>
    <cellStyle name="Comma 4 3 2 3 8 2 2" xfId="24732" xr:uid="{CC8F1EFE-EE03-44F5-942E-CDAC16D9A54E}"/>
    <cellStyle name="Comma 4 3 2 3 8 2 3" xfId="15452" xr:uid="{11C19F64-C072-4664-B3A6-80DC497AA7F8}"/>
    <cellStyle name="Comma 4 3 2 3 8 3" xfId="20515" xr:uid="{56E8F27C-3BCC-4008-88C3-99F2A909C76B}"/>
    <cellStyle name="Comma 4 3 2 3 8 4" xfId="11234" xr:uid="{F6187881-7C61-4339-988D-2975AD9D8544}"/>
    <cellStyle name="Comma 4 3 2 3 9" xfId="4619" xr:uid="{00000000-0005-0000-0000-000059090000}"/>
    <cellStyle name="Comma 4 3 2 3 9 2" xfId="22349" xr:uid="{6A1283AD-4537-479B-A833-EBB85F8F45BF}"/>
    <cellStyle name="Comma 4 3 2 3 9 3" xfId="13069" xr:uid="{346802AE-0C04-4904-97E7-D6C95A5D61A9}"/>
    <cellStyle name="Comma 4 3 2 4" xfId="682" xr:uid="{00000000-0005-0000-0000-00005A090000}"/>
    <cellStyle name="Comma 4 3 2 4 2" xfId="2953" xr:uid="{00000000-0005-0000-0000-00005B090000}"/>
    <cellStyle name="Comma 4 3 2 4 2 2" xfId="7175" xr:uid="{00000000-0005-0000-0000-00005C090000}"/>
    <cellStyle name="Comma 4 3 2 4 2 2 2" xfId="24905" xr:uid="{EE5B7950-571F-4B20-A627-12A631925A60}"/>
    <cellStyle name="Comma 4 3 2 4 2 2 3" xfId="15625" xr:uid="{32DBA962-BBDB-43CF-BB54-2D40E67D419C}"/>
    <cellStyle name="Comma 4 3 2 4 2 3" xfId="20688" xr:uid="{F2E580A4-3652-4265-8205-F3EF771176C2}"/>
    <cellStyle name="Comma 4 3 2 4 2 4" xfId="11407" xr:uid="{243A880E-F6AD-4E38-AEDE-B1296590E341}"/>
    <cellStyle name="Comma 4 3 2 4 3" xfId="5030" xr:uid="{00000000-0005-0000-0000-00005D090000}"/>
    <cellStyle name="Comma 4 3 2 4 3 2" xfId="22760" xr:uid="{BBDB7EAE-1431-4EC4-9E4B-A0DBC044992D}"/>
    <cellStyle name="Comma 4 3 2 4 3 3" xfId="13480" xr:uid="{47EE8DC3-17B3-407D-B322-78D6E9719E62}"/>
    <cellStyle name="Comma 4 3 2 4 4" xfId="18543" xr:uid="{0057E5E7-83B7-47DC-B950-E5949B1D42EA}"/>
    <cellStyle name="Comma 4 3 2 4 5" xfId="17713" xr:uid="{F41D74D9-5E44-4BD9-BC11-446C2E848B2C}"/>
    <cellStyle name="Comma 4 3 2 4 6" xfId="9262" xr:uid="{D8DDF666-7626-49CA-8C07-36A48B35DD40}"/>
    <cellStyle name="Comma 4 3 2 5" xfId="1135" xr:uid="{00000000-0005-0000-0000-00005E090000}"/>
    <cellStyle name="Comma 4 3 2 5 2" xfId="3366" xr:uid="{00000000-0005-0000-0000-00005F090000}"/>
    <cellStyle name="Comma 4 3 2 5 2 2" xfId="7588" xr:uid="{00000000-0005-0000-0000-000060090000}"/>
    <cellStyle name="Comma 4 3 2 5 2 2 2" xfId="25318" xr:uid="{97E1758F-3D20-4E63-80E9-DE3A60E2B6F5}"/>
    <cellStyle name="Comma 4 3 2 5 2 2 3" xfId="16038" xr:uid="{56CDDE19-A2D9-4059-B811-19C823E5E4F2}"/>
    <cellStyle name="Comma 4 3 2 5 2 3" xfId="21101" xr:uid="{80743CD0-C4BE-41F7-BBBD-E8A268EE6DD2}"/>
    <cellStyle name="Comma 4 3 2 5 2 4" xfId="11820" xr:uid="{67802B5D-64A7-4FA4-BB69-4D5BCF0ACE40}"/>
    <cellStyle name="Comma 4 3 2 5 3" xfId="5443" xr:uid="{00000000-0005-0000-0000-000061090000}"/>
    <cellStyle name="Comma 4 3 2 5 3 2" xfId="23173" xr:uid="{32BABB5D-B154-4A82-9696-0AAD8C8332F8}"/>
    <cellStyle name="Comma 4 3 2 5 3 3" xfId="13893" xr:uid="{783BA697-51B5-4B74-ADFC-075F46FFB530}"/>
    <cellStyle name="Comma 4 3 2 5 4" xfId="18956" xr:uid="{5DB41ECE-DBEB-46FC-9B36-351CBD2851B0}"/>
    <cellStyle name="Comma 4 3 2 5 5" xfId="9675" xr:uid="{6BAAA2C1-F450-4F81-8DC3-8F7F4C5B8F3B}"/>
    <cellStyle name="Comma 4 3 2 6" xfId="1549" xr:uid="{00000000-0005-0000-0000-000062090000}"/>
    <cellStyle name="Comma 4 3 2 6 2" xfId="3779" xr:uid="{00000000-0005-0000-0000-000063090000}"/>
    <cellStyle name="Comma 4 3 2 6 2 2" xfId="8001" xr:uid="{00000000-0005-0000-0000-000064090000}"/>
    <cellStyle name="Comma 4 3 2 6 2 2 2" xfId="25731" xr:uid="{BCF2B570-85FA-42F3-AC68-BE6F50A4CD82}"/>
    <cellStyle name="Comma 4 3 2 6 2 2 3" xfId="16451" xr:uid="{E43E98B6-E8A0-4CAA-AD90-6932561BAA9A}"/>
    <cellStyle name="Comma 4 3 2 6 2 3" xfId="21514" xr:uid="{2F7EE437-FE9D-4EA4-853E-9EF69AFE64D8}"/>
    <cellStyle name="Comma 4 3 2 6 2 4" xfId="12233" xr:uid="{4E4F6A7A-3F95-4D36-8BA3-FCC8402BDC10}"/>
    <cellStyle name="Comma 4 3 2 6 3" xfId="5856" xr:uid="{00000000-0005-0000-0000-000065090000}"/>
    <cellStyle name="Comma 4 3 2 6 3 2" xfId="23586" xr:uid="{8CDD28FB-D94C-427B-8EC1-87B75BDE7A18}"/>
    <cellStyle name="Comma 4 3 2 6 3 3" xfId="14306" xr:uid="{24A1A2AE-2A7B-461D-A81D-25D3FF1D66A8}"/>
    <cellStyle name="Comma 4 3 2 6 4" xfId="19369" xr:uid="{E669CB02-9FEE-4103-9DEB-E47CE408825E}"/>
    <cellStyle name="Comma 4 3 2 6 5" xfId="10088" xr:uid="{28797C3A-7929-454E-8462-B4A64A7132D1}"/>
    <cellStyle name="Comma 4 3 2 7" xfId="1963" xr:uid="{00000000-0005-0000-0000-000066090000}"/>
    <cellStyle name="Comma 4 3 2 7 2" xfId="4192" xr:uid="{00000000-0005-0000-0000-000067090000}"/>
    <cellStyle name="Comma 4 3 2 7 2 2" xfId="8414" xr:uid="{00000000-0005-0000-0000-000068090000}"/>
    <cellStyle name="Comma 4 3 2 7 2 2 2" xfId="26144" xr:uid="{B06B31CF-8FA7-4D1A-94F0-E0004815CCE5}"/>
    <cellStyle name="Comma 4 3 2 7 2 2 3" xfId="16864" xr:uid="{9B6ED15E-8C42-4ACB-B3C6-6A5CF08CC599}"/>
    <cellStyle name="Comma 4 3 2 7 2 3" xfId="21927" xr:uid="{45C8D321-77C7-48D4-A7E2-1E3E7227165B}"/>
    <cellStyle name="Comma 4 3 2 7 2 4" xfId="12646" xr:uid="{63CB32E7-EB24-448B-B905-681A9186AA60}"/>
    <cellStyle name="Comma 4 3 2 7 3" xfId="6269" xr:uid="{00000000-0005-0000-0000-000069090000}"/>
    <cellStyle name="Comma 4 3 2 7 3 2" xfId="23999" xr:uid="{12589CA9-7DBD-4A85-BD88-A008515DC363}"/>
    <cellStyle name="Comma 4 3 2 7 3 3" xfId="14719" xr:uid="{975140CB-8AEA-4235-8E0B-1D19ADB6B171}"/>
    <cellStyle name="Comma 4 3 2 7 4" xfId="19782" xr:uid="{7FFE379A-11EC-4BCB-ABAA-1C39D213243F}"/>
    <cellStyle name="Comma 4 3 2 7 5" xfId="10501" xr:uid="{2DE19939-8624-4B6E-931F-EC60B342D5CF}"/>
    <cellStyle name="Comma 4 3 2 8" xfId="2398" xr:uid="{00000000-0005-0000-0000-00006A090000}"/>
    <cellStyle name="Comma 4 3 2 8 2" xfId="6682" xr:uid="{00000000-0005-0000-0000-00006B090000}"/>
    <cellStyle name="Comma 4 3 2 8 2 2" xfId="24412" xr:uid="{0CA3D88A-B752-41B1-AA34-2E405B2777BA}"/>
    <cellStyle name="Comma 4 3 2 8 2 3" xfId="15132" xr:uid="{C31EF971-6CA1-4B7E-A84D-F43FFE175807}"/>
    <cellStyle name="Comma 4 3 2 8 3" xfId="20195" xr:uid="{70BFCEEB-F30A-46DC-B7D0-DDC872528F7A}"/>
    <cellStyle name="Comma 4 3 2 8 4" xfId="10914" xr:uid="{30B107F8-FD90-4E06-BBA5-269FF7333195}"/>
    <cellStyle name="Comma 4 3 2 9" xfId="2365" xr:uid="{00000000-0005-0000-0000-00006C090000}"/>
    <cellStyle name="Comma 4 3 3" xfId="149" xr:uid="{00000000-0005-0000-0000-00006D090000}"/>
    <cellStyle name="Comma 4 3 3 10" xfId="4620" xr:uid="{00000000-0005-0000-0000-00006E090000}"/>
    <cellStyle name="Comma 4 3 3 10 2" xfId="22350" xr:uid="{F91FFD00-DC0B-42C5-AED3-06E4AAF0DA14}"/>
    <cellStyle name="Comma 4 3 3 10 3" xfId="13070" xr:uid="{E8A65616-D0BD-499D-BF54-A5152C1FAB93}"/>
    <cellStyle name="Comma 4 3 3 11" xfId="18133" xr:uid="{DE7F0655-2C16-4061-81E5-524443FB9DBF}"/>
    <cellStyle name="Comma 4 3 3 12" xfId="17300" xr:uid="{F8CF0D94-D3E2-4478-96AA-8E5A0AD2025C}"/>
    <cellStyle name="Comma 4 3 3 13" xfId="8852" xr:uid="{F017E9A0-8C93-44A4-AF20-551BAF531A0F}"/>
    <cellStyle name="Comma 4 3 3 2" xfId="150" xr:uid="{00000000-0005-0000-0000-00006F090000}"/>
    <cellStyle name="Comma 4 3 3 2 10" xfId="18134" xr:uid="{418B0680-784C-42A3-947F-E6B77FF03263}"/>
    <cellStyle name="Comma 4 3 3 2 11" xfId="17301" xr:uid="{FE9D7D80-956E-4151-BCEC-274BE0155EE1}"/>
    <cellStyle name="Comma 4 3 3 2 12" xfId="8853" xr:uid="{BB66A0BC-BC5E-4A87-8F7F-900A669147A8}"/>
    <cellStyle name="Comma 4 3 3 2 2" xfId="687" xr:uid="{00000000-0005-0000-0000-000070090000}"/>
    <cellStyle name="Comma 4 3 3 2 2 2" xfId="2958" xr:uid="{00000000-0005-0000-0000-000071090000}"/>
    <cellStyle name="Comma 4 3 3 2 2 2 2" xfId="7180" xr:uid="{00000000-0005-0000-0000-000072090000}"/>
    <cellStyle name="Comma 4 3 3 2 2 2 2 2" xfId="24910" xr:uid="{5C6C9076-2574-4143-AA3B-E3F543471B69}"/>
    <cellStyle name="Comma 4 3 3 2 2 2 2 3" xfId="15630" xr:uid="{238B5AA9-673B-4B67-B008-F6B44FAB6FCC}"/>
    <cellStyle name="Comma 4 3 3 2 2 2 3" xfId="20693" xr:uid="{43A7E08B-3B68-45BA-BAC0-FD20145B3BEB}"/>
    <cellStyle name="Comma 4 3 3 2 2 2 4" xfId="11412" xr:uid="{CD7BA650-B87C-4034-9F39-1EF0ADB5F6B8}"/>
    <cellStyle name="Comma 4 3 3 2 2 3" xfId="5035" xr:uid="{00000000-0005-0000-0000-000073090000}"/>
    <cellStyle name="Comma 4 3 3 2 2 3 2" xfId="22765" xr:uid="{2388547B-D4FB-46E1-821F-0926F99E119A}"/>
    <cellStyle name="Comma 4 3 3 2 2 3 3" xfId="13485" xr:uid="{3041C07E-B904-4058-92F4-AA001DE12930}"/>
    <cellStyle name="Comma 4 3 3 2 2 4" xfId="18548" xr:uid="{310403BE-213E-4F90-AD4C-DFB4C828F4A3}"/>
    <cellStyle name="Comma 4 3 3 2 2 5" xfId="17718" xr:uid="{825013CF-3DE4-49D4-AD65-CE041A7E0AA9}"/>
    <cellStyle name="Comma 4 3 3 2 2 6" xfId="9267" xr:uid="{0A6DC896-20B4-4542-8D60-3AD208EEDA0A}"/>
    <cellStyle name="Comma 4 3 3 2 3" xfId="1140" xr:uid="{00000000-0005-0000-0000-000074090000}"/>
    <cellStyle name="Comma 4 3 3 2 3 2" xfId="3371" xr:uid="{00000000-0005-0000-0000-000075090000}"/>
    <cellStyle name="Comma 4 3 3 2 3 2 2" xfId="7593" xr:uid="{00000000-0005-0000-0000-000076090000}"/>
    <cellStyle name="Comma 4 3 3 2 3 2 2 2" xfId="25323" xr:uid="{9C04EE3B-85F3-4E52-B411-1E4BD3654528}"/>
    <cellStyle name="Comma 4 3 3 2 3 2 2 3" xfId="16043" xr:uid="{F5E96C20-8A50-4741-AA4B-12359F780F28}"/>
    <cellStyle name="Comma 4 3 3 2 3 2 3" xfId="21106" xr:uid="{6C2E218C-B903-480C-AD54-82B0E5351F37}"/>
    <cellStyle name="Comma 4 3 3 2 3 2 4" xfId="11825" xr:uid="{542EAEB2-1212-418D-BA5B-9273726A81CE}"/>
    <cellStyle name="Comma 4 3 3 2 3 3" xfId="5448" xr:uid="{00000000-0005-0000-0000-000077090000}"/>
    <cellStyle name="Comma 4 3 3 2 3 3 2" xfId="23178" xr:uid="{91DD6230-AD64-4019-BD9E-88E7BDC32389}"/>
    <cellStyle name="Comma 4 3 3 2 3 3 3" xfId="13898" xr:uid="{4B4DD2D6-801E-4CAA-B621-216440D3F4A4}"/>
    <cellStyle name="Comma 4 3 3 2 3 4" xfId="18961" xr:uid="{A536AB35-7E32-41E6-ABEB-6611AC276C62}"/>
    <cellStyle name="Comma 4 3 3 2 3 5" xfId="9680" xr:uid="{70989DB4-041F-4DE3-B511-54D3FDE53D00}"/>
    <cellStyle name="Comma 4 3 3 2 4" xfId="1554" xr:uid="{00000000-0005-0000-0000-000078090000}"/>
    <cellStyle name="Comma 4 3 3 2 4 2" xfId="3784" xr:uid="{00000000-0005-0000-0000-000079090000}"/>
    <cellStyle name="Comma 4 3 3 2 4 2 2" xfId="8006" xr:uid="{00000000-0005-0000-0000-00007A090000}"/>
    <cellStyle name="Comma 4 3 3 2 4 2 2 2" xfId="25736" xr:uid="{0C67655B-D51C-4B58-8DAC-0E9F5D5E56D2}"/>
    <cellStyle name="Comma 4 3 3 2 4 2 2 3" xfId="16456" xr:uid="{747DC4B3-A0C5-4793-A645-55F12EA61BE1}"/>
    <cellStyle name="Comma 4 3 3 2 4 2 3" xfId="21519" xr:uid="{0332C1E1-1C07-44BE-AE74-9522E03BAA2B}"/>
    <cellStyle name="Comma 4 3 3 2 4 2 4" xfId="12238" xr:uid="{C702E7E5-B6C8-4543-9E1C-854F7EED727F}"/>
    <cellStyle name="Comma 4 3 3 2 4 3" xfId="5861" xr:uid="{00000000-0005-0000-0000-00007B090000}"/>
    <cellStyle name="Comma 4 3 3 2 4 3 2" xfId="23591" xr:uid="{22C16E53-DA82-4D68-8B07-1EB2FE69E2B0}"/>
    <cellStyle name="Comma 4 3 3 2 4 3 3" xfId="14311" xr:uid="{DA8325BF-D392-433D-B63D-A06F19F6E417}"/>
    <cellStyle name="Comma 4 3 3 2 4 4" xfId="19374" xr:uid="{614F2562-00FC-4F36-AA95-40E9D68ADEE9}"/>
    <cellStyle name="Comma 4 3 3 2 4 5" xfId="10093" xr:uid="{BEECA907-6DBE-411D-9063-09DC71687606}"/>
    <cellStyle name="Comma 4 3 3 2 5" xfId="1968" xr:uid="{00000000-0005-0000-0000-00007C090000}"/>
    <cellStyle name="Comma 4 3 3 2 5 2" xfId="4197" xr:uid="{00000000-0005-0000-0000-00007D090000}"/>
    <cellStyle name="Comma 4 3 3 2 5 2 2" xfId="8419" xr:uid="{00000000-0005-0000-0000-00007E090000}"/>
    <cellStyle name="Comma 4 3 3 2 5 2 2 2" xfId="26149" xr:uid="{9CA91E70-83BB-4FEC-B0DB-E9CC1F9447E1}"/>
    <cellStyle name="Comma 4 3 3 2 5 2 2 3" xfId="16869" xr:uid="{A1E5CC4C-5916-46E1-86E3-9A0D291C6924}"/>
    <cellStyle name="Comma 4 3 3 2 5 2 3" xfId="21932" xr:uid="{E6C8AF6B-009B-4033-8260-E05238CCD2B4}"/>
    <cellStyle name="Comma 4 3 3 2 5 2 4" xfId="12651" xr:uid="{55682797-57C3-4E5F-8472-63893D478E26}"/>
    <cellStyle name="Comma 4 3 3 2 5 3" xfId="6274" xr:uid="{00000000-0005-0000-0000-00007F090000}"/>
    <cellStyle name="Comma 4 3 3 2 5 3 2" xfId="24004" xr:uid="{FA5860CE-8889-4202-A460-CD93B10CEBCF}"/>
    <cellStyle name="Comma 4 3 3 2 5 3 3" xfId="14724" xr:uid="{221B88F3-D251-4F3D-ACDF-C166D681D6E3}"/>
    <cellStyle name="Comma 4 3 3 2 5 4" xfId="19787" xr:uid="{087D8906-C5BF-4F2C-A87C-CAAF4BC72202}"/>
    <cellStyle name="Comma 4 3 3 2 5 5" xfId="10506" xr:uid="{06331DAA-AE0B-4831-906A-3F10D1A712D3}"/>
    <cellStyle name="Comma 4 3 3 2 6" xfId="2403" xr:uid="{00000000-0005-0000-0000-000080090000}"/>
    <cellStyle name="Comma 4 3 3 2 6 2" xfId="6687" xr:uid="{00000000-0005-0000-0000-000081090000}"/>
    <cellStyle name="Comma 4 3 3 2 6 2 2" xfId="24417" xr:uid="{4E872BDF-B454-41C1-900A-00B5292ED0B9}"/>
    <cellStyle name="Comma 4 3 3 2 6 2 3" xfId="15137" xr:uid="{B3155C0F-7948-4789-BCF4-D349107EE61B}"/>
    <cellStyle name="Comma 4 3 3 2 6 3" xfId="20200" xr:uid="{650508F1-C06E-4FCF-AC6F-1D8AA7592F53}"/>
    <cellStyle name="Comma 4 3 3 2 6 4" xfId="10919" xr:uid="{C8BF4CDD-F555-47B4-8DEF-BF158CAFF2FF}"/>
    <cellStyle name="Comma 4 3 3 2 7" xfId="2360" xr:uid="{00000000-0005-0000-0000-000082090000}"/>
    <cellStyle name="Comma 4 3 3 2 8" xfId="2781" xr:uid="{00000000-0005-0000-0000-000083090000}"/>
    <cellStyle name="Comma 4 3 3 2 8 2" xfId="7004" xr:uid="{00000000-0005-0000-0000-000084090000}"/>
    <cellStyle name="Comma 4 3 3 2 8 2 2" xfId="24734" xr:uid="{7854458C-3AF6-4A89-994E-A62202A8EE35}"/>
    <cellStyle name="Comma 4 3 3 2 8 2 3" xfId="15454" xr:uid="{83A0EBC4-7739-4B37-863E-F1A79304CCBA}"/>
    <cellStyle name="Comma 4 3 3 2 8 3" xfId="20517" xr:uid="{DBD2F178-CD55-488D-AA38-4C09C63B195B}"/>
    <cellStyle name="Comma 4 3 3 2 8 4" xfId="11236" xr:uid="{D3D92148-8819-4812-AF07-8151E2425996}"/>
    <cellStyle name="Comma 4 3 3 2 9" xfId="4621" xr:uid="{00000000-0005-0000-0000-000085090000}"/>
    <cellStyle name="Comma 4 3 3 2 9 2" xfId="22351" xr:uid="{2B9021A1-08D0-4649-840D-D431698196EF}"/>
    <cellStyle name="Comma 4 3 3 2 9 3" xfId="13071" xr:uid="{3BC2724D-5B75-43EC-8116-C6CD8A928622}"/>
    <cellStyle name="Comma 4 3 3 3" xfId="686" xr:uid="{00000000-0005-0000-0000-000086090000}"/>
    <cellStyle name="Comma 4 3 3 3 2" xfId="2957" xr:uid="{00000000-0005-0000-0000-000087090000}"/>
    <cellStyle name="Comma 4 3 3 3 2 2" xfId="7179" xr:uid="{00000000-0005-0000-0000-000088090000}"/>
    <cellStyle name="Comma 4 3 3 3 2 2 2" xfId="24909" xr:uid="{88141E10-47B4-4C7D-BD83-2D1822746622}"/>
    <cellStyle name="Comma 4 3 3 3 2 2 3" xfId="15629" xr:uid="{3EFB44BC-0410-4BDC-B0CF-6DF11FA9933A}"/>
    <cellStyle name="Comma 4 3 3 3 2 3" xfId="20692" xr:uid="{C45F554B-AE2E-4E92-A553-B5D115148411}"/>
    <cellStyle name="Comma 4 3 3 3 2 4" xfId="11411" xr:uid="{4E6927DD-5AAD-4515-8231-67039205BD1D}"/>
    <cellStyle name="Comma 4 3 3 3 3" xfId="5034" xr:uid="{00000000-0005-0000-0000-000089090000}"/>
    <cellStyle name="Comma 4 3 3 3 3 2" xfId="22764" xr:uid="{B179B0F1-D41D-4BE8-938F-2A07EA1F7A24}"/>
    <cellStyle name="Comma 4 3 3 3 3 3" xfId="13484" xr:uid="{CB1DEE95-D896-449C-BD7D-5A8D3D8F310C}"/>
    <cellStyle name="Comma 4 3 3 3 4" xfId="18547" xr:uid="{A2D87B68-43E0-427A-B8FE-06FA3367C4D7}"/>
    <cellStyle name="Comma 4 3 3 3 5" xfId="17717" xr:uid="{C020FD1F-5683-452E-9D94-6FD8CFC50C34}"/>
    <cellStyle name="Comma 4 3 3 3 6" xfId="9266" xr:uid="{11899884-C2C0-4A75-890E-43898FC76492}"/>
    <cellStyle name="Comma 4 3 3 4" xfId="1139" xr:uid="{00000000-0005-0000-0000-00008A090000}"/>
    <cellStyle name="Comma 4 3 3 4 2" xfId="3370" xr:uid="{00000000-0005-0000-0000-00008B090000}"/>
    <cellStyle name="Comma 4 3 3 4 2 2" xfId="7592" xr:uid="{00000000-0005-0000-0000-00008C090000}"/>
    <cellStyle name="Comma 4 3 3 4 2 2 2" xfId="25322" xr:uid="{27BE7CBA-C5B1-4621-9B12-777C2516A26C}"/>
    <cellStyle name="Comma 4 3 3 4 2 2 3" xfId="16042" xr:uid="{1C51CC33-02AB-4F79-AC86-E5F9FB3309DC}"/>
    <cellStyle name="Comma 4 3 3 4 2 3" xfId="21105" xr:uid="{B4EBA8DC-B39F-465F-9909-BC49C1269B3A}"/>
    <cellStyle name="Comma 4 3 3 4 2 4" xfId="11824" xr:uid="{B2F77475-1110-4F2D-8A01-48E61D6F5BDA}"/>
    <cellStyle name="Comma 4 3 3 4 3" xfId="5447" xr:uid="{00000000-0005-0000-0000-00008D090000}"/>
    <cellStyle name="Comma 4 3 3 4 3 2" xfId="23177" xr:uid="{9398D749-E163-4A81-ACD0-54AFB27DCC4C}"/>
    <cellStyle name="Comma 4 3 3 4 3 3" xfId="13897" xr:uid="{65C912CA-AC64-4AA5-9E1C-6C9F5D095576}"/>
    <cellStyle name="Comma 4 3 3 4 4" xfId="18960" xr:uid="{0309AEF4-9815-4C20-A342-FB6D3B1B7A65}"/>
    <cellStyle name="Comma 4 3 3 4 5" xfId="9679" xr:uid="{E71D80BC-9D21-4A71-AB20-9033E8F81451}"/>
    <cellStyle name="Comma 4 3 3 5" xfId="1553" xr:uid="{00000000-0005-0000-0000-00008E090000}"/>
    <cellStyle name="Comma 4 3 3 5 2" xfId="3783" xr:uid="{00000000-0005-0000-0000-00008F090000}"/>
    <cellStyle name="Comma 4 3 3 5 2 2" xfId="8005" xr:uid="{00000000-0005-0000-0000-000090090000}"/>
    <cellStyle name="Comma 4 3 3 5 2 2 2" xfId="25735" xr:uid="{8EF13BFB-5772-4935-9769-57D3BEA6BA65}"/>
    <cellStyle name="Comma 4 3 3 5 2 2 3" xfId="16455" xr:uid="{898C2AA9-E183-457A-B8E1-C2C8A87F564F}"/>
    <cellStyle name="Comma 4 3 3 5 2 3" xfId="21518" xr:uid="{38D6FA10-F85F-4AD5-BFF3-82CE82FC4018}"/>
    <cellStyle name="Comma 4 3 3 5 2 4" xfId="12237" xr:uid="{A2296BA3-0BDB-4A7E-AF3F-5AE762A68EC0}"/>
    <cellStyle name="Comma 4 3 3 5 3" xfId="5860" xr:uid="{00000000-0005-0000-0000-000091090000}"/>
    <cellStyle name="Comma 4 3 3 5 3 2" xfId="23590" xr:uid="{F6FB5A6F-B71D-4953-B417-DE4791BB65C5}"/>
    <cellStyle name="Comma 4 3 3 5 3 3" xfId="14310" xr:uid="{FE9C731B-C499-4399-A76B-766310052B15}"/>
    <cellStyle name="Comma 4 3 3 5 4" xfId="19373" xr:uid="{B6A3311D-3167-434A-A345-A48CAC901B62}"/>
    <cellStyle name="Comma 4 3 3 5 5" xfId="10092" xr:uid="{42582E71-3DA6-47C3-863F-DC4F0CFD8711}"/>
    <cellStyle name="Comma 4 3 3 6" xfId="1967" xr:uid="{00000000-0005-0000-0000-000092090000}"/>
    <cellStyle name="Comma 4 3 3 6 2" xfId="4196" xr:uid="{00000000-0005-0000-0000-000093090000}"/>
    <cellStyle name="Comma 4 3 3 6 2 2" xfId="8418" xr:uid="{00000000-0005-0000-0000-000094090000}"/>
    <cellStyle name="Comma 4 3 3 6 2 2 2" xfId="26148" xr:uid="{DB05BCE7-CF41-4B66-8621-80CA15AE361C}"/>
    <cellStyle name="Comma 4 3 3 6 2 2 3" xfId="16868" xr:uid="{F4447391-795C-469A-A799-464CB3B808EB}"/>
    <cellStyle name="Comma 4 3 3 6 2 3" xfId="21931" xr:uid="{938CEC7C-2F44-4A07-A65D-170328776147}"/>
    <cellStyle name="Comma 4 3 3 6 2 4" xfId="12650" xr:uid="{FFB751EA-57BD-43DB-8C57-F3700BB3BA75}"/>
    <cellStyle name="Comma 4 3 3 6 3" xfId="6273" xr:uid="{00000000-0005-0000-0000-000095090000}"/>
    <cellStyle name="Comma 4 3 3 6 3 2" xfId="24003" xr:uid="{B62640AD-AE3E-4716-BEA0-4DAC52DDA180}"/>
    <cellStyle name="Comma 4 3 3 6 3 3" xfId="14723" xr:uid="{3A565382-37E8-4A8B-9865-81FC9D0E186F}"/>
    <cellStyle name="Comma 4 3 3 6 4" xfId="19786" xr:uid="{54C460A6-E030-4A7D-8E50-A0B21B4C32A3}"/>
    <cellStyle name="Comma 4 3 3 6 5" xfId="10505" xr:uid="{EC5ACB9B-F680-4A84-8C8F-F63F6CE0435B}"/>
    <cellStyle name="Comma 4 3 3 7" xfId="2402" xr:uid="{00000000-0005-0000-0000-000096090000}"/>
    <cellStyle name="Comma 4 3 3 7 2" xfId="6686" xr:uid="{00000000-0005-0000-0000-000097090000}"/>
    <cellStyle name="Comma 4 3 3 7 2 2" xfId="24416" xr:uid="{5166D485-C034-41A8-B510-94E9850431C6}"/>
    <cellStyle name="Comma 4 3 3 7 2 3" xfId="15136" xr:uid="{0FB783E0-C6DD-454B-AD36-C3FFD8E79D44}"/>
    <cellStyle name="Comma 4 3 3 7 3" xfId="20199" xr:uid="{563B089A-DA93-4217-8E70-3B981A6790B8}"/>
    <cellStyle name="Comma 4 3 3 7 4" xfId="10918" xr:uid="{FD72F93E-D5BA-4C95-8E42-74417BB6585C}"/>
    <cellStyle name="Comma 4 3 3 8" xfId="2361" xr:uid="{00000000-0005-0000-0000-000098090000}"/>
    <cellStyle name="Comma 4 3 3 9" xfId="2780" xr:uid="{00000000-0005-0000-0000-000099090000}"/>
    <cellStyle name="Comma 4 3 3 9 2" xfId="7003" xr:uid="{00000000-0005-0000-0000-00009A090000}"/>
    <cellStyle name="Comma 4 3 3 9 2 2" xfId="24733" xr:uid="{980D8B07-351B-4919-8AAA-D180F16F5EA5}"/>
    <cellStyle name="Comma 4 3 3 9 2 3" xfId="15453" xr:uid="{1F368EBB-DCCB-402D-A28A-6CEEC1B0A0A8}"/>
    <cellStyle name="Comma 4 3 3 9 3" xfId="20516" xr:uid="{2CA9C9FE-EC20-4F07-B723-EC0329B55146}"/>
    <cellStyle name="Comma 4 3 3 9 4" xfId="11235" xr:uid="{57CE70A7-1AF7-464F-B4DF-A9ABEF55D97A}"/>
    <cellStyle name="Comma 4 3 4" xfId="151" xr:uid="{00000000-0005-0000-0000-00009B090000}"/>
    <cellStyle name="Comma 4 3 4 10" xfId="18135" xr:uid="{8DF9738F-3DBC-40E4-8A94-90B1BB510B32}"/>
    <cellStyle name="Comma 4 3 4 11" xfId="17302" xr:uid="{DCD99D87-7202-46D0-A7A0-38DF286ED495}"/>
    <cellStyle name="Comma 4 3 4 12" xfId="8854" xr:uid="{282007C2-176C-4CC4-8544-1C8BFF9821BD}"/>
    <cellStyle name="Comma 4 3 4 2" xfId="688" xr:uid="{00000000-0005-0000-0000-00009C090000}"/>
    <cellStyle name="Comma 4 3 4 2 2" xfId="2959" xr:uid="{00000000-0005-0000-0000-00009D090000}"/>
    <cellStyle name="Comma 4 3 4 2 2 2" xfId="7181" xr:uid="{00000000-0005-0000-0000-00009E090000}"/>
    <cellStyle name="Comma 4 3 4 2 2 2 2" xfId="24911" xr:uid="{A7E20310-6AE7-46D3-847C-2048EBA9F977}"/>
    <cellStyle name="Comma 4 3 4 2 2 2 3" xfId="15631" xr:uid="{9544B3C8-AAF1-4675-A596-4499EAB96B38}"/>
    <cellStyle name="Comma 4 3 4 2 2 3" xfId="20694" xr:uid="{7BFCC45F-BF4D-4398-9808-6072AC3D3E7A}"/>
    <cellStyle name="Comma 4 3 4 2 2 4" xfId="11413" xr:uid="{68D0EEDC-19E5-4FBB-9B3B-A347D8155F0B}"/>
    <cellStyle name="Comma 4 3 4 2 3" xfId="5036" xr:uid="{00000000-0005-0000-0000-00009F090000}"/>
    <cellStyle name="Comma 4 3 4 2 3 2" xfId="22766" xr:uid="{ABD50094-53E0-4FA8-A8A2-2F329F93CA29}"/>
    <cellStyle name="Comma 4 3 4 2 3 3" xfId="13486" xr:uid="{4A3BDFD1-1DCF-4C2C-AB2C-164803CD0880}"/>
    <cellStyle name="Comma 4 3 4 2 4" xfId="18549" xr:uid="{1B742756-0523-4977-A18B-0168F6A1D6D6}"/>
    <cellStyle name="Comma 4 3 4 2 5" xfId="17719" xr:uid="{200E3B3D-11A6-4973-8C66-FB99374B2D64}"/>
    <cellStyle name="Comma 4 3 4 2 6" xfId="9268" xr:uid="{6B25890A-AADE-45A2-BA0D-853F22A8391B}"/>
    <cellStyle name="Comma 4 3 4 3" xfId="1141" xr:uid="{00000000-0005-0000-0000-0000A0090000}"/>
    <cellStyle name="Comma 4 3 4 3 2" xfId="3372" xr:uid="{00000000-0005-0000-0000-0000A1090000}"/>
    <cellStyle name="Comma 4 3 4 3 2 2" xfId="7594" xr:uid="{00000000-0005-0000-0000-0000A2090000}"/>
    <cellStyle name="Comma 4 3 4 3 2 2 2" xfId="25324" xr:uid="{E49A6010-23D1-430F-B1A5-850F92A5EDE7}"/>
    <cellStyle name="Comma 4 3 4 3 2 2 3" xfId="16044" xr:uid="{B82D0AE1-A6E4-482A-9C0B-98982CD240DA}"/>
    <cellStyle name="Comma 4 3 4 3 2 3" xfId="21107" xr:uid="{FAAE7BB1-93B5-4631-AEC0-704930886D04}"/>
    <cellStyle name="Comma 4 3 4 3 2 4" xfId="11826" xr:uid="{CB33674C-BC05-43E5-98F6-6D02FF75E08F}"/>
    <cellStyle name="Comma 4 3 4 3 3" xfId="5449" xr:uid="{00000000-0005-0000-0000-0000A3090000}"/>
    <cellStyle name="Comma 4 3 4 3 3 2" xfId="23179" xr:uid="{0296BD5A-5C09-4EE7-8173-E60938AE2AA2}"/>
    <cellStyle name="Comma 4 3 4 3 3 3" xfId="13899" xr:uid="{CE4B5B8B-B7BE-4DD1-89CD-F954F7DF7A4D}"/>
    <cellStyle name="Comma 4 3 4 3 4" xfId="18962" xr:uid="{3D4513F2-6AA6-4A01-8464-E70D79F057A7}"/>
    <cellStyle name="Comma 4 3 4 3 5" xfId="9681" xr:uid="{ECC37A0D-7AFB-4767-958C-F3FF3080C405}"/>
    <cellStyle name="Comma 4 3 4 4" xfId="1555" xr:uid="{00000000-0005-0000-0000-0000A4090000}"/>
    <cellStyle name="Comma 4 3 4 4 2" xfId="3785" xr:uid="{00000000-0005-0000-0000-0000A5090000}"/>
    <cellStyle name="Comma 4 3 4 4 2 2" xfId="8007" xr:uid="{00000000-0005-0000-0000-0000A6090000}"/>
    <cellStyle name="Comma 4 3 4 4 2 2 2" xfId="25737" xr:uid="{B89DA7C8-2A0D-41AF-B562-2DA396C6AB30}"/>
    <cellStyle name="Comma 4 3 4 4 2 2 3" xfId="16457" xr:uid="{91C8B4D9-D742-45DD-864C-D5FF375065A9}"/>
    <cellStyle name="Comma 4 3 4 4 2 3" xfId="21520" xr:uid="{0ED65A76-DA3D-4E06-9721-4762A2AC43BB}"/>
    <cellStyle name="Comma 4 3 4 4 2 4" xfId="12239" xr:uid="{D647BC45-6E22-4A10-BD14-6E57CF97F95D}"/>
    <cellStyle name="Comma 4 3 4 4 3" xfId="5862" xr:uid="{00000000-0005-0000-0000-0000A7090000}"/>
    <cellStyle name="Comma 4 3 4 4 3 2" xfId="23592" xr:uid="{C58A9006-542D-4DC9-B913-993D65F03AC9}"/>
    <cellStyle name="Comma 4 3 4 4 3 3" xfId="14312" xr:uid="{25E7001C-7539-471C-B379-4B523AFCCA5F}"/>
    <cellStyle name="Comma 4 3 4 4 4" xfId="19375" xr:uid="{4CB6097C-FE00-4064-B4FB-D11F9E4ABF8E}"/>
    <cellStyle name="Comma 4 3 4 4 5" xfId="10094" xr:uid="{D9051E3A-05F9-47CD-89FA-67741B202C87}"/>
    <cellStyle name="Comma 4 3 4 5" xfId="1969" xr:uid="{00000000-0005-0000-0000-0000A8090000}"/>
    <cellStyle name="Comma 4 3 4 5 2" xfId="4198" xr:uid="{00000000-0005-0000-0000-0000A9090000}"/>
    <cellStyle name="Comma 4 3 4 5 2 2" xfId="8420" xr:uid="{00000000-0005-0000-0000-0000AA090000}"/>
    <cellStyle name="Comma 4 3 4 5 2 2 2" xfId="26150" xr:uid="{82213C0F-7193-4BA5-839A-4BF322514F70}"/>
    <cellStyle name="Comma 4 3 4 5 2 2 3" xfId="16870" xr:uid="{CE94FA2D-4AF1-4526-8B7C-09D3C6305036}"/>
    <cellStyle name="Comma 4 3 4 5 2 3" xfId="21933" xr:uid="{34482C16-6928-43D7-BBB2-116DDB30F7EA}"/>
    <cellStyle name="Comma 4 3 4 5 2 4" xfId="12652" xr:uid="{E4771049-6DA2-445B-98EE-C203F335B0D1}"/>
    <cellStyle name="Comma 4 3 4 5 3" xfId="6275" xr:uid="{00000000-0005-0000-0000-0000AB090000}"/>
    <cellStyle name="Comma 4 3 4 5 3 2" xfId="24005" xr:uid="{52A1AF2F-AE84-483C-9326-BD40AEF5874C}"/>
    <cellStyle name="Comma 4 3 4 5 3 3" xfId="14725" xr:uid="{91A4F31C-CC1E-4BB6-9155-B6C4DB35EB18}"/>
    <cellStyle name="Comma 4 3 4 5 4" xfId="19788" xr:uid="{2FC6A2D1-B2BF-41BF-8283-998C780BCABC}"/>
    <cellStyle name="Comma 4 3 4 5 5" xfId="10507" xr:uid="{746D0F45-0AAF-4721-9520-44FD806307B8}"/>
    <cellStyle name="Comma 4 3 4 6" xfId="2404" xr:uid="{00000000-0005-0000-0000-0000AC090000}"/>
    <cellStyle name="Comma 4 3 4 6 2" xfId="6688" xr:uid="{00000000-0005-0000-0000-0000AD090000}"/>
    <cellStyle name="Comma 4 3 4 6 2 2" xfId="24418" xr:uid="{A740E23C-FF7B-488C-A322-878BC1C5FAD1}"/>
    <cellStyle name="Comma 4 3 4 6 2 3" xfId="15138" xr:uid="{B2898579-DB4A-441A-A496-9FCECF5A73DB}"/>
    <cellStyle name="Comma 4 3 4 6 3" xfId="20201" xr:uid="{7211EEBC-3440-4621-AEA4-72E0781B9E59}"/>
    <cellStyle name="Comma 4 3 4 6 4" xfId="10920" xr:uid="{F59B32D5-E4B2-446C-85B6-E43FBEB1EDE0}"/>
    <cellStyle name="Comma 4 3 4 7" xfId="2700" xr:uid="{00000000-0005-0000-0000-0000AE090000}"/>
    <cellStyle name="Comma 4 3 4 8" xfId="2782" xr:uid="{00000000-0005-0000-0000-0000AF090000}"/>
    <cellStyle name="Comma 4 3 4 8 2" xfId="7005" xr:uid="{00000000-0005-0000-0000-0000B0090000}"/>
    <cellStyle name="Comma 4 3 4 8 2 2" xfId="24735" xr:uid="{D2661F12-3756-42EA-B9A7-8E183FE7E39F}"/>
    <cellStyle name="Comma 4 3 4 8 2 3" xfId="15455" xr:uid="{D92D3A46-F63F-4AF9-8CBB-271A893741A9}"/>
    <cellStyle name="Comma 4 3 4 8 3" xfId="20518" xr:uid="{16D141CB-67AF-4C5D-9729-F3DB92EDEA1A}"/>
    <cellStyle name="Comma 4 3 4 8 4" xfId="11237" xr:uid="{5F20DE66-A992-495D-9582-D7432DEFE5D4}"/>
    <cellStyle name="Comma 4 3 4 9" xfId="4622" xr:uid="{00000000-0005-0000-0000-0000B1090000}"/>
    <cellStyle name="Comma 4 3 4 9 2" xfId="22352" xr:uid="{162C4031-6E65-4886-B5D4-C474E74BC560}"/>
    <cellStyle name="Comma 4 3 4 9 3" xfId="13072" xr:uid="{3674C4F9-F292-465B-BFDA-EBF229877EE0}"/>
    <cellStyle name="Comma 4 3 5" xfId="152" xr:uid="{00000000-0005-0000-0000-0000B2090000}"/>
    <cellStyle name="Comma 4 3 5 10" xfId="18136" xr:uid="{E93F983F-4EDA-497F-BD03-F7CDBEA5D6C5}"/>
    <cellStyle name="Comma 4 3 5 11" xfId="17303" xr:uid="{21193AA3-0D06-4CA9-8014-748CF676CAF6}"/>
    <cellStyle name="Comma 4 3 5 12" xfId="8855" xr:uid="{FBDF8B90-075E-4DA0-968A-433BFF15FAE0}"/>
    <cellStyle name="Comma 4 3 5 2" xfId="689" xr:uid="{00000000-0005-0000-0000-0000B3090000}"/>
    <cellStyle name="Comma 4 3 5 2 2" xfId="2960" xr:uid="{00000000-0005-0000-0000-0000B4090000}"/>
    <cellStyle name="Comma 4 3 5 2 2 2" xfId="7182" xr:uid="{00000000-0005-0000-0000-0000B5090000}"/>
    <cellStyle name="Comma 4 3 5 2 2 2 2" xfId="24912" xr:uid="{0BBEA1E1-FE81-4B03-99CC-BBF2319892D6}"/>
    <cellStyle name="Comma 4 3 5 2 2 2 3" xfId="15632" xr:uid="{381E5B95-17C5-4912-B75B-1541FAA80163}"/>
    <cellStyle name="Comma 4 3 5 2 2 3" xfId="20695" xr:uid="{11171446-E8AF-408D-865A-730DEA097252}"/>
    <cellStyle name="Comma 4 3 5 2 2 4" xfId="11414" xr:uid="{22254708-AE0D-486B-9491-57EFC14F0A8B}"/>
    <cellStyle name="Comma 4 3 5 2 3" xfId="5037" xr:uid="{00000000-0005-0000-0000-0000B6090000}"/>
    <cellStyle name="Comma 4 3 5 2 3 2" xfId="22767" xr:uid="{D2D90E2A-C7F7-41F6-A685-8DD8B1E3666D}"/>
    <cellStyle name="Comma 4 3 5 2 3 3" xfId="13487" xr:uid="{A05DDBE1-6BFF-4BA2-BB35-8FFCD7E46166}"/>
    <cellStyle name="Comma 4 3 5 2 4" xfId="18550" xr:uid="{739ADD78-D006-4598-82E5-2B1442A3D19C}"/>
    <cellStyle name="Comma 4 3 5 2 5" xfId="17720" xr:uid="{D2555767-11BB-4384-B8EC-38619339C330}"/>
    <cellStyle name="Comma 4 3 5 2 6" xfId="9269" xr:uid="{7F69ACE9-06B8-4F76-BE96-E1065F80EB0B}"/>
    <cellStyle name="Comma 4 3 5 3" xfId="1142" xr:uid="{00000000-0005-0000-0000-0000B7090000}"/>
    <cellStyle name="Comma 4 3 5 3 2" xfId="3373" xr:uid="{00000000-0005-0000-0000-0000B8090000}"/>
    <cellStyle name="Comma 4 3 5 3 2 2" xfId="7595" xr:uid="{00000000-0005-0000-0000-0000B9090000}"/>
    <cellStyle name="Comma 4 3 5 3 2 2 2" xfId="25325" xr:uid="{AFFD8387-3C99-4979-A86E-9805EE1D6F27}"/>
    <cellStyle name="Comma 4 3 5 3 2 2 3" xfId="16045" xr:uid="{4E6C03FB-0C7E-4E65-8990-D4AE402B9BFB}"/>
    <cellStyle name="Comma 4 3 5 3 2 3" xfId="21108" xr:uid="{2A9A1B80-9F27-465B-9D9C-98F368619123}"/>
    <cellStyle name="Comma 4 3 5 3 2 4" xfId="11827" xr:uid="{FC0CFAC4-8936-4ADC-881D-DF27ED4E5428}"/>
    <cellStyle name="Comma 4 3 5 3 3" xfId="5450" xr:uid="{00000000-0005-0000-0000-0000BA090000}"/>
    <cellStyle name="Comma 4 3 5 3 3 2" xfId="23180" xr:uid="{7116FBEB-0034-4AFC-88F7-91A915394A97}"/>
    <cellStyle name="Comma 4 3 5 3 3 3" xfId="13900" xr:uid="{60B90879-F672-4A46-9AF0-55774516ADDB}"/>
    <cellStyle name="Comma 4 3 5 3 4" xfId="18963" xr:uid="{A639E922-A542-49FE-A59C-FA9831C0483B}"/>
    <cellStyle name="Comma 4 3 5 3 5" xfId="9682" xr:uid="{A96021A0-A3C7-4615-A509-04998AFB8E57}"/>
    <cellStyle name="Comma 4 3 5 4" xfId="1556" xr:uid="{00000000-0005-0000-0000-0000BB090000}"/>
    <cellStyle name="Comma 4 3 5 4 2" xfId="3786" xr:uid="{00000000-0005-0000-0000-0000BC090000}"/>
    <cellStyle name="Comma 4 3 5 4 2 2" xfId="8008" xr:uid="{00000000-0005-0000-0000-0000BD090000}"/>
    <cellStyle name="Comma 4 3 5 4 2 2 2" xfId="25738" xr:uid="{C562935D-8127-4E33-B67F-4FB6A80F8C29}"/>
    <cellStyle name="Comma 4 3 5 4 2 2 3" xfId="16458" xr:uid="{1EDF2821-E855-41E5-B730-45D3DEC488FD}"/>
    <cellStyle name="Comma 4 3 5 4 2 3" xfId="21521" xr:uid="{E9797BB5-547D-413F-B74D-183A8E01A72A}"/>
    <cellStyle name="Comma 4 3 5 4 2 4" xfId="12240" xr:uid="{6AD2DDBE-E8F1-462D-8B86-FF5EDA52D4A2}"/>
    <cellStyle name="Comma 4 3 5 4 3" xfId="5863" xr:uid="{00000000-0005-0000-0000-0000BE090000}"/>
    <cellStyle name="Comma 4 3 5 4 3 2" xfId="23593" xr:uid="{A9143B36-90DA-4E42-8DA1-12FA0313A837}"/>
    <cellStyle name="Comma 4 3 5 4 3 3" xfId="14313" xr:uid="{25AD104A-889F-4506-BC79-E06F9C93232E}"/>
    <cellStyle name="Comma 4 3 5 4 4" xfId="19376" xr:uid="{BEB95341-894C-4229-835F-56A42696AFC3}"/>
    <cellStyle name="Comma 4 3 5 4 5" xfId="10095" xr:uid="{3003B415-292E-49DF-A9E3-E689F2929496}"/>
    <cellStyle name="Comma 4 3 5 5" xfId="1970" xr:uid="{00000000-0005-0000-0000-0000BF090000}"/>
    <cellStyle name="Comma 4 3 5 5 2" xfId="4199" xr:uid="{00000000-0005-0000-0000-0000C0090000}"/>
    <cellStyle name="Comma 4 3 5 5 2 2" xfId="8421" xr:uid="{00000000-0005-0000-0000-0000C1090000}"/>
    <cellStyle name="Comma 4 3 5 5 2 2 2" xfId="26151" xr:uid="{4D711297-EF34-4AD6-BAEC-2DBE7767CA54}"/>
    <cellStyle name="Comma 4 3 5 5 2 2 3" xfId="16871" xr:uid="{28637CB3-48FC-46B4-9A5F-8EEB8C535119}"/>
    <cellStyle name="Comma 4 3 5 5 2 3" xfId="21934" xr:uid="{E4E51E40-2834-4A64-A097-5AF4FE1157B2}"/>
    <cellStyle name="Comma 4 3 5 5 2 4" xfId="12653" xr:uid="{B6E225D2-D5BF-4E31-9B8C-7EE4E891ECCF}"/>
    <cellStyle name="Comma 4 3 5 5 3" xfId="6276" xr:uid="{00000000-0005-0000-0000-0000C2090000}"/>
    <cellStyle name="Comma 4 3 5 5 3 2" xfId="24006" xr:uid="{2989CE5A-85E7-46D9-9DAF-52ED6753EEB3}"/>
    <cellStyle name="Comma 4 3 5 5 3 3" xfId="14726" xr:uid="{1ED0C7B0-EA6B-4D02-9BB6-CD701E5029CF}"/>
    <cellStyle name="Comma 4 3 5 5 4" xfId="19789" xr:uid="{F6AA3DC2-C2A2-4FB1-A6CF-80203FA3983C}"/>
    <cellStyle name="Comma 4 3 5 5 5" xfId="10508" xr:uid="{E395719D-DDA2-445D-A0A6-1F09A6F5E3FE}"/>
    <cellStyle name="Comma 4 3 5 6" xfId="2405" xr:uid="{00000000-0005-0000-0000-0000C3090000}"/>
    <cellStyle name="Comma 4 3 5 6 2" xfId="6689" xr:uid="{00000000-0005-0000-0000-0000C4090000}"/>
    <cellStyle name="Comma 4 3 5 6 2 2" xfId="24419" xr:uid="{9A16E733-9112-4324-B4A9-42B152ADE7F6}"/>
    <cellStyle name="Comma 4 3 5 6 2 3" xfId="15139" xr:uid="{5F5BF1EB-B66C-48E7-B56F-866BAFC2D9F7}"/>
    <cellStyle name="Comma 4 3 5 6 3" xfId="20202" xr:uid="{92F478CB-3D8A-421F-B4A2-981F8ED34B0D}"/>
    <cellStyle name="Comma 4 3 5 6 4" xfId="10921" xr:uid="{80FA4A9A-78E4-4F4A-828F-69A24D1669E5}"/>
    <cellStyle name="Comma 4 3 5 7" xfId="2701" xr:uid="{00000000-0005-0000-0000-0000C5090000}"/>
    <cellStyle name="Comma 4 3 5 8" xfId="2783" xr:uid="{00000000-0005-0000-0000-0000C6090000}"/>
    <cellStyle name="Comma 4 3 5 8 2" xfId="7006" xr:uid="{00000000-0005-0000-0000-0000C7090000}"/>
    <cellStyle name="Comma 4 3 5 8 2 2" xfId="24736" xr:uid="{2A3044BF-CE2F-4CB2-9E8F-468778A00169}"/>
    <cellStyle name="Comma 4 3 5 8 2 3" xfId="15456" xr:uid="{C76ECC20-DF47-4119-97F2-60D632A01001}"/>
    <cellStyle name="Comma 4 3 5 8 3" xfId="20519" xr:uid="{7FD5E746-911B-4B48-AE76-88C611C3A464}"/>
    <cellStyle name="Comma 4 3 5 8 4" xfId="11238" xr:uid="{9BF345C2-36E7-471A-93F3-D24C86D9C21F}"/>
    <cellStyle name="Comma 4 3 5 9" xfId="4623" xr:uid="{00000000-0005-0000-0000-0000C8090000}"/>
    <cellStyle name="Comma 4 3 5 9 2" xfId="22353" xr:uid="{33C7BBB5-6894-4449-9E74-F3491099FCE0}"/>
    <cellStyle name="Comma 4 3 5 9 3" xfId="13073" xr:uid="{C7FB86D1-6CD6-4187-BB21-259CC5A8069D}"/>
    <cellStyle name="Comma 4 4" xfId="153" xr:uid="{00000000-0005-0000-0000-0000C9090000}"/>
    <cellStyle name="Comma 4 4 10" xfId="2784" xr:uid="{00000000-0005-0000-0000-0000CA090000}"/>
    <cellStyle name="Comma 4 4 10 2" xfId="7007" xr:uid="{00000000-0005-0000-0000-0000CB090000}"/>
    <cellStyle name="Comma 4 4 10 2 2" xfId="24737" xr:uid="{C26B821B-B28F-412C-9664-957CFC57A68C}"/>
    <cellStyle name="Comma 4 4 10 2 3" xfId="15457" xr:uid="{88CD7CB2-1849-4DEE-BC80-7BE19F7559B4}"/>
    <cellStyle name="Comma 4 4 10 3" xfId="20520" xr:uid="{FC2FEAB6-0EB1-45D0-B3F6-A40DE3C8E072}"/>
    <cellStyle name="Comma 4 4 10 4" xfId="11239" xr:uid="{520DB2B2-7C82-43AC-B9C9-241F51BF8818}"/>
    <cellStyle name="Comma 4 4 11" xfId="4624" xr:uid="{00000000-0005-0000-0000-0000CC090000}"/>
    <cellStyle name="Comma 4 4 11 2" xfId="22354" xr:uid="{689029A5-5548-42BA-A3B4-AA8BC11884F4}"/>
    <cellStyle name="Comma 4 4 11 3" xfId="13074" xr:uid="{5991E87F-93FE-4866-AEF8-889CC2986165}"/>
    <cellStyle name="Comma 4 4 12" xfId="18137" xr:uid="{CC87F9C0-5216-4065-9104-1B812D48261C}"/>
    <cellStyle name="Comma 4 4 13" xfId="17304" xr:uid="{E5B5A27E-5C0A-413D-A9B3-59BCA4A8DD01}"/>
    <cellStyle name="Comma 4 4 14" xfId="8856" xr:uid="{A064527C-EB99-4760-8045-89D4ABA91CCE}"/>
    <cellStyle name="Comma 4 4 2" xfId="154" xr:uid="{00000000-0005-0000-0000-0000CD090000}"/>
    <cellStyle name="Comma 4 4 2 10" xfId="4625" xr:uid="{00000000-0005-0000-0000-0000CE090000}"/>
    <cellStyle name="Comma 4 4 2 10 2" xfId="22355" xr:uid="{13172018-A3DB-480F-A0B2-E30D8572F71B}"/>
    <cellStyle name="Comma 4 4 2 10 3" xfId="13075" xr:uid="{C187CC1B-F306-400A-84C1-78023DF96345}"/>
    <cellStyle name="Comma 4 4 2 11" xfId="18138" xr:uid="{7EFB5E40-12D5-4081-B51D-2F56B56966DC}"/>
    <cellStyle name="Comma 4 4 2 12" xfId="17305" xr:uid="{4692D421-2E32-4E41-8D0A-339136707A36}"/>
    <cellStyle name="Comma 4 4 2 13" xfId="8857" xr:uid="{82630436-3597-4B77-89CD-9FC831BB6993}"/>
    <cellStyle name="Comma 4 4 2 2" xfId="155" xr:uid="{00000000-0005-0000-0000-0000CF090000}"/>
    <cellStyle name="Comma 4 4 2 2 10" xfId="18139" xr:uid="{68E874FB-2414-410B-A32F-2B3D15242235}"/>
    <cellStyle name="Comma 4 4 2 2 11" xfId="17306" xr:uid="{1F2D07A7-9B50-422C-B2EF-90954CC6CBA2}"/>
    <cellStyle name="Comma 4 4 2 2 12" xfId="8858" xr:uid="{7BC48495-C5BF-4C1A-B396-80FA2E421534}"/>
    <cellStyle name="Comma 4 4 2 2 2" xfId="692" xr:uid="{00000000-0005-0000-0000-0000D0090000}"/>
    <cellStyle name="Comma 4 4 2 2 2 2" xfId="2963" xr:uid="{00000000-0005-0000-0000-0000D1090000}"/>
    <cellStyle name="Comma 4 4 2 2 2 2 2" xfId="7185" xr:uid="{00000000-0005-0000-0000-0000D2090000}"/>
    <cellStyle name="Comma 4 4 2 2 2 2 2 2" xfId="24915" xr:uid="{6EA0CC1E-648F-43AF-800F-BF15BA109587}"/>
    <cellStyle name="Comma 4 4 2 2 2 2 2 3" xfId="15635" xr:uid="{9962A57C-C8C1-4CAB-888D-BE263D7394D2}"/>
    <cellStyle name="Comma 4 4 2 2 2 2 3" xfId="20698" xr:uid="{3F004821-A46D-4AEA-9DA3-EF263E3820B3}"/>
    <cellStyle name="Comma 4 4 2 2 2 2 4" xfId="11417" xr:uid="{4FF730FC-D9F3-4B8B-A50F-D87CD8C70584}"/>
    <cellStyle name="Comma 4 4 2 2 2 3" xfId="5040" xr:uid="{00000000-0005-0000-0000-0000D3090000}"/>
    <cellStyle name="Comma 4 4 2 2 2 3 2" xfId="22770" xr:uid="{98DE0F5B-9565-42C4-A58F-056922CCA066}"/>
    <cellStyle name="Comma 4 4 2 2 2 3 3" xfId="13490" xr:uid="{3027629C-12E7-4917-9AC2-CC335197FC3D}"/>
    <cellStyle name="Comma 4 4 2 2 2 4" xfId="18553" xr:uid="{32CCA8B6-6848-4B35-B148-031E0CB83CA5}"/>
    <cellStyle name="Comma 4 4 2 2 2 5" xfId="17723" xr:uid="{2431F048-7DF4-4FA6-BF98-5F2FEBE071EC}"/>
    <cellStyle name="Comma 4 4 2 2 2 6" xfId="9272" xr:uid="{340264E9-0F7F-498C-8B40-57BF97F9D349}"/>
    <cellStyle name="Comma 4 4 2 2 3" xfId="1145" xr:uid="{00000000-0005-0000-0000-0000D4090000}"/>
    <cellStyle name="Comma 4 4 2 2 3 2" xfId="3376" xr:uid="{00000000-0005-0000-0000-0000D5090000}"/>
    <cellStyle name="Comma 4 4 2 2 3 2 2" xfId="7598" xr:uid="{00000000-0005-0000-0000-0000D6090000}"/>
    <cellStyle name="Comma 4 4 2 2 3 2 2 2" xfId="25328" xr:uid="{B2F94A39-475D-40E9-A403-B2230B657ED7}"/>
    <cellStyle name="Comma 4 4 2 2 3 2 2 3" xfId="16048" xr:uid="{F2E61DF8-80F8-4638-A52F-91B96479F2B4}"/>
    <cellStyle name="Comma 4 4 2 2 3 2 3" xfId="21111" xr:uid="{5F6CDF05-85DD-410A-BD1D-ED270445DD96}"/>
    <cellStyle name="Comma 4 4 2 2 3 2 4" xfId="11830" xr:uid="{CDF1B32F-F686-4379-92AF-835F52C09B83}"/>
    <cellStyle name="Comma 4 4 2 2 3 3" xfId="5453" xr:uid="{00000000-0005-0000-0000-0000D7090000}"/>
    <cellStyle name="Comma 4 4 2 2 3 3 2" xfId="23183" xr:uid="{7ED44220-ECCF-4263-A887-1935074A3022}"/>
    <cellStyle name="Comma 4 4 2 2 3 3 3" xfId="13903" xr:uid="{E0F2BACA-6E0F-4925-B7B7-77CFEDF3B153}"/>
    <cellStyle name="Comma 4 4 2 2 3 4" xfId="18966" xr:uid="{92AE5327-F286-4FAC-BEB1-6251C138B5DC}"/>
    <cellStyle name="Comma 4 4 2 2 3 5" xfId="9685" xr:uid="{E1646E53-700D-4021-9794-CA34368459F4}"/>
    <cellStyle name="Comma 4 4 2 2 4" xfId="1559" xr:uid="{00000000-0005-0000-0000-0000D8090000}"/>
    <cellStyle name="Comma 4 4 2 2 4 2" xfId="3789" xr:uid="{00000000-0005-0000-0000-0000D9090000}"/>
    <cellStyle name="Comma 4 4 2 2 4 2 2" xfId="8011" xr:uid="{00000000-0005-0000-0000-0000DA090000}"/>
    <cellStyle name="Comma 4 4 2 2 4 2 2 2" xfId="25741" xr:uid="{CFC2E7B9-0F14-4EFA-B914-D4698595AED3}"/>
    <cellStyle name="Comma 4 4 2 2 4 2 2 3" xfId="16461" xr:uid="{FE01D79F-E341-472C-BB91-FB3D1EC2B00B}"/>
    <cellStyle name="Comma 4 4 2 2 4 2 3" xfId="21524" xr:uid="{876F93BE-A482-4232-902F-D1EB44D3A785}"/>
    <cellStyle name="Comma 4 4 2 2 4 2 4" xfId="12243" xr:uid="{70249250-DA9D-4B37-9049-45E6F5D9D0DF}"/>
    <cellStyle name="Comma 4 4 2 2 4 3" xfId="5866" xr:uid="{00000000-0005-0000-0000-0000DB090000}"/>
    <cellStyle name="Comma 4 4 2 2 4 3 2" xfId="23596" xr:uid="{70F820A3-D45B-4573-B6C2-FB04DA376DB2}"/>
    <cellStyle name="Comma 4 4 2 2 4 3 3" xfId="14316" xr:uid="{5AF4C058-F929-4FB5-80C8-73F0FA5B2B3E}"/>
    <cellStyle name="Comma 4 4 2 2 4 4" xfId="19379" xr:uid="{F3695FEF-6A7A-408F-9EA5-9417EF593363}"/>
    <cellStyle name="Comma 4 4 2 2 4 5" xfId="10098" xr:uid="{F567B998-3A52-47B4-9E47-4A3A58E6DDC1}"/>
    <cellStyle name="Comma 4 4 2 2 5" xfId="1973" xr:uid="{00000000-0005-0000-0000-0000DC090000}"/>
    <cellStyle name="Comma 4 4 2 2 5 2" xfId="4202" xr:uid="{00000000-0005-0000-0000-0000DD090000}"/>
    <cellStyle name="Comma 4 4 2 2 5 2 2" xfId="8424" xr:uid="{00000000-0005-0000-0000-0000DE090000}"/>
    <cellStyle name="Comma 4 4 2 2 5 2 2 2" xfId="26154" xr:uid="{72F3F58F-D7F7-4914-B0BA-8EFB9C73C23D}"/>
    <cellStyle name="Comma 4 4 2 2 5 2 2 3" xfId="16874" xr:uid="{D94D23B2-6BFD-4A14-9E63-07255AE9C74A}"/>
    <cellStyle name="Comma 4 4 2 2 5 2 3" xfId="21937" xr:uid="{C00F7137-E169-4AD7-9B53-528E44ED2D98}"/>
    <cellStyle name="Comma 4 4 2 2 5 2 4" xfId="12656" xr:uid="{38BF55E7-C908-4440-8877-2B0646A246F5}"/>
    <cellStyle name="Comma 4 4 2 2 5 3" xfId="6279" xr:uid="{00000000-0005-0000-0000-0000DF090000}"/>
    <cellStyle name="Comma 4 4 2 2 5 3 2" xfId="24009" xr:uid="{43F1F1EC-D6A3-4243-B40E-BA60BAC660BC}"/>
    <cellStyle name="Comma 4 4 2 2 5 3 3" xfId="14729" xr:uid="{359B50FB-F2AC-4BB8-AD33-E90E89F3C942}"/>
    <cellStyle name="Comma 4 4 2 2 5 4" xfId="19792" xr:uid="{16E0BCFF-2417-43D4-A16B-9BB74815C162}"/>
    <cellStyle name="Comma 4 4 2 2 5 5" xfId="10511" xr:uid="{25DE7536-F3D6-4635-BABC-63A50F196EAC}"/>
    <cellStyle name="Comma 4 4 2 2 6" xfId="2408" xr:uid="{00000000-0005-0000-0000-0000E0090000}"/>
    <cellStyle name="Comma 4 4 2 2 6 2" xfId="6692" xr:uid="{00000000-0005-0000-0000-0000E1090000}"/>
    <cellStyle name="Comma 4 4 2 2 6 2 2" xfId="24422" xr:uid="{A8CAD8E8-A94B-49EB-8386-E0A3365B37D1}"/>
    <cellStyle name="Comma 4 4 2 2 6 2 3" xfId="15142" xr:uid="{342AE2A5-AB75-4D07-B0A7-EB8E6B21EBA9}"/>
    <cellStyle name="Comma 4 4 2 2 6 3" xfId="20205" xr:uid="{5BA00566-6E4A-46BF-BC73-31AFCA6CD002}"/>
    <cellStyle name="Comma 4 4 2 2 6 4" xfId="10924" xr:uid="{D764D7EB-990E-4C27-B42E-C9933AEAE068}"/>
    <cellStyle name="Comma 4 4 2 2 7" xfId="2704" xr:uid="{00000000-0005-0000-0000-0000E2090000}"/>
    <cellStyle name="Comma 4 4 2 2 8" xfId="2786" xr:uid="{00000000-0005-0000-0000-0000E3090000}"/>
    <cellStyle name="Comma 4 4 2 2 8 2" xfId="7009" xr:uid="{00000000-0005-0000-0000-0000E4090000}"/>
    <cellStyle name="Comma 4 4 2 2 8 2 2" xfId="24739" xr:uid="{D4FB19DE-3C5D-4D4D-9953-589E6FCBDB96}"/>
    <cellStyle name="Comma 4 4 2 2 8 2 3" xfId="15459" xr:uid="{CE235199-3BED-4F5B-843C-453689391788}"/>
    <cellStyle name="Comma 4 4 2 2 8 3" xfId="20522" xr:uid="{593EE14A-A919-44A6-8139-7F4E44DF4028}"/>
    <cellStyle name="Comma 4 4 2 2 8 4" xfId="11241" xr:uid="{D206013E-E39C-482E-AF97-45824CA75804}"/>
    <cellStyle name="Comma 4 4 2 2 9" xfId="4626" xr:uid="{00000000-0005-0000-0000-0000E5090000}"/>
    <cellStyle name="Comma 4 4 2 2 9 2" xfId="22356" xr:uid="{D789D9A5-0493-4039-AEF2-6C852F2D9D62}"/>
    <cellStyle name="Comma 4 4 2 2 9 3" xfId="13076" xr:uid="{1D3C43F9-FD44-47E4-9EE5-39A5CE9DE136}"/>
    <cellStyle name="Comma 4 4 2 3" xfId="691" xr:uid="{00000000-0005-0000-0000-0000E6090000}"/>
    <cellStyle name="Comma 4 4 2 3 2" xfId="2962" xr:uid="{00000000-0005-0000-0000-0000E7090000}"/>
    <cellStyle name="Comma 4 4 2 3 2 2" xfId="7184" xr:uid="{00000000-0005-0000-0000-0000E8090000}"/>
    <cellStyle name="Comma 4 4 2 3 2 2 2" xfId="24914" xr:uid="{2512F2BE-D09C-416F-9F76-6203A79CB4C0}"/>
    <cellStyle name="Comma 4 4 2 3 2 2 3" xfId="15634" xr:uid="{8E2864C8-5358-43F9-BA9E-0BF20387B67C}"/>
    <cellStyle name="Comma 4 4 2 3 2 3" xfId="20697" xr:uid="{D595EDDB-21F7-46CB-87ED-C2DCFDFA0E93}"/>
    <cellStyle name="Comma 4 4 2 3 2 4" xfId="11416" xr:uid="{9332BADA-8A6E-4F64-808E-C51B31F58914}"/>
    <cellStyle name="Comma 4 4 2 3 3" xfId="5039" xr:uid="{00000000-0005-0000-0000-0000E9090000}"/>
    <cellStyle name="Comma 4 4 2 3 3 2" xfId="22769" xr:uid="{07D64D86-4C71-4DA3-B5BE-6142F3514035}"/>
    <cellStyle name="Comma 4 4 2 3 3 3" xfId="13489" xr:uid="{0B26DD7C-1D97-4542-8163-63E4DEDD6455}"/>
    <cellStyle name="Comma 4 4 2 3 4" xfId="18552" xr:uid="{6C6EF83F-1BD3-49C2-8E51-692983B5ABB3}"/>
    <cellStyle name="Comma 4 4 2 3 5" xfId="17722" xr:uid="{E0026BA0-778C-461C-A913-62E81B8BC61A}"/>
    <cellStyle name="Comma 4 4 2 3 6" xfId="9271" xr:uid="{145D927D-F6D5-49C0-830D-4CA9797E5D59}"/>
    <cellStyle name="Comma 4 4 2 4" xfId="1144" xr:uid="{00000000-0005-0000-0000-0000EA090000}"/>
    <cellStyle name="Comma 4 4 2 4 2" xfId="3375" xr:uid="{00000000-0005-0000-0000-0000EB090000}"/>
    <cellStyle name="Comma 4 4 2 4 2 2" xfId="7597" xr:uid="{00000000-0005-0000-0000-0000EC090000}"/>
    <cellStyle name="Comma 4 4 2 4 2 2 2" xfId="25327" xr:uid="{15A37C05-9F2C-41A3-87F0-96BC484E087E}"/>
    <cellStyle name="Comma 4 4 2 4 2 2 3" xfId="16047" xr:uid="{F6C4D39F-665F-4179-9FE9-4EB1A5BD41EB}"/>
    <cellStyle name="Comma 4 4 2 4 2 3" xfId="21110" xr:uid="{DBA38BE7-B690-45DD-9F76-0097A71DD835}"/>
    <cellStyle name="Comma 4 4 2 4 2 4" xfId="11829" xr:uid="{892F8F00-D0C4-47E4-A3C2-52CE68B712C4}"/>
    <cellStyle name="Comma 4 4 2 4 3" xfId="5452" xr:uid="{00000000-0005-0000-0000-0000ED090000}"/>
    <cellStyle name="Comma 4 4 2 4 3 2" xfId="23182" xr:uid="{9FBC1177-3635-46B2-A762-85E0D9922AF6}"/>
    <cellStyle name="Comma 4 4 2 4 3 3" xfId="13902" xr:uid="{06A9A281-B056-4DC0-A80B-CFC07194D78D}"/>
    <cellStyle name="Comma 4 4 2 4 4" xfId="18965" xr:uid="{9988D5D4-F5C6-416B-95C6-AE22A629EDF7}"/>
    <cellStyle name="Comma 4 4 2 4 5" xfId="9684" xr:uid="{F25D2B99-B1F6-4F4A-899D-0F50A17C19EC}"/>
    <cellStyle name="Comma 4 4 2 5" xfId="1558" xr:uid="{00000000-0005-0000-0000-0000EE090000}"/>
    <cellStyle name="Comma 4 4 2 5 2" xfId="3788" xr:uid="{00000000-0005-0000-0000-0000EF090000}"/>
    <cellStyle name="Comma 4 4 2 5 2 2" xfId="8010" xr:uid="{00000000-0005-0000-0000-0000F0090000}"/>
    <cellStyle name="Comma 4 4 2 5 2 2 2" xfId="25740" xr:uid="{C6A91786-20D3-40A3-A0EF-6122678F83C6}"/>
    <cellStyle name="Comma 4 4 2 5 2 2 3" xfId="16460" xr:uid="{966EDAD3-C8C4-4B14-A9F5-B4AD6FC719C2}"/>
    <cellStyle name="Comma 4 4 2 5 2 3" xfId="21523" xr:uid="{846F2D4D-4FAF-4FF1-8D0C-354A646D138D}"/>
    <cellStyle name="Comma 4 4 2 5 2 4" xfId="12242" xr:uid="{611F38F3-5E0C-4D57-A250-8C0E4C47BBCB}"/>
    <cellStyle name="Comma 4 4 2 5 3" xfId="5865" xr:uid="{00000000-0005-0000-0000-0000F1090000}"/>
    <cellStyle name="Comma 4 4 2 5 3 2" xfId="23595" xr:uid="{39F94F22-F44C-4618-8DBF-92FB7E042A46}"/>
    <cellStyle name="Comma 4 4 2 5 3 3" xfId="14315" xr:uid="{1BD2187F-E1CF-4B77-8CA3-D0F5F390C694}"/>
    <cellStyle name="Comma 4 4 2 5 4" xfId="19378" xr:uid="{5651E742-79DF-4B2F-A763-8D84CBE5E2DE}"/>
    <cellStyle name="Comma 4 4 2 5 5" xfId="10097" xr:uid="{B87B6F88-F369-42D1-8475-798B3BDC2768}"/>
    <cellStyle name="Comma 4 4 2 6" xfId="1972" xr:uid="{00000000-0005-0000-0000-0000F2090000}"/>
    <cellStyle name="Comma 4 4 2 6 2" xfId="4201" xr:uid="{00000000-0005-0000-0000-0000F3090000}"/>
    <cellStyle name="Comma 4 4 2 6 2 2" xfId="8423" xr:uid="{00000000-0005-0000-0000-0000F4090000}"/>
    <cellStyle name="Comma 4 4 2 6 2 2 2" xfId="26153" xr:uid="{45F71D85-5AF4-421A-974E-564441686B79}"/>
    <cellStyle name="Comma 4 4 2 6 2 2 3" xfId="16873" xr:uid="{CD1CF060-7890-49A6-BB18-7E80869C09FD}"/>
    <cellStyle name="Comma 4 4 2 6 2 3" xfId="21936" xr:uid="{BAD111F9-5F6C-4C50-A595-03F7FDBEA670}"/>
    <cellStyle name="Comma 4 4 2 6 2 4" xfId="12655" xr:uid="{CA7F2A0D-28DD-4B9F-98DC-1D92BCD3EA7B}"/>
    <cellStyle name="Comma 4 4 2 6 3" xfId="6278" xr:uid="{00000000-0005-0000-0000-0000F5090000}"/>
    <cellStyle name="Comma 4 4 2 6 3 2" xfId="24008" xr:uid="{B4934374-9FEC-4B1C-8ACF-7F157AC031FE}"/>
    <cellStyle name="Comma 4 4 2 6 3 3" xfId="14728" xr:uid="{FDE42914-FE5C-4B5C-B081-5C42A3AB244D}"/>
    <cellStyle name="Comma 4 4 2 6 4" xfId="19791" xr:uid="{ACA3B9C6-E9B8-40BD-8209-FE626A521CE6}"/>
    <cellStyle name="Comma 4 4 2 6 5" xfId="10510" xr:uid="{A0984254-23A8-464B-A636-562590092197}"/>
    <cellStyle name="Comma 4 4 2 7" xfId="2407" xr:uid="{00000000-0005-0000-0000-0000F6090000}"/>
    <cellStyle name="Comma 4 4 2 7 2" xfId="6691" xr:uid="{00000000-0005-0000-0000-0000F7090000}"/>
    <cellStyle name="Comma 4 4 2 7 2 2" xfId="24421" xr:uid="{829C1590-4DE5-4BC2-BEE4-7F405E749E87}"/>
    <cellStyle name="Comma 4 4 2 7 2 3" xfId="15141" xr:uid="{F5034278-C21D-4263-B75B-BDF219D10675}"/>
    <cellStyle name="Comma 4 4 2 7 3" xfId="20204" xr:uid="{EF595717-0C7F-4BA3-959E-69EDEBEBA654}"/>
    <cellStyle name="Comma 4 4 2 7 4" xfId="10923" xr:uid="{3C8CE438-36F5-4852-ACEC-1A45D2C57B59}"/>
    <cellStyle name="Comma 4 4 2 8" xfId="2703" xr:uid="{00000000-0005-0000-0000-0000F8090000}"/>
    <cellStyle name="Comma 4 4 2 9" xfId="2785" xr:uid="{00000000-0005-0000-0000-0000F9090000}"/>
    <cellStyle name="Comma 4 4 2 9 2" xfId="7008" xr:uid="{00000000-0005-0000-0000-0000FA090000}"/>
    <cellStyle name="Comma 4 4 2 9 2 2" xfId="24738" xr:uid="{B5D8A951-2A5B-4573-8E3A-950552BB5BB9}"/>
    <cellStyle name="Comma 4 4 2 9 2 3" xfId="15458" xr:uid="{D74A3898-04AF-4F94-B6D4-23F0950DBDFF}"/>
    <cellStyle name="Comma 4 4 2 9 3" xfId="20521" xr:uid="{43BBD50C-2E2B-4586-97B5-E89DA63053FB}"/>
    <cellStyle name="Comma 4 4 2 9 4" xfId="11240" xr:uid="{68E4E319-3080-4A5C-8480-EA90F5963303}"/>
    <cellStyle name="Comma 4 4 3" xfId="156" xr:uid="{00000000-0005-0000-0000-0000FB090000}"/>
    <cellStyle name="Comma 4 4 3 10" xfId="18140" xr:uid="{D27E8962-8ED6-4231-908B-C32A8038DCEA}"/>
    <cellStyle name="Comma 4 4 3 11" xfId="17307" xr:uid="{6A9558C3-1B3B-4AA8-AC1A-993615BE2110}"/>
    <cellStyle name="Comma 4 4 3 12" xfId="8859" xr:uid="{7B9178F8-7B45-41B9-8186-C416DE1FBCE2}"/>
    <cellStyle name="Comma 4 4 3 2" xfId="693" xr:uid="{00000000-0005-0000-0000-0000FC090000}"/>
    <cellStyle name="Comma 4 4 3 2 2" xfId="2964" xr:uid="{00000000-0005-0000-0000-0000FD090000}"/>
    <cellStyle name="Comma 4 4 3 2 2 2" xfId="7186" xr:uid="{00000000-0005-0000-0000-0000FE090000}"/>
    <cellStyle name="Comma 4 4 3 2 2 2 2" xfId="24916" xr:uid="{B721940C-A876-4F5E-89D5-E549CA87E403}"/>
    <cellStyle name="Comma 4 4 3 2 2 2 3" xfId="15636" xr:uid="{624EEC9E-4BEC-40FF-ACE3-A0F6C91151B2}"/>
    <cellStyle name="Comma 4 4 3 2 2 3" xfId="20699" xr:uid="{C886E3E8-D0DC-40EE-8C82-DAE55BD88543}"/>
    <cellStyle name="Comma 4 4 3 2 2 4" xfId="11418" xr:uid="{44C4ECD5-3BDF-4FC1-A3F4-95BA6D719807}"/>
    <cellStyle name="Comma 4 4 3 2 3" xfId="5041" xr:uid="{00000000-0005-0000-0000-0000FF090000}"/>
    <cellStyle name="Comma 4 4 3 2 3 2" xfId="22771" xr:uid="{7EED0FDD-4C74-4170-A0BF-BC28C2ABC934}"/>
    <cellStyle name="Comma 4 4 3 2 3 3" xfId="13491" xr:uid="{093F8B0E-1AE7-49FF-BA21-79910EA590BB}"/>
    <cellStyle name="Comma 4 4 3 2 4" xfId="18554" xr:uid="{2B479EBE-23A8-4675-BFD4-4B2B15D3B95F}"/>
    <cellStyle name="Comma 4 4 3 2 5" xfId="17724" xr:uid="{C4ED9A67-1E84-44CB-8FE7-A2CB12D93207}"/>
    <cellStyle name="Comma 4 4 3 2 6" xfId="9273" xr:uid="{CFD08B06-05FC-45AF-A25C-B7932F4464E7}"/>
    <cellStyle name="Comma 4 4 3 3" xfId="1146" xr:uid="{00000000-0005-0000-0000-0000000A0000}"/>
    <cellStyle name="Comma 4 4 3 3 2" xfId="3377" xr:uid="{00000000-0005-0000-0000-0000010A0000}"/>
    <cellStyle name="Comma 4 4 3 3 2 2" xfId="7599" xr:uid="{00000000-0005-0000-0000-0000020A0000}"/>
    <cellStyle name="Comma 4 4 3 3 2 2 2" xfId="25329" xr:uid="{F800AA8E-DD42-421B-9292-24B455C334D4}"/>
    <cellStyle name="Comma 4 4 3 3 2 2 3" xfId="16049" xr:uid="{A541BB00-DDD0-4D3D-B1E2-4F6DB5622CF3}"/>
    <cellStyle name="Comma 4 4 3 3 2 3" xfId="21112" xr:uid="{BCDDA444-868B-4B18-B5D6-EAAFEAAE3826}"/>
    <cellStyle name="Comma 4 4 3 3 2 4" xfId="11831" xr:uid="{3E2EC1D2-B938-4E17-A986-6A4F68DF0241}"/>
    <cellStyle name="Comma 4 4 3 3 3" xfId="5454" xr:uid="{00000000-0005-0000-0000-0000030A0000}"/>
    <cellStyle name="Comma 4 4 3 3 3 2" xfId="23184" xr:uid="{DF6AF25C-9AB6-49C7-A08F-0C164E84BF73}"/>
    <cellStyle name="Comma 4 4 3 3 3 3" xfId="13904" xr:uid="{2C36474F-9D8C-4C4A-9002-8449875302ED}"/>
    <cellStyle name="Comma 4 4 3 3 4" xfId="18967" xr:uid="{C32F80CF-04DB-4B3A-8B10-3837DBC23B16}"/>
    <cellStyle name="Comma 4 4 3 3 5" xfId="9686" xr:uid="{754DEBC8-F379-4B03-BAC1-2E877E4BE89D}"/>
    <cellStyle name="Comma 4 4 3 4" xfId="1560" xr:uid="{00000000-0005-0000-0000-0000040A0000}"/>
    <cellStyle name="Comma 4 4 3 4 2" xfId="3790" xr:uid="{00000000-0005-0000-0000-0000050A0000}"/>
    <cellStyle name="Comma 4 4 3 4 2 2" xfId="8012" xr:uid="{00000000-0005-0000-0000-0000060A0000}"/>
    <cellStyle name="Comma 4 4 3 4 2 2 2" xfId="25742" xr:uid="{D388B066-9C7C-425D-87AD-A1AAD07579CC}"/>
    <cellStyle name="Comma 4 4 3 4 2 2 3" xfId="16462" xr:uid="{3A98318E-DC90-4417-A561-3A3446FF1FA9}"/>
    <cellStyle name="Comma 4 4 3 4 2 3" xfId="21525" xr:uid="{8C12DD2C-401F-4B42-9CF5-3059FD627848}"/>
    <cellStyle name="Comma 4 4 3 4 2 4" xfId="12244" xr:uid="{0D90A1C0-B18F-4414-82EE-FDDA7106F021}"/>
    <cellStyle name="Comma 4 4 3 4 3" xfId="5867" xr:uid="{00000000-0005-0000-0000-0000070A0000}"/>
    <cellStyle name="Comma 4 4 3 4 3 2" xfId="23597" xr:uid="{D8FA796F-B7FF-4833-A476-7ABBDF7DA08C}"/>
    <cellStyle name="Comma 4 4 3 4 3 3" xfId="14317" xr:uid="{612DB8FF-B05C-4194-8AF2-ADAC48122EBD}"/>
    <cellStyle name="Comma 4 4 3 4 4" xfId="19380" xr:uid="{C4115D23-D3BD-4B7F-8650-3466145022CE}"/>
    <cellStyle name="Comma 4 4 3 4 5" xfId="10099" xr:uid="{25A94917-6B57-4FAD-9A31-D79ABC11DFB6}"/>
    <cellStyle name="Comma 4 4 3 5" xfId="1974" xr:uid="{00000000-0005-0000-0000-0000080A0000}"/>
    <cellStyle name="Comma 4 4 3 5 2" xfId="4203" xr:uid="{00000000-0005-0000-0000-0000090A0000}"/>
    <cellStyle name="Comma 4 4 3 5 2 2" xfId="8425" xr:uid="{00000000-0005-0000-0000-00000A0A0000}"/>
    <cellStyle name="Comma 4 4 3 5 2 2 2" xfId="26155" xr:uid="{77C9904C-133C-4D44-8537-229F714EB162}"/>
    <cellStyle name="Comma 4 4 3 5 2 2 3" xfId="16875" xr:uid="{D2C449A9-E8F3-4278-A199-9164BA6B0587}"/>
    <cellStyle name="Comma 4 4 3 5 2 3" xfId="21938" xr:uid="{B48C3FDA-1A3F-401E-98B9-15FD715477C3}"/>
    <cellStyle name="Comma 4 4 3 5 2 4" xfId="12657" xr:uid="{01F62836-CAEE-4F44-86AE-29D97447170A}"/>
    <cellStyle name="Comma 4 4 3 5 3" xfId="6280" xr:uid="{00000000-0005-0000-0000-00000B0A0000}"/>
    <cellStyle name="Comma 4 4 3 5 3 2" xfId="24010" xr:uid="{AE52B30E-0178-47BB-AA63-101879AA6370}"/>
    <cellStyle name="Comma 4 4 3 5 3 3" xfId="14730" xr:uid="{D3F09031-8B48-44B8-B29E-223E0E712534}"/>
    <cellStyle name="Comma 4 4 3 5 4" xfId="19793" xr:uid="{D9A497B2-154A-4CC0-BA3F-C7FC04D6DEA1}"/>
    <cellStyle name="Comma 4 4 3 5 5" xfId="10512" xr:uid="{EB52BAD7-0CA2-4C97-B23F-38569D7D11D0}"/>
    <cellStyle name="Comma 4 4 3 6" xfId="2409" xr:uid="{00000000-0005-0000-0000-00000C0A0000}"/>
    <cellStyle name="Comma 4 4 3 6 2" xfId="6693" xr:uid="{00000000-0005-0000-0000-00000D0A0000}"/>
    <cellStyle name="Comma 4 4 3 6 2 2" xfId="24423" xr:uid="{39DF946C-52FE-42D1-B796-7548C12B6017}"/>
    <cellStyle name="Comma 4 4 3 6 2 3" xfId="15143" xr:uid="{6D76E524-610A-46D4-97F2-212043D1F6A9}"/>
    <cellStyle name="Comma 4 4 3 6 3" xfId="20206" xr:uid="{7648AEE4-E992-4D12-9CBC-2489B59DBBD6}"/>
    <cellStyle name="Comma 4 4 3 6 4" xfId="10925" xr:uid="{E9E129DA-0B5D-492C-BE5B-10CDEFB5B4A3}"/>
    <cellStyle name="Comma 4 4 3 7" xfId="2705" xr:uid="{00000000-0005-0000-0000-00000E0A0000}"/>
    <cellStyle name="Comma 4 4 3 8" xfId="2787" xr:uid="{00000000-0005-0000-0000-00000F0A0000}"/>
    <cellStyle name="Comma 4 4 3 8 2" xfId="7010" xr:uid="{00000000-0005-0000-0000-0000100A0000}"/>
    <cellStyle name="Comma 4 4 3 8 2 2" xfId="24740" xr:uid="{8BC91534-8E70-4C0C-859F-AB431B1B43AE}"/>
    <cellStyle name="Comma 4 4 3 8 2 3" xfId="15460" xr:uid="{59F99B7B-7A4D-485D-9945-EAD81A84F255}"/>
    <cellStyle name="Comma 4 4 3 8 3" xfId="20523" xr:uid="{1A81C874-C04F-4BD3-9A63-837656B3A819}"/>
    <cellStyle name="Comma 4 4 3 8 4" xfId="11242" xr:uid="{87D9FA2A-90C1-40A5-941C-8F3BA8B13F06}"/>
    <cellStyle name="Comma 4 4 3 9" xfId="4627" xr:uid="{00000000-0005-0000-0000-0000110A0000}"/>
    <cellStyle name="Comma 4 4 3 9 2" xfId="22357" xr:uid="{A0A9B376-1314-44E8-A451-D3F621ECE17A}"/>
    <cellStyle name="Comma 4 4 3 9 3" xfId="13077" xr:uid="{7BCC1771-12FA-4D2D-A901-3A4879321603}"/>
    <cellStyle name="Comma 4 4 4" xfId="690" xr:uid="{00000000-0005-0000-0000-0000120A0000}"/>
    <cellStyle name="Comma 4 4 4 2" xfId="2961" xr:uid="{00000000-0005-0000-0000-0000130A0000}"/>
    <cellStyle name="Comma 4 4 4 2 2" xfId="7183" xr:uid="{00000000-0005-0000-0000-0000140A0000}"/>
    <cellStyle name="Comma 4 4 4 2 2 2" xfId="24913" xr:uid="{F6A23944-90DD-4E37-B199-AA810799B0FE}"/>
    <cellStyle name="Comma 4 4 4 2 2 3" xfId="15633" xr:uid="{EC7A424D-BCE5-4031-ACC5-1D1396B277DA}"/>
    <cellStyle name="Comma 4 4 4 2 3" xfId="20696" xr:uid="{59121172-01E8-4E8F-AA16-23B4712A6108}"/>
    <cellStyle name="Comma 4 4 4 2 4" xfId="11415" xr:uid="{C33CA8AD-0FB8-4D9B-A40D-AA69C14FF457}"/>
    <cellStyle name="Comma 4 4 4 3" xfId="5038" xr:uid="{00000000-0005-0000-0000-0000150A0000}"/>
    <cellStyle name="Comma 4 4 4 3 2" xfId="22768" xr:uid="{FE6919AA-E4DF-4359-9C4B-CB73EA9A71C1}"/>
    <cellStyle name="Comma 4 4 4 3 3" xfId="13488" xr:uid="{156F48C3-5456-4866-9026-1D502D251561}"/>
    <cellStyle name="Comma 4 4 4 4" xfId="18551" xr:uid="{FAA06F89-4C95-4792-929A-97B4840B4923}"/>
    <cellStyle name="Comma 4 4 4 5" xfId="17721" xr:uid="{FDA28781-2A62-4977-9B99-19F935016037}"/>
    <cellStyle name="Comma 4 4 4 6" xfId="9270" xr:uid="{E7EE25BA-5C31-40A6-A4F8-8F06E8FC5113}"/>
    <cellStyle name="Comma 4 4 5" xfId="1143" xr:uid="{00000000-0005-0000-0000-0000160A0000}"/>
    <cellStyle name="Comma 4 4 5 2" xfId="3374" xr:uid="{00000000-0005-0000-0000-0000170A0000}"/>
    <cellStyle name="Comma 4 4 5 2 2" xfId="7596" xr:uid="{00000000-0005-0000-0000-0000180A0000}"/>
    <cellStyle name="Comma 4 4 5 2 2 2" xfId="25326" xr:uid="{BE09F554-10FE-4CC4-9E1A-9B07FA4DD332}"/>
    <cellStyle name="Comma 4 4 5 2 2 3" xfId="16046" xr:uid="{018335DA-C624-46D9-8643-852FDB3921C5}"/>
    <cellStyle name="Comma 4 4 5 2 3" xfId="21109" xr:uid="{2AAB6BA2-C182-4AAC-9999-AED23F38ABA6}"/>
    <cellStyle name="Comma 4 4 5 2 4" xfId="11828" xr:uid="{C238B493-33FB-42B6-8008-99EE374C665F}"/>
    <cellStyle name="Comma 4 4 5 3" xfId="5451" xr:uid="{00000000-0005-0000-0000-0000190A0000}"/>
    <cellStyle name="Comma 4 4 5 3 2" xfId="23181" xr:uid="{B1CFE41F-653F-4794-BBEB-96EB0E6BE61F}"/>
    <cellStyle name="Comma 4 4 5 3 3" xfId="13901" xr:uid="{F3F7F3B0-CA58-454D-B5E7-2086428DEEC8}"/>
    <cellStyle name="Comma 4 4 5 4" xfId="18964" xr:uid="{FA51CAD6-2BA9-484F-9689-BCABE3D3232F}"/>
    <cellStyle name="Comma 4 4 5 5" xfId="9683" xr:uid="{7AE65290-79D0-404C-80F3-84BB9F1F585C}"/>
    <cellStyle name="Comma 4 4 6" xfId="1557" xr:uid="{00000000-0005-0000-0000-00001A0A0000}"/>
    <cellStyle name="Comma 4 4 6 2" xfId="3787" xr:uid="{00000000-0005-0000-0000-00001B0A0000}"/>
    <cellStyle name="Comma 4 4 6 2 2" xfId="8009" xr:uid="{00000000-0005-0000-0000-00001C0A0000}"/>
    <cellStyle name="Comma 4 4 6 2 2 2" xfId="25739" xr:uid="{72CEC8F1-5BF8-4C49-A112-297D48D09532}"/>
    <cellStyle name="Comma 4 4 6 2 2 3" xfId="16459" xr:uid="{2D31FB30-00A7-4AC9-8CF3-0CB164C10C95}"/>
    <cellStyle name="Comma 4 4 6 2 3" xfId="21522" xr:uid="{211CECAB-0084-40FC-895A-A88D907EC5A0}"/>
    <cellStyle name="Comma 4 4 6 2 4" xfId="12241" xr:uid="{DAB4C9CA-5C74-4534-A55A-5780557C0060}"/>
    <cellStyle name="Comma 4 4 6 3" xfId="5864" xr:uid="{00000000-0005-0000-0000-00001D0A0000}"/>
    <cellStyle name="Comma 4 4 6 3 2" xfId="23594" xr:uid="{0E0C473D-FDE0-4BC3-A449-4B756876CA29}"/>
    <cellStyle name="Comma 4 4 6 3 3" xfId="14314" xr:uid="{47ACFB99-1AF3-4D4F-93F5-284FAFC83440}"/>
    <cellStyle name="Comma 4 4 6 4" xfId="19377" xr:uid="{B14D2001-3D30-4E88-8FA2-3C1EE6F1B81F}"/>
    <cellStyle name="Comma 4 4 6 5" xfId="10096" xr:uid="{8B8168D8-DB4D-41A1-B4F3-43E724A23EE7}"/>
    <cellStyle name="Comma 4 4 7" xfId="1971" xr:uid="{00000000-0005-0000-0000-00001E0A0000}"/>
    <cellStyle name="Comma 4 4 7 2" xfId="4200" xr:uid="{00000000-0005-0000-0000-00001F0A0000}"/>
    <cellStyle name="Comma 4 4 7 2 2" xfId="8422" xr:uid="{00000000-0005-0000-0000-0000200A0000}"/>
    <cellStyle name="Comma 4 4 7 2 2 2" xfId="26152" xr:uid="{49CFEACD-A58F-4E5B-99C8-D9EAFCE3F50E}"/>
    <cellStyle name="Comma 4 4 7 2 2 3" xfId="16872" xr:uid="{DDD0644A-1D58-4564-855F-BD4C38F45E10}"/>
    <cellStyle name="Comma 4 4 7 2 3" xfId="21935" xr:uid="{1489A6F0-C7C2-45CB-9ECE-4E641418F480}"/>
    <cellStyle name="Comma 4 4 7 2 4" xfId="12654" xr:uid="{EEDB43D9-7712-40FA-AFD6-DEDA0C266C13}"/>
    <cellStyle name="Comma 4 4 7 3" xfId="6277" xr:uid="{00000000-0005-0000-0000-0000210A0000}"/>
    <cellStyle name="Comma 4 4 7 3 2" xfId="24007" xr:uid="{2F20176D-670D-4952-AFD3-30A1D29EEA12}"/>
    <cellStyle name="Comma 4 4 7 3 3" xfId="14727" xr:uid="{7595288C-674D-4115-AA67-F3982EA3C0D0}"/>
    <cellStyle name="Comma 4 4 7 4" xfId="19790" xr:uid="{F1114C29-9824-42CB-872C-F9D7BFB444A9}"/>
    <cellStyle name="Comma 4 4 7 5" xfId="10509" xr:uid="{E0E9B19B-1F41-48E0-9A1F-5586EDE01BE8}"/>
    <cellStyle name="Comma 4 4 8" xfId="2406" xr:uid="{00000000-0005-0000-0000-0000220A0000}"/>
    <cellStyle name="Comma 4 4 8 2" xfId="6690" xr:uid="{00000000-0005-0000-0000-0000230A0000}"/>
    <cellStyle name="Comma 4 4 8 2 2" xfId="24420" xr:uid="{4829EBB1-35D1-45B1-AA05-C41F8F23B559}"/>
    <cellStyle name="Comma 4 4 8 2 3" xfId="15140" xr:uid="{39C3CB37-EE79-4D17-ACCA-B231FFB75F60}"/>
    <cellStyle name="Comma 4 4 8 3" xfId="20203" xr:uid="{8D5AF0FA-0224-4105-B176-43007743C40E}"/>
    <cellStyle name="Comma 4 4 8 4" xfId="10922" xr:uid="{476966C8-4357-46B2-B582-DDAED1996BA9}"/>
    <cellStyle name="Comma 4 4 9" xfId="2702" xr:uid="{00000000-0005-0000-0000-0000240A0000}"/>
    <cellStyle name="Comma 4 5" xfId="157" xr:uid="{00000000-0005-0000-0000-0000250A0000}"/>
    <cellStyle name="Comma 4 5 10" xfId="4628" xr:uid="{00000000-0005-0000-0000-0000260A0000}"/>
    <cellStyle name="Comma 4 5 10 2" xfId="22358" xr:uid="{31069770-5BE2-4FB4-AD1B-3DD23334281B}"/>
    <cellStyle name="Comma 4 5 10 3" xfId="13078" xr:uid="{539FFDC7-C196-4F3C-890A-12B9A172ACF7}"/>
    <cellStyle name="Comma 4 5 11" xfId="18141" xr:uid="{1270450B-63A1-40F0-A522-F7A6AF1C5F8F}"/>
    <cellStyle name="Comma 4 5 12" xfId="17308" xr:uid="{671E4CFF-0BB2-401D-A997-467385A9B32E}"/>
    <cellStyle name="Comma 4 5 13" xfId="8860" xr:uid="{55118078-C76E-46E4-A34D-1047AFF6141B}"/>
    <cellStyle name="Comma 4 5 2" xfId="158" xr:uid="{00000000-0005-0000-0000-0000270A0000}"/>
    <cellStyle name="Comma 4 5 2 10" xfId="18142" xr:uid="{7C27CFBD-B14A-4E67-A73E-BC325C61537B}"/>
    <cellStyle name="Comma 4 5 2 11" xfId="17309" xr:uid="{898E9427-0609-43F0-9BF8-9711F6227193}"/>
    <cellStyle name="Comma 4 5 2 12" xfId="8861" xr:uid="{C1AA346E-2498-4C1C-B87A-7994243D8CC0}"/>
    <cellStyle name="Comma 4 5 2 2" xfId="695" xr:uid="{00000000-0005-0000-0000-0000280A0000}"/>
    <cellStyle name="Comma 4 5 2 2 2" xfId="2966" xr:uid="{00000000-0005-0000-0000-0000290A0000}"/>
    <cellStyle name="Comma 4 5 2 2 2 2" xfId="7188" xr:uid="{00000000-0005-0000-0000-00002A0A0000}"/>
    <cellStyle name="Comma 4 5 2 2 2 2 2" xfId="24918" xr:uid="{C85468EB-9922-4689-8E8A-65DA441A0991}"/>
    <cellStyle name="Comma 4 5 2 2 2 2 3" xfId="15638" xr:uid="{470A8066-B51E-4C1F-87E9-8AEEA16D4548}"/>
    <cellStyle name="Comma 4 5 2 2 2 3" xfId="20701" xr:uid="{F31612BA-967C-499D-A03F-DAAC877475A5}"/>
    <cellStyle name="Comma 4 5 2 2 2 4" xfId="11420" xr:uid="{4DF36931-2E9A-4466-A56E-CF349C85340C}"/>
    <cellStyle name="Comma 4 5 2 2 3" xfId="5043" xr:uid="{00000000-0005-0000-0000-00002B0A0000}"/>
    <cellStyle name="Comma 4 5 2 2 3 2" xfId="22773" xr:uid="{67C53D4F-B2CE-4A9B-93E9-D642F141D9FD}"/>
    <cellStyle name="Comma 4 5 2 2 3 3" xfId="13493" xr:uid="{E3E313DF-936C-4C27-B18F-9378783FDA9B}"/>
    <cellStyle name="Comma 4 5 2 2 4" xfId="18556" xr:uid="{AF595AFB-2F92-439D-A169-74215C334174}"/>
    <cellStyle name="Comma 4 5 2 2 5" xfId="17726" xr:uid="{8C9D8A15-9F08-4F00-A530-40B8E5A5D209}"/>
    <cellStyle name="Comma 4 5 2 2 6" xfId="9275" xr:uid="{B0EF349A-9CDB-4CF7-90E9-9C550F9DDBF3}"/>
    <cellStyle name="Comma 4 5 2 3" xfId="1148" xr:uid="{00000000-0005-0000-0000-00002C0A0000}"/>
    <cellStyle name="Comma 4 5 2 3 2" xfId="3379" xr:uid="{00000000-0005-0000-0000-00002D0A0000}"/>
    <cellStyle name="Comma 4 5 2 3 2 2" xfId="7601" xr:uid="{00000000-0005-0000-0000-00002E0A0000}"/>
    <cellStyle name="Comma 4 5 2 3 2 2 2" xfId="25331" xr:uid="{5CE80334-5136-4C63-9CF0-D70D1F795A7F}"/>
    <cellStyle name="Comma 4 5 2 3 2 2 3" xfId="16051" xr:uid="{D1B3514A-49A5-4483-B9A6-36240910D709}"/>
    <cellStyle name="Comma 4 5 2 3 2 3" xfId="21114" xr:uid="{B37A0A9A-F682-4138-932D-4611D5EF5875}"/>
    <cellStyle name="Comma 4 5 2 3 2 4" xfId="11833" xr:uid="{741A9ED3-CCE4-451E-9470-5C2FB7D25C06}"/>
    <cellStyle name="Comma 4 5 2 3 3" xfId="5456" xr:uid="{00000000-0005-0000-0000-00002F0A0000}"/>
    <cellStyle name="Comma 4 5 2 3 3 2" xfId="23186" xr:uid="{2608DFA5-5B0E-4DFC-BAFC-63A580BC659D}"/>
    <cellStyle name="Comma 4 5 2 3 3 3" xfId="13906" xr:uid="{3D139090-6808-4C4F-8B92-45C685CC3D15}"/>
    <cellStyle name="Comma 4 5 2 3 4" xfId="18969" xr:uid="{966A5E53-6BD5-423F-9CE1-91E3F3388114}"/>
    <cellStyle name="Comma 4 5 2 3 5" xfId="9688" xr:uid="{704EE27F-CDC3-4B0E-92C1-E6B4BFB0B535}"/>
    <cellStyle name="Comma 4 5 2 4" xfId="1562" xr:uid="{00000000-0005-0000-0000-0000300A0000}"/>
    <cellStyle name="Comma 4 5 2 4 2" xfId="3792" xr:uid="{00000000-0005-0000-0000-0000310A0000}"/>
    <cellStyle name="Comma 4 5 2 4 2 2" xfId="8014" xr:uid="{00000000-0005-0000-0000-0000320A0000}"/>
    <cellStyle name="Comma 4 5 2 4 2 2 2" xfId="25744" xr:uid="{0DABEF91-C860-4DA8-A245-C989E60796A1}"/>
    <cellStyle name="Comma 4 5 2 4 2 2 3" xfId="16464" xr:uid="{6C8DD359-9FA6-41BE-8803-593D8247F6BF}"/>
    <cellStyle name="Comma 4 5 2 4 2 3" xfId="21527" xr:uid="{D7D8F555-1B17-48A8-B65B-E9BF5093662A}"/>
    <cellStyle name="Comma 4 5 2 4 2 4" xfId="12246" xr:uid="{C6E360D8-8CE3-4FA7-BC9F-95DDF70126DE}"/>
    <cellStyle name="Comma 4 5 2 4 3" xfId="5869" xr:uid="{00000000-0005-0000-0000-0000330A0000}"/>
    <cellStyle name="Comma 4 5 2 4 3 2" xfId="23599" xr:uid="{11F41290-1D4E-4A92-BA2C-A522E6BE800B}"/>
    <cellStyle name="Comma 4 5 2 4 3 3" xfId="14319" xr:uid="{6C083346-B331-4881-93E9-636FE9FECE56}"/>
    <cellStyle name="Comma 4 5 2 4 4" xfId="19382" xr:uid="{0C52AFBD-29AB-4168-9B2A-781F01F2A5FC}"/>
    <cellStyle name="Comma 4 5 2 4 5" xfId="10101" xr:uid="{514B3BCE-FBE5-46E7-A072-071E1D1F0FA5}"/>
    <cellStyle name="Comma 4 5 2 5" xfId="1976" xr:uid="{00000000-0005-0000-0000-0000340A0000}"/>
    <cellStyle name="Comma 4 5 2 5 2" xfId="4205" xr:uid="{00000000-0005-0000-0000-0000350A0000}"/>
    <cellStyle name="Comma 4 5 2 5 2 2" xfId="8427" xr:uid="{00000000-0005-0000-0000-0000360A0000}"/>
    <cellStyle name="Comma 4 5 2 5 2 2 2" xfId="26157" xr:uid="{5D494F80-691B-46C3-95CE-476E8B7AEAF1}"/>
    <cellStyle name="Comma 4 5 2 5 2 2 3" xfId="16877" xr:uid="{E4E836BB-BD85-4879-808A-65075DD4779E}"/>
    <cellStyle name="Comma 4 5 2 5 2 3" xfId="21940" xr:uid="{90C2213F-3802-43B0-B621-AF9DB554BB80}"/>
    <cellStyle name="Comma 4 5 2 5 2 4" xfId="12659" xr:uid="{7C786FFB-9981-44C5-BDCB-E7238D07CBCB}"/>
    <cellStyle name="Comma 4 5 2 5 3" xfId="6282" xr:uid="{00000000-0005-0000-0000-0000370A0000}"/>
    <cellStyle name="Comma 4 5 2 5 3 2" xfId="24012" xr:uid="{CAE48471-3DFB-4A61-9BB6-B12701FAF0C6}"/>
    <cellStyle name="Comma 4 5 2 5 3 3" xfId="14732" xr:uid="{68121CD4-9167-4761-A5FF-9EED030AA70B}"/>
    <cellStyle name="Comma 4 5 2 5 4" xfId="19795" xr:uid="{C19BF6ED-C465-4B3B-BD33-A74D574A0439}"/>
    <cellStyle name="Comma 4 5 2 5 5" xfId="10514" xr:uid="{F44DCE9C-7C36-4A48-9C71-3CB8AD9C8724}"/>
    <cellStyle name="Comma 4 5 2 6" xfId="2411" xr:uid="{00000000-0005-0000-0000-0000380A0000}"/>
    <cellStyle name="Comma 4 5 2 6 2" xfId="6695" xr:uid="{00000000-0005-0000-0000-0000390A0000}"/>
    <cellStyle name="Comma 4 5 2 6 2 2" xfId="24425" xr:uid="{5DC3554A-7789-47D2-A5FB-19C933AEF37B}"/>
    <cellStyle name="Comma 4 5 2 6 2 3" xfId="15145" xr:uid="{9F3950BE-6637-4506-A4BC-08A657390A72}"/>
    <cellStyle name="Comma 4 5 2 6 3" xfId="20208" xr:uid="{7B01BBA5-B7C8-4562-90FD-5A0B059101BA}"/>
    <cellStyle name="Comma 4 5 2 6 4" xfId="10927" xr:uid="{7AD63570-0136-448D-8E60-F1CB3AFC4C41}"/>
    <cellStyle name="Comma 4 5 2 7" xfId="2707" xr:uid="{00000000-0005-0000-0000-00003A0A0000}"/>
    <cellStyle name="Comma 4 5 2 8" xfId="2789" xr:uid="{00000000-0005-0000-0000-00003B0A0000}"/>
    <cellStyle name="Comma 4 5 2 8 2" xfId="7012" xr:uid="{00000000-0005-0000-0000-00003C0A0000}"/>
    <cellStyle name="Comma 4 5 2 8 2 2" xfId="24742" xr:uid="{8CBA3642-87DB-4A19-9392-E706A771098C}"/>
    <cellStyle name="Comma 4 5 2 8 2 3" xfId="15462" xr:uid="{FBBE1F98-5900-4C05-94EE-DF5ACAF1492A}"/>
    <cellStyle name="Comma 4 5 2 8 3" xfId="20525" xr:uid="{4445FA79-596E-4803-B232-EA2BD6196B71}"/>
    <cellStyle name="Comma 4 5 2 8 4" xfId="11244" xr:uid="{D6F5DA76-B13E-4669-9BC9-B0078E11C194}"/>
    <cellStyle name="Comma 4 5 2 9" xfId="4629" xr:uid="{00000000-0005-0000-0000-00003D0A0000}"/>
    <cellStyle name="Comma 4 5 2 9 2" xfId="22359" xr:uid="{9C75AA0F-D1B0-43BF-95DB-77DFB95C059E}"/>
    <cellStyle name="Comma 4 5 2 9 3" xfId="13079" xr:uid="{C30B4198-D59E-4A48-A802-089E34E977EC}"/>
    <cellStyle name="Comma 4 5 3" xfId="694" xr:uid="{00000000-0005-0000-0000-00003E0A0000}"/>
    <cellStyle name="Comma 4 5 3 2" xfId="2965" xr:uid="{00000000-0005-0000-0000-00003F0A0000}"/>
    <cellStyle name="Comma 4 5 3 2 2" xfId="7187" xr:uid="{00000000-0005-0000-0000-0000400A0000}"/>
    <cellStyle name="Comma 4 5 3 2 2 2" xfId="24917" xr:uid="{021ADE6B-C635-46AA-ACA7-2760066852C9}"/>
    <cellStyle name="Comma 4 5 3 2 2 3" xfId="15637" xr:uid="{C7327BDA-B35C-4F17-A03B-384FA3BD7560}"/>
    <cellStyle name="Comma 4 5 3 2 3" xfId="20700" xr:uid="{8E4348B1-CD89-4E90-9157-A2BBDB6AA697}"/>
    <cellStyle name="Comma 4 5 3 2 4" xfId="11419" xr:uid="{D9D8116A-454B-46F0-932F-854CE7362AB1}"/>
    <cellStyle name="Comma 4 5 3 3" xfId="5042" xr:uid="{00000000-0005-0000-0000-0000410A0000}"/>
    <cellStyle name="Comma 4 5 3 3 2" xfId="22772" xr:uid="{B2E94AE7-AC38-44CE-AFFF-CA32EB1708B5}"/>
    <cellStyle name="Comma 4 5 3 3 3" xfId="13492" xr:uid="{99CCAE08-46CE-4217-8E1F-CCD4661804B9}"/>
    <cellStyle name="Comma 4 5 3 4" xfId="18555" xr:uid="{2811F6DF-64EF-4BB5-B296-2B3B7637E701}"/>
    <cellStyle name="Comma 4 5 3 5" xfId="17725" xr:uid="{238383BD-F33F-474C-974F-C262C1928CFA}"/>
    <cellStyle name="Comma 4 5 3 6" xfId="9274" xr:uid="{E2E667ED-60AF-4A6D-8B2C-97F62E4C1CC5}"/>
    <cellStyle name="Comma 4 5 4" xfId="1147" xr:uid="{00000000-0005-0000-0000-0000420A0000}"/>
    <cellStyle name="Comma 4 5 4 2" xfId="3378" xr:uid="{00000000-0005-0000-0000-0000430A0000}"/>
    <cellStyle name="Comma 4 5 4 2 2" xfId="7600" xr:uid="{00000000-0005-0000-0000-0000440A0000}"/>
    <cellStyle name="Comma 4 5 4 2 2 2" xfId="25330" xr:uid="{7BD8B465-694C-40D1-AC37-29F40CE19498}"/>
    <cellStyle name="Comma 4 5 4 2 2 3" xfId="16050" xr:uid="{D24E9EAA-D8AE-4209-9826-F3E16AB62F37}"/>
    <cellStyle name="Comma 4 5 4 2 3" xfId="21113" xr:uid="{3CEBF65D-2030-47A5-8B26-A977832ED82A}"/>
    <cellStyle name="Comma 4 5 4 2 4" xfId="11832" xr:uid="{3BA29092-F8B9-43E1-9DC6-4D62554BC9CE}"/>
    <cellStyle name="Comma 4 5 4 3" xfId="5455" xr:uid="{00000000-0005-0000-0000-0000450A0000}"/>
    <cellStyle name="Comma 4 5 4 3 2" xfId="23185" xr:uid="{80EF0DAC-A07D-4A23-94A9-32E47D987A0C}"/>
    <cellStyle name="Comma 4 5 4 3 3" xfId="13905" xr:uid="{F08C9D31-ADF7-4F97-9917-79A4C5EB0F69}"/>
    <cellStyle name="Comma 4 5 4 4" xfId="18968" xr:uid="{FBECDEF9-E49C-4CC4-A04C-60BA3DA25578}"/>
    <cellStyle name="Comma 4 5 4 5" xfId="9687" xr:uid="{A9374AF4-5BDE-4B99-988C-0345117846FA}"/>
    <cellStyle name="Comma 4 5 5" xfId="1561" xr:uid="{00000000-0005-0000-0000-0000460A0000}"/>
    <cellStyle name="Comma 4 5 5 2" xfId="3791" xr:uid="{00000000-0005-0000-0000-0000470A0000}"/>
    <cellStyle name="Comma 4 5 5 2 2" xfId="8013" xr:uid="{00000000-0005-0000-0000-0000480A0000}"/>
    <cellStyle name="Comma 4 5 5 2 2 2" xfId="25743" xr:uid="{B48F88BE-8151-4129-B455-B7AD4D86E7D8}"/>
    <cellStyle name="Comma 4 5 5 2 2 3" xfId="16463" xr:uid="{F213D39D-DF6B-4133-AA3A-F108E4BE558D}"/>
    <cellStyle name="Comma 4 5 5 2 3" xfId="21526" xr:uid="{A812BE55-1CB0-4A11-9246-7BF7B65EBB3D}"/>
    <cellStyle name="Comma 4 5 5 2 4" xfId="12245" xr:uid="{5061E574-2E98-46B5-9F88-D7D846F1A4F9}"/>
    <cellStyle name="Comma 4 5 5 3" xfId="5868" xr:uid="{00000000-0005-0000-0000-0000490A0000}"/>
    <cellStyle name="Comma 4 5 5 3 2" xfId="23598" xr:uid="{368B9F7B-781A-4D6E-87F1-E5E285089735}"/>
    <cellStyle name="Comma 4 5 5 3 3" xfId="14318" xr:uid="{098DA171-AA03-4AB9-8809-D93D222DC3A4}"/>
    <cellStyle name="Comma 4 5 5 4" xfId="19381" xr:uid="{6FF5E94B-5078-40B1-9A1B-377E07E37E00}"/>
    <cellStyle name="Comma 4 5 5 5" xfId="10100" xr:uid="{25585A4F-1366-4A51-AB22-4DA27BB33302}"/>
    <cellStyle name="Comma 4 5 6" xfId="1975" xr:uid="{00000000-0005-0000-0000-00004A0A0000}"/>
    <cellStyle name="Comma 4 5 6 2" xfId="4204" xr:uid="{00000000-0005-0000-0000-00004B0A0000}"/>
    <cellStyle name="Comma 4 5 6 2 2" xfId="8426" xr:uid="{00000000-0005-0000-0000-00004C0A0000}"/>
    <cellStyle name="Comma 4 5 6 2 2 2" xfId="26156" xr:uid="{85C0C8B7-8AE5-4BFE-829F-AEB6C39EEB96}"/>
    <cellStyle name="Comma 4 5 6 2 2 3" xfId="16876" xr:uid="{AD830BED-3BC4-4E09-9CB9-79649738A04A}"/>
    <cellStyle name="Comma 4 5 6 2 3" xfId="21939" xr:uid="{D2DC7E43-EE02-47E2-A39A-3EA369BCF7FB}"/>
    <cellStyle name="Comma 4 5 6 2 4" xfId="12658" xr:uid="{8CD98328-C983-4001-8992-51456F00988C}"/>
    <cellStyle name="Comma 4 5 6 3" xfId="6281" xr:uid="{00000000-0005-0000-0000-00004D0A0000}"/>
    <cellStyle name="Comma 4 5 6 3 2" xfId="24011" xr:uid="{B0541520-E312-4CCE-979C-A5A200E2573E}"/>
    <cellStyle name="Comma 4 5 6 3 3" xfId="14731" xr:uid="{2719E51F-EC5C-46ED-AB65-5CA1A94A13E4}"/>
    <cellStyle name="Comma 4 5 6 4" xfId="19794" xr:uid="{F5CE05F9-8D13-451B-A4BD-3D5230B7F3C0}"/>
    <cellStyle name="Comma 4 5 6 5" xfId="10513" xr:uid="{887DB7A6-0BDB-45AD-ABE3-A64861D0CD54}"/>
    <cellStyle name="Comma 4 5 7" xfId="2410" xr:uid="{00000000-0005-0000-0000-00004E0A0000}"/>
    <cellStyle name="Comma 4 5 7 2" xfId="6694" xr:uid="{00000000-0005-0000-0000-00004F0A0000}"/>
    <cellStyle name="Comma 4 5 7 2 2" xfId="24424" xr:uid="{F39FB9DA-8C66-44CE-98B2-00B6A7343CFA}"/>
    <cellStyle name="Comma 4 5 7 2 3" xfId="15144" xr:uid="{74DC5A71-B2B5-4FBF-8A5D-255F14B96D54}"/>
    <cellStyle name="Comma 4 5 7 3" xfId="20207" xr:uid="{376FA412-E8B8-4254-A361-D0457721B9F8}"/>
    <cellStyle name="Comma 4 5 7 4" xfId="10926" xr:uid="{33217638-3B93-4762-8236-F5D0A3CAF34C}"/>
    <cellStyle name="Comma 4 5 8" xfId="2706" xr:uid="{00000000-0005-0000-0000-0000500A0000}"/>
    <cellStyle name="Comma 4 5 9" xfId="2788" xr:uid="{00000000-0005-0000-0000-0000510A0000}"/>
    <cellStyle name="Comma 4 5 9 2" xfId="7011" xr:uid="{00000000-0005-0000-0000-0000520A0000}"/>
    <cellStyle name="Comma 4 5 9 2 2" xfId="24741" xr:uid="{0FB597C4-02C3-44E2-9462-21A0FC23C4B2}"/>
    <cellStyle name="Comma 4 5 9 2 3" xfId="15461" xr:uid="{CC6412D5-8081-48BD-94C2-58F25EA416F3}"/>
    <cellStyle name="Comma 4 5 9 3" xfId="20524" xr:uid="{5919B9A8-8C94-411C-8D7C-EC569DD98A64}"/>
    <cellStyle name="Comma 4 5 9 4" xfId="11243" xr:uid="{12429A1D-1695-4B5A-9F9B-486E89764682}"/>
    <cellStyle name="Comma 4 6" xfId="159" xr:uid="{00000000-0005-0000-0000-0000530A0000}"/>
    <cellStyle name="Comma 4 6 10" xfId="18143" xr:uid="{DFFF463E-91B0-42C0-878F-355A74D668E8}"/>
    <cellStyle name="Comma 4 6 11" xfId="17310" xr:uid="{8FECCF82-4CCD-4F10-8511-5296A8ABCBEB}"/>
    <cellStyle name="Comma 4 6 12" xfId="8862" xr:uid="{9997D9E1-283D-4E7D-B066-A047DC1AD2FB}"/>
    <cellStyle name="Comma 4 6 2" xfId="696" xr:uid="{00000000-0005-0000-0000-0000540A0000}"/>
    <cellStyle name="Comma 4 6 2 2" xfId="2967" xr:uid="{00000000-0005-0000-0000-0000550A0000}"/>
    <cellStyle name="Comma 4 6 2 2 2" xfId="7189" xr:uid="{00000000-0005-0000-0000-0000560A0000}"/>
    <cellStyle name="Comma 4 6 2 2 2 2" xfId="24919" xr:uid="{D5CB98E4-E210-4D37-B0F2-5A9EC9BF1315}"/>
    <cellStyle name="Comma 4 6 2 2 2 3" xfId="15639" xr:uid="{F7DD452B-5A2D-41F4-A9CD-4ABCC23CF31C}"/>
    <cellStyle name="Comma 4 6 2 2 3" xfId="20702" xr:uid="{7EAB8656-BFE4-4F1B-9C45-859BF169CB06}"/>
    <cellStyle name="Comma 4 6 2 2 4" xfId="11421" xr:uid="{BED020AE-A64F-4944-BB4A-82E7F47EF344}"/>
    <cellStyle name="Comma 4 6 2 3" xfId="5044" xr:uid="{00000000-0005-0000-0000-0000570A0000}"/>
    <cellStyle name="Comma 4 6 2 3 2" xfId="22774" xr:uid="{821ABF35-65F9-4E35-BC1C-95A77507302C}"/>
    <cellStyle name="Comma 4 6 2 3 3" xfId="13494" xr:uid="{BA373B56-FD05-493E-9623-928C4B307597}"/>
    <cellStyle name="Comma 4 6 2 4" xfId="18557" xr:uid="{442B663B-0DB6-4D4F-A548-56955F761C92}"/>
    <cellStyle name="Comma 4 6 2 5" xfId="17727" xr:uid="{41C99DB2-A727-4606-8770-6FE0BB1A840D}"/>
    <cellStyle name="Comma 4 6 2 6" xfId="9276" xr:uid="{1E9A21F4-5386-405C-ACE6-5903C8D1D737}"/>
    <cellStyle name="Comma 4 6 3" xfId="1149" xr:uid="{00000000-0005-0000-0000-0000580A0000}"/>
    <cellStyle name="Comma 4 6 3 2" xfId="3380" xr:uid="{00000000-0005-0000-0000-0000590A0000}"/>
    <cellStyle name="Comma 4 6 3 2 2" xfId="7602" xr:uid="{00000000-0005-0000-0000-00005A0A0000}"/>
    <cellStyle name="Comma 4 6 3 2 2 2" xfId="25332" xr:uid="{9D719DC6-0876-4B73-9CAE-A83F6E2270D5}"/>
    <cellStyle name="Comma 4 6 3 2 2 3" xfId="16052" xr:uid="{9B76D9C9-EAF8-4D0F-97F2-0221C4E298D1}"/>
    <cellStyle name="Comma 4 6 3 2 3" xfId="21115" xr:uid="{D551964E-4F3C-4B48-B76B-F3C6F9235A38}"/>
    <cellStyle name="Comma 4 6 3 2 4" xfId="11834" xr:uid="{D44ED3F8-EA09-4FA2-8289-5045AAE165AB}"/>
    <cellStyle name="Comma 4 6 3 3" xfId="5457" xr:uid="{00000000-0005-0000-0000-00005B0A0000}"/>
    <cellStyle name="Comma 4 6 3 3 2" xfId="23187" xr:uid="{26691F5E-8783-4792-8B2F-BF4B715DBFDC}"/>
    <cellStyle name="Comma 4 6 3 3 3" xfId="13907" xr:uid="{B9081759-487F-4A61-ABCE-BBA66B335768}"/>
    <cellStyle name="Comma 4 6 3 4" xfId="18970" xr:uid="{683E9491-CC4E-43AF-8F51-C4DC54F9100B}"/>
    <cellStyle name="Comma 4 6 3 5" xfId="9689" xr:uid="{4399E4F5-2DA5-4C7E-9C28-298D088FF932}"/>
    <cellStyle name="Comma 4 6 4" xfId="1563" xr:uid="{00000000-0005-0000-0000-00005C0A0000}"/>
    <cellStyle name="Comma 4 6 4 2" xfId="3793" xr:uid="{00000000-0005-0000-0000-00005D0A0000}"/>
    <cellStyle name="Comma 4 6 4 2 2" xfId="8015" xr:uid="{00000000-0005-0000-0000-00005E0A0000}"/>
    <cellStyle name="Comma 4 6 4 2 2 2" xfId="25745" xr:uid="{04A2224A-A819-4628-985D-65ACD9F21104}"/>
    <cellStyle name="Comma 4 6 4 2 2 3" xfId="16465" xr:uid="{D9AC3FD5-9B52-45BC-A83B-D0ADF4F9B8EC}"/>
    <cellStyle name="Comma 4 6 4 2 3" xfId="21528" xr:uid="{1CA685CD-46A7-4ED7-BAA3-AEECA8708773}"/>
    <cellStyle name="Comma 4 6 4 2 4" xfId="12247" xr:uid="{E5F16DDB-6C13-437D-A40D-52FD1F5691FE}"/>
    <cellStyle name="Comma 4 6 4 3" xfId="5870" xr:uid="{00000000-0005-0000-0000-00005F0A0000}"/>
    <cellStyle name="Comma 4 6 4 3 2" xfId="23600" xr:uid="{62F39F24-6C2C-41CF-A84B-BB1D6ABA8C25}"/>
    <cellStyle name="Comma 4 6 4 3 3" xfId="14320" xr:uid="{5B6B3416-B042-4EF7-81B2-6C424E2B5DD1}"/>
    <cellStyle name="Comma 4 6 4 4" xfId="19383" xr:uid="{7B23FB49-AA1B-42B1-89FC-F9391FB3DBEB}"/>
    <cellStyle name="Comma 4 6 4 5" xfId="10102" xr:uid="{BE0096F6-D0F7-4470-B1E0-440787827A99}"/>
    <cellStyle name="Comma 4 6 5" xfId="1977" xr:uid="{00000000-0005-0000-0000-0000600A0000}"/>
    <cellStyle name="Comma 4 6 5 2" xfId="4206" xr:uid="{00000000-0005-0000-0000-0000610A0000}"/>
    <cellStyle name="Comma 4 6 5 2 2" xfId="8428" xr:uid="{00000000-0005-0000-0000-0000620A0000}"/>
    <cellStyle name="Comma 4 6 5 2 2 2" xfId="26158" xr:uid="{3D47337A-7DE0-44A6-A93A-99B8B98DC772}"/>
    <cellStyle name="Comma 4 6 5 2 2 3" xfId="16878" xr:uid="{ED5DEB38-6D0D-458B-92A0-448D70D339F5}"/>
    <cellStyle name="Comma 4 6 5 2 3" xfId="21941" xr:uid="{5C4339A2-A6B2-4857-8BCE-D52D56660756}"/>
    <cellStyle name="Comma 4 6 5 2 4" xfId="12660" xr:uid="{1EBF1480-3D6F-4344-AB5F-F45756D0EB14}"/>
    <cellStyle name="Comma 4 6 5 3" xfId="6283" xr:uid="{00000000-0005-0000-0000-0000630A0000}"/>
    <cellStyle name="Comma 4 6 5 3 2" xfId="24013" xr:uid="{3B50EFE1-6C5D-4E87-B010-568BBB0FBA2D}"/>
    <cellStyle name="Comma 4 6 5 3 3" xfId="14733" xr:uid="{5F630900-E8AF-475F-BAD0-EDA4A4BD7E44}"/>
    <cellStyle name="Comma 4 6 5 4" xfId="19796" xr:uid="{D138151C-E534-49C3-81A8-1844299D0F7E}"/>
    <cellStyle name="Comma 4 6 5 5" xfId="10515" xr:uid="{A18925BC-6CF5-4615-A25B-BA681C94FCBF}"/>
    <cellStyle name="Comma 4 6 6" xfId="2412" xr:uid="{00000000-0005-0000-0000-0000640A0000}"/>
    <cellStyle name="Comma 4 6 6 2" xfId="6696" xr:uid="{00000000-0005-0000-0000-0000650A0000}"/>
    <cellStyle name="Comma 4 6 6 2 2" xfId="24426" xr:uid="{E368787A-BE7A-40EE-8681-FA5F33F3AB91}"/>
    <cellStyle name="Comma 4 6 6 2 3" xfId="15146" xr:uid="{AFBC83CF-C140-4138-B652-4A17F7DDEF20}"/>
    <cellStyle name="Comma 4 6 6 3" xfId="20209" xr:uid="{314A30D5-ABCD-415D-8B3C-2E105C82AC35}"/>
    <cellStyle name="Comma 4 6 6 4" xfId="10928" xr:uid="{1F8A4C75-EE90-4DFC-8FB7-4C8534D2E3BE}"/>
    <cellStyle name="Comma 4 6 7" xfId="2708" xr:uid="{00000000-0005-0000-0000-0000660A0000}"/>
    <cellStyle name="Comma 4 6 8" xfId="2790" xr:uid="{00000000-0005-0000-0000-0000670A0000}"/>
    <cellStyle name="Comma 4 6 8 2" xfId="7013" xr:uid="{00000000-0005-0000-0000-0000680A0000}"/>
    <cellStyle name="Comma 4 6 8 2 2" xfId="24743" xr:uid="{8AD0507A-CE4D-41D3-9F42-78DFA2841558}"/>
    <cellStyle name="Comma 4 6 8 2 3" xfId="15463" xr:uid="{9A11A12A-8B04-45F0-9DD6-8104A0D305DC}"/>
    <cellStyle name="Comma 4 6 8 3" xfId="20526" xr:uid="{9F900210-A897-4DA3-94B4-F0A967F338D5}"/>
    <cellStyle name="Comma 4 6 8 4" xfId="11245" xr:uid="{08A45FF2-8A11-48AB-9EC0-D3F9AE5CC96F}"/>
    <cellStyle name="Comma 4 6 9" xfId="4630" xr:uid="{00000000-0005-0000-0000-0000690A0000}"/>
    <cellStyle name="Comma 4 6 9 2" xfId="22360" xr:uid="{300A6586-76B9-4B5C-AD8C-FB46C7BFD512}"/>
    <cellStyle name="Comma 4 6 9 3" xfId="13080" xr:uid="{CD134B62-4002-4C9A-9B57-7F5CD6DAD4FE}"/>
    <cellStyle name="Comma 4 7" xfId="160" xr:uid="{00000000-0005-0000-0000-00006A0A0000}"/>
    <cellStyle name="Comma 4 7 10" xfId="18144" xr:uid="{C4D741C0-A05E-4C25-9339-CD6FA8B6D403}"/>
    <cellStyle name="Comma 4 7 11" xfId="17311" xr:uid="{DD75604B-7E6B-4AAA-AF66-FB7733596495}"/>
    <cellStyle name="Comma 4 7 12" xfId="8863" xr:uid="{226A30DF-9E15-4595-B8B8-D79AA45576D4}"/>
    <cellStyle name="Comma 4 7 2" xfId="697" xr:uid="{00000000-0005-0000-0000-00006B0A0000}"/>
    <cellStyle name="Comma 4 7 2 2" xfId="2968" xr:uid="{00000000-0005-0000-0000-00006C0A0000}"/>
    <cellStyle name="Comma 4 7 2 2 2" xfId="7190" xr:uid="{00000000-0005-0000-0000-00006D0A0000}"/>
    <cellStyle name="Comma 4 7 2 2 2 2" xfId="24920" xr:uid="{A2D806D0-999D-4A93-9AC3-3DC25C08CB5E}"/>
    <cellStyle name="Comma 4 7 2 2 2 3" xfId="15640" xr:uid="{76288B18-4C18-42A1-A7D0-C262ABEE4A00}"/>
    <cellStyle name="Comma 4 7 2 2 3" xfId="20703" xr:uid="{947AABFD-34B6-40A8-8175-E7E55C8EC193}"/>
    <cellStyle name="Comma 4 7 2 2 4" xfId="11422" xr:uid="{8E5CEE7B-E27F-432D-8FCE-6DE56FC7E2A4}"/>
    <cellStyle name="Comma 4 7 2 3" xfId="5045" xr:uid="{00000000-0005-0000-0000-00006E0A0000}"/>
    <cellStyle name="Comma 4 7 2 3 2" xfId="22775" xr:uid="{22740446-A71B-4AB2-9230-456A78D76DA2}"/>
    <cellStyle name="Comma 4 7 2 3 3" xfId="13495" xr:uid="{64E4A63E-1853-402D-955A-8CD8C23A6EDF}"/>
    <cellStyle name="Comma 4 7 2 4" xfId="18558" xr:uid="{665F0F7F-6FE2-4F0C-B060-5986754E68CD}"/>
    <cellStyle name="Comma 4 7 2 5" xfId="17728" xr:uid="{6D3B6A18-5979-46E6-9A1E-DE35DDC387C3}"/>
    <cellStyle name="Comma 4 7 2 6" xfId="9277" xr:uid="{A88AE19D-0521-4DF0-944D-989B654C19F0}"/>
    <cellStyle name="Comma 4 7 3" xfId="1150" xr:uid="{00000000-0005-0000-0000-00006F0A0000}"/>
    <cellStyle name="Comma 4 7 3 2" xfId="3381" xr:uid="{00000000-0005-0000-0000-0000700A0000}"/>
    <cellStyle name="Comma 4 7 3 2 2" xfId="7603" xr:uid="{00000000-0005-0000-0000-0000710A0000}"/>
    <cellStyle name="Comma 4 7 3 2 2 2" xfId="25333" xr:uid="{B9ED844A-6CC7-411D-9422-B518CACCBE1C}"/>
    <cellStyle name="Comma 4 7 3 2 2 3" xfId="16053" xr:uid="{E2377A8A-BDCB-4268-9ED1-11AA9C3B5BC0}"/>
    <cellStyle name="Comma 4 7 3 2 3" xfId="21116" xr:uid="{4B0EF1CF-6230-4DE1-8215-F7425294ED6A}"/>
    <cellStyle name="Comma 4 7 3 2 4" xfId="11835" xr:uid="{5FBF6332-F7F1-41AE-98BA-3C4650008CE2}"/>
    <cellStyle name="Comma 4 7 3 3" xfId="5458" xr:uid="{00000000-0005-0000-0000-0000720A0000}"/>
    <cellStyle name="Comma 4 7 3 3 2" xfId="23188" xr:uid="{5308E1C2-A119-4141-9BBE-40535276E86E}"/>
    <cellStyle name="Comma 4 7 3 3 3" xfId="13908" xr:uid="{FF321A1A-414B-41CA-A022-23DD84985DD1}"/>
    <cellStyle name="Comma 4 7 3 4" xfId="18971" xr:uid="{392BF61E-9198-4680-BBB3-85AE4AC5A569}"/>
    <cellStyle name="Comma 4 7 3 5" xfId="9690" xr:uid="{B376416B-3D75-439E-9471-0F4C2FDC6B46}"/>
    <cellStyle name="Comma 4 7 4" xfId="1564" xr:uid="{00000000-0005-0000-0000-0000730A0000}"/>
    <cellStyle name="Comma 4 7 4 2" xfId="3794" xr:uid="{00000000-0005-0000-0000-0000740A0000}"/>
    <cellStyle name="Comma 4 7 4 2 2" xfId="8016" xr:uid="{00000000-0005-0000-0000-0000750A0000}"/>
    <cellStyle name="Comma 4 7 4 2 2 2" xfId="25746" xr:uid="{7E306024-3696-47E9-8D95-3FD4868CB7EF}"/>
    <cellStyle name="Comma 4 7 4 2 2 3" xfId="16466" xr:uid="{AB7A1C3F-AA77-48E0-A9FF-EDC0CE63C468}"/>
    <cellStyle name="Comma 4 7 4 2 3" xfId="21529" xr:uid="{A1600FD8-F540-4F5A-ACEE-9A5EDE9F0358}"/>
    <cellStyle name="Comma 4 7 4 2 4" xfId="12248" xr:uid="{12680021-87F8-4A19-AC8F-055AF5293B46}"/>
    <cellStyle name="Comma 4 7 4 3" xfId="5871" xr:uid="{00000000-0005-0000-0000-0000760A0000}"/>
    <cellStyle name="Comma 4 7 4 3 2" xfId="23601" xr:uid="{AC916EBD-0759-40FA-B239-380BF5A151DF}"/>
    <cellStyle name="Comma 4 7 4 3 3" xfId="14321" xr:uid="{91706ED1-02F5-4436-AC46-33EB09156B5B}"/>
    <cellStyle name="Comma 4 7 4 4" xfId="19384" xr:uid="{2A0755B1-E2C1-4704-959C-68800A972F08}"/>
    <cellStyle name="Comma 4 7 4 5" xfId="10103" xr:uid="{8472FE86-A60F-4F95-9BC5-9C23FA0D165B}"/>
    <cellStyle name="Comma 4 7 5" xfId="1978" xr:uid="{00000000-0005-0000-0000-0000770A0000}"/>
    <cellStyle name="Comma 4 7 5 2" xfId="4207" xr:uid="{00000000-0005-0000-0000-0000780A0000}"/>
    <cellStyle name="Comma 4 7 5 2 2" xfId="8429" xr:uid="{00000000-0005-0000-0000-0000790A0000}"/>
    <cellStyle name="Comma 4 7 5 2 2 2" xfId="26159" xr:uid="{C550CD53-AA4E-456A-B15A-ADE77CEE7AF6}"/>
    <cellStyle name="Comma 4 7 5 2 2 3" xfId="16879" xr:uid="{C9A02506-C0B8-45B9-A97A-E3704B22E86B}"/>
    <cellStyle name="Comma 4 7 5 2 3" xfId="21942" xr:uid="{39B88E03-35E6-4186-A2CF-3480AA6F88ED}"/>
    <cellStyle name="Comma 4 7 5 2 4" xfId="12661" xr:uid="{0C04FF4B-9E7F-42B4-BB61-C22D7D89EB56}"/>
    <cellStyle name="Comma 4 7 5 3" xfId="6284" xr:uid="{00000000-0005-0000-0000-00007A0A0000}"/>
    <cellStyle name="Comma 4 7 5 3 2" xfId="24014" xr:uid="{A73FCE1C-8429-4E9B-92CD-317265EC1587}"/>
    <cellStyle name="Comma 4 7 5 3 3" xfId="14734" xr:uid="{778D58B6-9873-4824-B05C-14E188A99121}"/>
    <cellStyle name="Comma 4 7 5 4" xfId="19797" xr:uid="{2713C79A-C2B2-47E9-816C-4EA64B344B8C}"/>
    <cellStyle name="Comma 4 7 5 5" xfId="10516" xr:uid="{B5339724-704E-4A9D-B5EC-29D0E6DC244E}"/>
    <cellStyle name="Comma 4 7 6" xfId="2413" xr:uid="{00000000-0005-0000-0000-00007B0A0000}"/>
    <cellStyle name="Comma 4 7 6 2" xfId="6697" xr:uid="{00000000-0005-0000-0000-00007C0A0000}"/>
    <cellStyle name="Comma 4 7 6 2 2" xfId="24427" xr:uid="{DFAD8BED-A38B-4C1C-82A1-C92B1A92EF9B}"/>
    <cellStyle name="Comma 4 7 6 2 3" xfId="15147" xr:uid="{6CCAB0B8-06C6-4B31-BC2B-E4B6F354854A}"/>
    <cellStyle name="Comma 4 7 6 3" xfId="20210" xr:uid="{565B6670-CBD0-4988-A050-86D5A371E31E}"/>
    <cellStyle name="Comma 4 7 6 4" xfId="10929" xr:uid="{4D648C6D-8009-4EE5-A063-AE4C2E09F302}"/>
    <cellStyle name="Comma 4 7 7" xfId="2709" xr:uid="{00000000-0005-0000-0000-00007D0A0000}"/>
    <cellStyle name="Comma 4 7 8" xfId="2791" xr:uid="{00000000-0005-0000-0000-00007E0A0000}"/>
    <cellStyle name="Comma 4 7 8 2" xfId="7014" xr:uid="{00000000-0005-0000-0000-00007F0A0000}"/>
    <cellStyle name="Comma 4 7 8 2 2" xfId="24744" xr:uid="{DF5B0330-BC52-41EF-820C-C99C993694DF}"/>
    <cellStyle name="Comma 4 7 8 2 3" xfId="15464" xr:uid="{3F377892-CC24-4E89-8BB3-B5A151CC6342}"/>
    <cellStyle name="Comma 4 7 8 3" xfId="20527" xr:uid="{0C522D44-96AB-4E7C-A71C-E170B62C094E}"/>
    <cellStyle name="Comma 4 7 8 4" xfId="11246" xr:uid="{4264BFF0-7E7A-4F6D-839E-321B375C6CAE}"/>
    <cellStyle name="Comma 4 7 9" xfId="4631" xr:uid="{00000000-0005-0000-0000-0000800A0000}"/>
    <cellStyle name="Comma 4 7 9 2" xfId="22361" xr:uid="{8309B334-9E18-4E98-9BB4-7493894B79E1}"/>
    <cellStyle name="Comma 4 7 9 3" xfId="13081" xr:uid="{37EB3A76-AD41-4AD2-9061-0DA8092AF6A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2229" xr:uid="{09F86473-A4E9-4F0E-BFD4-1DBF0D111D00}"/>
    <cellStyle name="Comma 7 3" xfId="17599" xr:uid="{CA0A0D5F-7A13-44DF-92D6-537DFD249ED2}"/>
    <cellStyle name="Comma 7 4" xfId="12949" xr:uid="{9ADD966C-0F9B-42DA-B21D-7203DD903A36}"/>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6446" xr:uid="{89A99308-C038-4332-A9CD-B12B3D8D1CEB}"/>
    <cellStyle name="Currency 14 2 3" xfId="17166" xr:uid="{B5262424-50F0-4359-8BA9-15CAC8AD5B6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26462" xr:uid="{3BC19E97-1E58-4918-B74B-DA0AFC5E987A}"/>
    <cellStyle name="Currency 14 3 2 2 2 2 3" xfId="17182" xr:uid="{41DFA1D6-D8F3-481F-BE84-DFEF10448E92}"/>
    <cellStyle name="Currency 14 3 2 2 2 3" xfId="26459" xr:uid="{BE25D83C-AF02-40DA-AC62-CE106C2723A9}"/>
    <cellStyle name="Currency 14 3 2 2 2 4" xfId="17179" xr:uid="{459BC462-21F9-402B-B4E7-D6D378F56D8E}"/>
    <cellStyle name="Currency 14 3 2 2 3" xfId="26455" xr:uid="{1BFE3828-E2C0-458D-B9CA-86AC98139283}"/>
    <cellStyle name="Currency 14 3 2 2 4" xfId="17175" xr:uid="{7445C136-23B4-49D5-9BF6-1AD9EFE46EBE}"/>
    <cellStyle name="Currency 14 3 2 3" xfId="26452" xr:uid="{DAD40B5F-389B-45D7-81B7-F41B620D35B3}"/>
    <cellStyle name="Currency 14 3 2 4" xfId="17172" xr:uid="{316738F5-E5E9-4AA2-96B6-AB39E83EF255}"/>
    <cellStyle name="Currency 14 3 3" xfId="26449" xr:uid="{656FF4E1-5897-497C-BBFB-A085B08B2FCF}"/>
    <cellStyle name="Currency 14 3 4" xfId="17169" xr:uid="{F0763E58-9BA2-4614-BBA5-B096A440151B}"/>
    <cellStyle name="Currency 14 4" xfId="22232" xr:uid="{F0CAB94B-9EA1-4DAC-A43E-4BDE454A1804}"/>
    <cellStyle name="Currency 14 5" xfId="12952" xr:uid="{E2850C7E-2223-448C-B467-3A66C9671ED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4745" xr:uid="{398F1438-BBC4-451E-A0A2-B163411BB97D}"/>
    <cellStyle name="Currency 3 2 2 10 2 3" xfId="15465" xr:uid="{EBE29390-1E85-41F9-8A0B-E77BE66FE371}"/>
    <cellStyle name="Currency 3 2 2 10 3" xfId="20528" xr:uid="{4ADB8118-331F-49ED-8A64-C27DFB57F7A0}"/>
    <cellStyle name="Currency 3 2 2 10 4" xfId="11247" xr:uid="{EDE5CD68-05A8-4974-8B4B-B5B716226FB0}"/>
    <cellStyle name="Currency 3 2 2 11" xfId="4632" xr:uid="{00000000-0005-0000-0000-0000A50A0000}"/>
    <cellStyle name="Currency 3 2 2 11 2" xfId="22362" xr:uid="{7A7EC665-F6C7-4F8F-8391-7789A6F2F91F}"/>
    <cellStyle name="Currency 3 2 2 11 3" xfId="13082" xr:uid="{D6B26588-93BA-4988-89D2-C5DD1B8729D9}"/>
    <cellStyle name="Currency 3 2 2 12" xfId="18145" xr:uid="{00D83D54-E121-4E1D-8B22-E15FA7019034}"/>
    <cellStyle name="Currency 3 2 2 13" xfId="17312" xr:uid="{77EA4967-8154-4E59-9A19-B46C60B33689}"/>
    <cellStyle name="Currency 3 2 2 14" xfId="8864" xr:uid="{3195C206-B4E6-478D-BEF2-F205B321C94C}"/>
    <cellStyle name="Currency 3 2 2 2" xfId="179" xr:uid="{00000000-0005-0000-0000-0000A60A0000}"/>
    <cellStyle name="Currency 3 2 2 2 10" xfId="4633" xr:uid="{00000000-0005-0000-0000-0000A70A0000}"/>
    <cellStyle name="Currency 3 2 2 2 10 2" xfId="22363" xr:uid="{98CC90F6-376B-473D-B1A4-B2186183350B}"/>
    <cellStyle name="Currency 3 2 2 2 10 3" xfId="13083" xr:uid="{4EC612EE-48EF-4698-95BA-FF4FC3C375E9}"/>
    <cellStyle name="Currency 3 2 2 2 11" xfId="18146" xr:uid="{E2488605-B02D-458F-9196-9CE2564258C1}"/>
    <cellStyle name="Currency 3 2 2 2 12" xfId="17313" xr:uid="{E8450FE9-CE2F-4D63-9759-4A5F254C8CCD}"/>
    <cellStyle name="Currency 3 2 2 2 13" xfId="8865" xr:uid="{ABA80986-DAA6-4A98-8686-EC85F394296F}"/>
    <cellStyle name="Currency 3 2 2 2 2" xfId="180" xr:uid="{00000000-0005-0000-0000-0000A80A0000}"/>
    <cellStyle name="Currency 3 2 2 2 2 10" xfId="18147" xr:uid="{A64438C0-29CE-42CF-B715-939A762B093E}"/>
    <cellStyle name="Currency 3 2 2 2 2 11" xfId="17314" xr:uid="{2AB3CCC7-3316-4688-BB93-594AE26E40F5}"/>
    <cellStyle name="Currency 3 2 2 2 2 12" xfId="8866" xr:uid="{A67618EC-D5AB-4749-8224-99BABE3647A9}"/>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923" xr:uid="{B496E7AC-7055-4D8D-B14C-6D29DC86033A}"/>
    <cellStyle name="Currency 3 2 2 2 2 2 2 2 3" xfId="15643" xr:uid="{711A0916-3895-41FE-8BA6-719486EE9C3A}"/>
    <cellStyle name="Currency 3 2 2 2 2 2 2 3" xfId="20706" xr:uid="{3FE3884C-6120-4384-9945-02128ECD8671}"/>
    <cellStyle name="Currency 3 2 2 2 2 2 2 4" xfId="11425" xr:uid="{B9B11DDF-F474-4F72-9958-7D2724325E09}"/>
    <cellStyle name="Currency 3 2 2 2 2 2 3" xfId="5048" xr:uid="{00000000-0005-0000-0000-0000AC0A0000}"/>
    <cellStyle name="Currency 3 2 2 2 2 2 3 2" xfId="22778" xr:uid="{C2118853-353C-4468-815E-F9FEBC02778E}"/>
    <cellStyle name="Currency 3 2 2 2 2 2 3 3" xfId="13498" xr:uid="{A901E5D1-BBEF-47DB-9044-F6BDCC20C568}"/>
    <cellStyle name="Currency 3 2 2 2 2 2 4" xfId="18561" xr:uid="{9AEEE7F1-A6F4-42B9-A1AD-59E44C5F249D}"/>
    <cellStyle name="Currency 3 2 2 2 2 2 5" xfId="17731" xr:uid="{FEAF27CA-4FD6-453E-B0ED-A831E414CD19}"/>
    <cellStyle name="Currency 3 2 2 2 2 2 6" xfId="9280" xr:uid="{A79F595D-32A4-4644-9F2D-EB328858D3AA}"/>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5336" xr:uid="{F8E8BA3D-7DA6-408B-BA91-B837F30785EC}"/>
    <cellStyle name="Currency 3 2 2 2 2 3 2 2 3" xfId="16056" xr:uid="{C264B4A5-D641-4210-83DB-4D710816A159}"/>
    <cellStyle name="Currency 3 2 2 2 2 3 2 3" xfId="21119" xr:uid="{1073D535-EEC0-41DB-88B1-FF9F03B98C1C}"/>
    <cellStyle name="Currency 3 2 2 2 2 3 2 4" xfId="11838" xr:uid="{7BE8C0B7-7C33-425B-8A9B-705464D7B71E}"/>
    <cellStyle name="Currency 3 2 2 2 2 3 3" xfId="5461" xr:uid="{00000000-0005-0000-0000-0000B00A0000}"/>
    <cellStyle name="Currency 3 2 2 2 2 3 3 2" xfId="23191" xr:uid="{11A33DF2-DB8C-446C-AC4F-FE38C9EBBC79}"/>
    <cellStyle name="Currency 3 2 2 2 2 3 3 3" xfId="13911" xr:uid="{86FFFC45-E121-40C0-B327-AD1D3882EC3B}"/>
    <cellStyle name="Currency 3 2 2 2 2 3 4" xfId="18974" xr:uid="{4C2A3F58-80F1-4007-B32F-942C1758A4EE}"/>
    <cellStyle name="Currency 3 2 2 2 2 3 5" xfId="9693" xr:uid="{7D0E428E-9C1F-4B4E-B103-A349A89C35E4}"/>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5749" xr:uid="{78BDB175-4360-45AC-97B6-90B2AE1B388B}"/>
    <cellStyle name="Currency 3 2 2 2 2 4 2 2 3" xfId="16469" xr:uid="{37F9D563-75FB-47C0-93D2-1CB7DB3C2683}"/>
    <cellStyle name="Currency 3 2 2 2 2 4 2 3" xfId="21532" xr:uid="{44493D4A-2607-443E-973A-7ACE82976041}"/>
    <cellStyle name="Currency 3 2 2 2 2 4 2 4" xfId="12251" xr:uid="{6113668F-E89F-4190-B390-6A69EF4FB269}"/>
    <cellStyle name="Currency 3 2 2 2 2 4 3" xfId="5874" xr:uid="{00000000-0005-0000-0000-0000B40A0000}"/>
    <cellStyle name="Currency 3 2 2 2 2 4 3 2" xfId="23604" xr:uid="{3A078E02-9104-4D3B-B1B9-6FF08238D81F}"/>
    <cellStyle name="Currency 3 2 2 2 2 4 3 3" xfId="14324" xr:uid="{BCFF4F2A-97E4-401E-AB54-B6F1C78F7431}"/>
    <cellStyle name="Currency 3 2 2 2 2 4 4" xfId="19387" xr:uid="{E7B54658-AAEC-48CF-AE2C-0863A358A426}"/>
    <cellStyle name="Currency 3 2 2 2 2 4 5" xfId="10106" xr:uid="{72ACFF73-893F-4C4E-856D-86DDFE0AB9C2}"/>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6162" xr:uid="{E0128762-405E-4DAA-AC1E-24CD0BCB6E09}"/>
    <cellStyle name="Currency 3 2 2 2 2 5 2 2 3" xfId="16882" xr:uid="{E1A82514-1345-4808-951E-12639A51E4BE}"/>
    <cellStyle name="Currency 3 2 2 2 2 5 2 3" xfId="21945" xr:uid="{5A655484-4175-4318-8690-4E8DE0D1C340}"/>
    <cellStyle name="Currency 3 2 2 2 2 5 2 4" xfId="12664" xr:uid="{2FFD544D-419E-4BDC-BCBA-34A91A6B281F}"/>
    <cellStyle name="Currency 3 2 2 2 2 5 3" xfId="6287" xr:uid="{00000000-0005-0000-0000-0000B80A0000}"/>
    <cellStyle name="Currency 3 2 2 2 2 5 3 2" xfId="24017" xr:uid="{53E9698A-A225-45EF-B2A0-488133D215A4}"/>
    <cellStyle name="Currency 3 2 2 2 2 5 3 3" xfId="14737" xr:uid="{62865E17-FF13-4D51-99B2-285219741E95}"/>
    <cellStyle name="Currency 3 2 2 2 2 5 4" xfId="19800" xr:uid="{F6939E46-E460-458F-B230-51FD171EF475}"/>
    <cellStyle name="Currency 3 2 2 2 2 5 5" xfId="10519" xr:uid="{D4F5ABC0-18D8-421B-8A97-44B7764023F6}"/>
    <cellStyle name="Currency 3 2 2 2 2 6" xfId="2416" xr:uid="{00000000-0005-0000-0000-0000B90A0000}"/>
    <cellStyle name="Currency 3 2 2 2 2 6 2" xfId="6700" xr:uid="{00000000-0005-0000-0000-0000BA0A0000}"/>
    <cellStyle name="Currency 3 2 2 2 2 6 2 2" xfId="24430" xr:uid="{EE6B28E4-12BA-4483-8646-956734D43814}"/>
    <cellStyle name="Currency 3 2 2 2 2 6 2 3" xfId="15150" xr:uid="{15F2A1F0-F913-4EE0-8498-E33CFF1122A3}"/>
    <cellStyle name="Currency 3 2 2 2 2 6 3" xfId="20213" xr:uid="{90908524-53A2-4CB0-89BA-5617DB874690}"/>
    <cellStyle name="Currency 3 2 2 2 2 6 4" xfId="10932" xr:uid="{E6B2B6A4-61A6-4E82-9B1C-F16E901E7DB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4747" xr:uid="{756BB225-3466-4345-8578-32F2788917B3}"/>
    <cellStyle name="Currency 3 2 2 2 2 8 2 3" xfId="15467" xr:uid="{AECEE202-B58F-4F78-9EF6-F319ABC29302}"/>
    <cellStyle name="Currency 3 2 2 2 2 8 3" xfId="20530" xr:uid="{FE7CDE68-DB4A-49B9-BCB4-C734028758DB}"/>
    <cellStyle name="Currency 3 2 2 2 2 8 4" xfId="11249" xr:uid="{E8FCC610-33E2-4508-BB44-1BC86F00D8E2}"/>
    <cellStyle name="Currency 3 2 2 2 2 9" xfId="4634" xr:uid="{00000000-0005-0000-0000-0000BE0A0000}"/>
    <cellStyle name="Currency 3 2 2 2 2 9 2" xfId="22364" xr:uid="{EB09248E-B29C-4994-8260-46198872E829}"/>
    <cellStyle name="Currency 3 2 2 2 2 9 3" xfId="13084" xr:uid="{63F0D95C-D27E-4F14-A809-B16FE1165C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922" xr:uid="{7903CB36-DB0A-4D01-8B53-C729F66B0036}"/>
    <cellStyle name="Currency 3 2 2 2 3 2 2 3" xfId="15642" xr:uid="{3210F6EA-2BBC-4498-92A0-20F1A4C898EF}"/>
    <cellStyle name="Currency 3 2 2 2 3 2 3" xfId="20705" xr:uid="{BC09C0A8-50D4-4881-9D9E-2E6E5F81D0C7}"/>
    <cellStyle name="Currency 3 2 2 2 3 2 4" xfId="11424" xr:uid="{783BDD41-F5E7-4495-80D1-085FFBE29D53}"/>
    <cellStyle name="Currency 3 2 2 2 3 3" xfId="5047" xr:uid="{00000000-0005-0000-0000-0000C20A0000}"/>
    <cellStyle name="Currency 3 2 2 2 3 3 2" xfId="22777" xr:uid="{F81CD724-CFA2-43C2-B5E2-7E46B066BC05}"/>
    <cellStyle name="Currency 3 2 2 2 3 3 3" xfId="13497" xr:uid="{F35CF199-0C7E-41F9-98E5-D1B8323CCC28}"/>
    <cellStyle name="Currency 3 2 2 2 3 4" xfId="18560" xr:uid="{D017BE1D-DB36-43CC-8FC4-9DCF120BFEC9}"/>
    <cellStyle name="Currency 3 2 2 2 3 5" xfId="17730" xr:uid="{6B11A356-A6CD-4791-A96C-D50C75C4AFEB}"/>
    <cellStyle name="Currency 3 2 2 2 3 6" xfId="9279" xr:uid="{D58F91EC-1024-4ED7-BE80-923FF38973DB}"/>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5335" xr:uid="{525F204E-2759-4809-8F3C-1AF2BDFD859D}"/>
    <cellStyle name="Currency 3 2 2 2 4 2 2 3" xfId="16055" xr:uid="{EFEA275B-3F09-4D11-96EF-E44CD932D66B}"/>
    <cellStyle name="Currency 3 2 2 2 4 2 3" xfId="21118" xr:uid="{0FF4EECB-2C6A-4BC3-931A-2B5655D8B3BC}"/>
    <cellStyle name="Currency 3 2 2 2 4 2 4" xfId="11837" xr:uid="{1D4E21DF-81BE-46EB-BC5D-C6FDBFC20940}"/>
    <cellStyle name="Currency 3 2 2 2 4 3" xfId="5460" xr:uid="{00000000-0005-0000-0000-0000C60A0000}"/>
    <cellStyle name="Currency 3 2 2 2 4 3 2" xfId="23190" xr:uid="{774CD87E-0AEF-44F6-B726-5D93803B90F0}"/>
    <cellStyle name="Currency 3 2 2 2 4 3 3" xfId="13910" xr:uid="{5C7D81B3-0D8B-4AC5-A266-91008EC0C2C9}"/>
    <cellStyle name="Currency 3 2 2 2 4 4" xfId="18973" xr:uid="{1B2E27C1-B601-47D5-9B88-A4BE2705578D}"/>
    <cellStyle name="Currency 3 2 2 2 4 5" xfId="9692" xr:uid="{28DD7B73-2731-4C15-AD8F-240480B13289}"/>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5748" xr:uid="{4A51DEA8-C867-4F4A-8843-19CEC6DA27E1}"/>
    <cellStyle name="Currency 3 2 2 2 5 2 2 3" xfId="16468" xr:uid="{1DF911F8-E62E-44B6-8FB8-AF6305268206}"/>
    <cellStyle name="Currency 3 2 2 2 5 2 3" xfId="21531" xr:uid="{2290D5A1-43DD-4065-9609-AF332088914A}"/>
    <cellStyle name="Currency 3 2 2 2 5 2 4" xfId="12250" xr:uid="{395E9CA2-A843-444C-8CEA-40363A7A268B}"/>
    <cellStyle name="Currency 3 2 2 2 5 3" xfId="5873" xr:uid="{00000000-0005-0000-0000-0000CA0A0000}"/>
    <cellStyle name="Currency 3 2 2 2 5 3 2" xfId="23603" xr:uid="{85D57576-390F-4309-8DBF-BBE652837487}"/>
    <cellStyle name="Currency 3 2 2 2 5 3 3" xfId="14323" xr:uid="{6691E52B-03EF-4444-AF1F-A5B49A16A4AF}"/>
    <cellStyle name="Currency 3 2 2 2 5 4" xfId="19386" xr:uid="{451923B4-C86D-41ED-BA80-D6FADE49458C}"/>
    <cellStyle name="Currency 3 2 2 2 5 5" xfId="10105" xr:uid="{AB815EE4-C0C7-4155-919D-C38BC7635407}"/>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6161" xr:uid="{C958545C-1C40-4708-933A-4932EE815462}"/>
    <cellStyle name="Currency 3 2 2 2 6 2 2 3" xfId="16881" xr:uid="{9AA0257C-2A57-4DC5-BE91-04D6039B466C}"/>
    <cellStyle name="Currency 3 2 2 2 6 2 3" xfId="21944" xr:uid="{64AD16D2-B1BC-4D16-8D3A-25C0E1262E54}"/>
    <cellStyle name="Currency 3 2 2 2 6 2 4" xfId="12663" xr:uid="{48424F26-0898-4D7F-AF2A-4445B2A463D5}"/>
    <cellStyle name="Currency 3 2 2 2 6 3" xfId="6286" xr:uid="{00000000-0005-0000-0000-0000CE0A0000}"/>
    <cellStyle name="Currency 3 2 2 2 6 3 2" xfId="24016" xr:uid="{12199AAF-14C1-4544-9137-FD57199FCE4A}"/>
    <cellStyle name="Currency 3 2 2 2 6 3 3" xfId="14736" xr:uid="{D01169D9-10BA-4DA6-A182-1BB7AC7708DE}"/>
    <cellStyle name="Currency 3 2 2 2 6 4" xfId="19799" xr:uid="{DDDA2A65-1C3D-4405-9F1D-E9E6C99820CC}"/>
    <cellStyle name="Currency 3 2 2 2 6 5" xfId="10518" xr:uid="{2E2241C1-D307-4FCB-B07F-395ABCE0A121}"/>
    <cellStyle name="Currency 3 2 2 2 7" xfId="2415" xr:uid="{00000000-0005-0000-0000-0000CF0A0000}"/>
    <cellStyle name="Currency 3 2 2 2 7 2" xfId="6699" xr:uid="{00000000-0005-0000-0000-0000D00A0000}"/>
    <cellStyle name="Currency 3 2 2 2 7 2 2" xfId="24429" xr:uid="{F256C606-B4F9-4C4A-ABC3-81F63032323D}"/>
    <cellStyle name="Currency 3 2 2 2 7 2 3" xfId="15149" xr:uid="{AD0F8D46-83D6-4007-A138-577DC665D276}"/>
    <cellStyle name="Currency 3 2 2 2 7 3" xfId="20212" xr:uid="{B12B8343-1AE9-47ED-A070-7F5456674C44}"/>
    <cellStyle name="Currency 3 2 2 2 7 4" xfId="10931" xr:uid="{A7E721BC-0825-46CC-8A52-A8107D890D4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4746" xr:uid="{6AC67C36-43EA-45A5-997B-C1256BEA3C4D}"/>
    <cellStyle name="Currency 3 2 2 2 9 2 3" xfId="15466" xr:uid="{8F2C0B77-EF4E-46CF-86DF-DE71BD2906A1}"/>
    <cellStyle name="Currency 3 2 2 2 9 3" xfId="20529" xr:uid="{1B43D1A5-A917-418D-A227-23B399E852B3}"/>
    <cellStyle name="Currency 3 2 2 2 9 4" xfId="11248" xr:uid="{DB551D0D-E09D-40EC-9608-8B83B5370D63}"/>
    <cellStyle name="Currency 3 2 2 3" xfId="181" xr:uid="{00000000-0005-0000-0000-0000D40A0000}"/>
    <cellStyle name="Currency 3 2 2 3 10" xfId="18148" xr:uid="{A72C2310-3738-4E81-AFF8-17DCF28379D9}"/>
    <cellStyle name="Currency 3 2 2 3 11" xfId="17315" xr:uid="{6DF010CC-7D81-4803-ADC5-88B8CCB37003}"/>
    <cellStyle name="Currency 3 2 2 3 12" xfId="8867" xr:uid="{19DC1446-811A-4FD5-9057-F6C5771E5432}"/>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924" xr:uid="{9A6AD775-D556-4A24-A157-4EF694D07796}"/>
    <cellStyle name="Currency 3 2 2 3 2 2 2 3" xfId="15644" xr:uid="{FAA49ECB-2D9A-43C3-BF9C-D9A472945855}"/>
    <cellStyle name="Currency 3 2 2 3 2 2 3" xfId="20707" xr:uid="{217A9010-4A9B-46A8-89E2-83B78C38543E}"/>
    <cellStyle name="Currency 3 2 2 3 2 2 4" xfId="11426" xr:uid="{84CCAADE-68E1-429D-A534-B4C3E21B0CAA}"/>
    <cellStyle name="Currency 3 2 2 3 2 3" xfId="5049" xr:uid="{00000000-0005-0000-0000-0000D80A0000}"/>
    <cellStyle name="Currency 3 2 2 3 2 3 2" xfId="22779" xr:uid="{849F1EFC-422D-433B-B0EC-A8DA1961625E}"/>
    <cellStyle name="Currency 3 2 2 3 2 3 3" xfId="13499" xr:uid="{5AA1ECC4-48FA-477D-800E-2EAD0972AC5F}"/>
    <cellStyle name="Currency 3 2 2 3 2 4" xfId="18562" xr:uid="{11F970B2-7E13-4E49-9122-A4B3CA053261}"/>
    <cellStyle name="Currency 3 2 2 3 2 5" xfId="17732" xr:uid="{83751E16-C212-4EC4-ADBD-01238F5875D3}"/>
    <cellStyle name="Currency 3 2 2 3 2 6" xfId="9281" xr:uid="{3C8D06B6-5ADF-4006-8B7D-E7D8724E591A}"/>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5337" xr:uid="{D85BA323-C4D1-4E89-8800-2D5E681929BF}"/>
    <cellStyle name="Currency 3 2 2 3 3 2 2 3" xfId="16057" xr:uid="{FB8F7011-B540-49A1-83B3-765F03EC6C49}"/>
    <cellStyle name="Currency 3 2 2 3 3 2 3" xfId="21120" xr:uid="{5D48DF64-F2B9-4BCF-A599-9AFACF0919E7}"/>
    <cellStyle name="Currency 3 2 2 3 3 2 4" xfId="11839" xr:uid="{7BA9A100-D4B2-4BA3-A94D-44D268544E9E}"/>
    <cellStyle name="Currency 3 2 2 3 3 3" xfId="5462" xr:uid="{00000000-0005-0000-0000-0000DC0A0000}"/>
    <cellStyle name="Currency 3 2 2 3 3 3 2" xfId="23192" xr:uid="{D6E95567-4418-4CD6-A12B-58D008331E96}"/>
    <cellStyle name="Currency 3 2 2 3 3 3 3" xfId="13912" xr:uid="{6C548C29-BE73-48BA-A70B-3C8651C64716}"/>
    <cellStyle name="Currency 3 2 2 3 3 4" xfId="18975" xr:uid="{2798FD67-6E8E-4E13-BCE9-0599C159DECE}"/>
    <cellStyle name="Currency 3 2 2 3 3 5" xfId="9694" xr:uid="{74EA153B-7593-432B-A620-8135DCF6BE59}"/>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5750" xr:uid="{AF428981-D612-4027-AC44-2D82637A44F2}"/>
    <cellStyle name="Currency 3 2 2 3 4 2 2 3" xfId="16470" xr:uid="{69233CA1-F4A9-43A3-89FE-6CF65BAB6AB2}"/>
    <cellStyle name="Currency 3 2 2 3 4 2 3" xfId="21533" xr:uid="{FB339CE8-3A4E-4B3D-ADC8-7AA47B22B10D}"/>
    <cellStyle name="Currency 3 2 2 3 4 2 4" xfId="12252" xr:uid="{0BA45064-8007-48C8-92F6-3483031609C6}"/>
    <cellStyle name="Currency 3 2 2 3 4 3" xfId="5875" xr:uid="{00000000-0005-0000-0000-0000E00A0000}"/>
    <cellStyle name="Currency 3 2 2 3 4 3 2" xfId="23605" xr:uid="{1FF34073-9078-4849-97FE-A7E833CCDF5A}"/>
    <cellStyle name="Currency 3 2 2 3 4 3 3" xfId="14325" xr:uid="{C5BAA035-B298-4068-BD1D-52C9488E3B84}"/>
    <cellStyle name="Currency 3 2 2 3 4 4" xfId="19388" xr:uid="{C14D94B1-2D88-4B9C-A367-2744DA8EE210}"/>
    <cellStyle name="Currency 3 2 2 3 4 5" xfId="10107" xr:uid="{46C0C715-069A-4E1E-B36B-F05262AAF298}"/>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6163" xr:uid="{123EC8AB-4B80-47F5-A7EC-6C792A6EF5AC}"/>
    <cellStyle name="Currency 3 2 2 3 5 2 2 3" xfId="16883" xr:uid="{123CFAEF-8C0D-4EB1-877B-07E5610BE349}"/>
    <cellStyle name="Currency 3 2 2 3 5 2 3" xfId="21946" xr:uid="{E4B519B2-BBA3-42A0-844B-FCCDD36C1DFB}"/>
    <cellStyle name="Currency 3 2 2 3 5 2 4" xfId="12665" xr:uid="{83A3B46D-96BB-41F4-88C5-545552CCA33A}"/>
    <cellStyle name="Currency 3 2 2 3 5 3" xfId="6288" xr:uid="{00000000-0005-0000-0000-0000E40A0000}"/>
    <cellStyle name="Currency 3 2 2 3 5 3 2" xfId="24018" xr:uid="{498CDE6F-6EC5-4772-8182-EFB65B3CFA38}"/>
    <cellStyle name="Currency 3 2 2 3 5 3 3" xfId="14738" xr:uid="{62DE6EFD-AF92-4038-9239-E0BFDD144C20}"/>
    <cellStyle name="Currency 3 2 2 3 5 4" xfId="19801" xr:uid="{CCB32CFF-B63F-47EE-AEBC-7D9132ADECED}"/>
    <cellStyle name="Currency 3 2 2 3 5 5" xfId="10520" xr:uid="{8047E3FC-ABC2-4C77-BFD9-30464D2185E3}"/>
    <cellStyle name="Currency 3 2 2 3 6" xfId="2417" xr:uid="{00000000-0005-0000-0000-0000E50A0000}"/>
    <cellStyle name="Currency 3 2 2 3 6 2" xfId="6701" xr:uid="{00000000-0005-0000-0000-0000E60A0000}"/>
    <cellStyle name="Currency 3 2 2 3 6 2 2" xfId="24431" xr:uid="{E3F47909-26E6-4077-9741-11BFD4C168D9}"/>
    <cellStyle name="Currency 3 2 2 3 6 2 3" xfId="15151" xr:uid="{7F1CA7E2-B99D-4592-A7B3-1715AEFAE23D}"/>
    <cellStyle name="Currency 3 2 2 3 6 3" xfId="20214" xr:uid="{5E94754C-F133-49DC-9236-B30D765CCA21}"/>
    <cellStyle name="Currency 3 2 2 3 6 4" xfId="10933" xr:uid="{02206C90-D95A-40FD-AF70-6A487D639FD7}"/>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4748" xr:uid="{19FFAC56-6B71-4E9F-BAFF-1445FB3F1DA9}"/>
    <cellStyle name="Currency 3 2 2 3 8 2 3" xfId="15468" xr:uid="{6082C9BC-A873-407E-9507-50F92DFBE347}"/>
    <cellStyle name="Currency 3 2 2 3 8 3" xfId="20531" xr:uid="{B0201FA4-8400-462C-B39C-77D456E76DBA}"/>
    <cellStyle name="Currency 3 2 2 3 8 4" xfId="11250" xr:uid="{DE7DCD42-E72D-423D-8A7C-02D6680DFCAC}"/>
    <cellStyle name="Currency 3 2 2 3 9" xfId="4635" xr:uid="{00000000-0005-0000-0000-0000EA0A0000}"/>
    <cellStyle name="Currency 3 2 2 3 9 2" xfId="22365" xr:uid="{347318A5-A76C-4565-A78E-016F13FB37BE}"/>
    <cellStyle name="Currency 3 2 2 3 9 3" xfId="13085" xr:uid="{51ED7465-2775-49A9-80A4-DB4BB3ECB43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921" xr:uid="{EF81B2A8-AE20-4743-916D-57347EB1999B}"/>
    <cellStyle name="Currency 3 2 2 4 2 2 3" xfId="15641" xr:uid="{CA98355B-CBAF-40D9-BD90-B4CBC3BCEFBA}"/>
    <cellStyle name="Currency 3 2 2 4 2 3" xfId="20704" xr:uid="{15CBBDCD-68CC-4322-88FB-08D07ACAF8B0}"/>
    <cellStyle name="Currency 3 2 2 4 2 4" xfId="11423" xr:uid="{D77E3C2A-ED66-4D0D-AB96-25E58B97F110}"/>
    <cellStyle name="Currency 3 2 2 4 3" xfId="5046" xr:uid="{00000000-0005-0000-0000-0000EE0A0000}"/>
    <cellStyle name="Currency 3 2 2 4 3 2" xfId="22776" xr:uid="{BD609320-B5B8-429A-984F-C237E8CCC6E0}"/>
    <cellStyle name="Currency 3 2 2 4 3 3" xfId="13496" xr:uid="{5F9A1DE3-AF20-4C75-9F60-3A960D576E21}"/>
    <cellStyle name="Currency 3 2 2 4 4" xfId="18559" xr:uid="{255CFC84-5C3E-4A34-92A0-16AF9CF8659E}"/>
    <cellStyle name="Currency 3 2 2 4 5" xfId="17729" xr:uid="{2CA3B960-2929-424E-91BC-6F9D6B1A6B62}"/>
    <cellStyle name="Currency 3 2 2 4 6" xfId="9278" xr:uid="{E6BD0A26-AB20-40C2-8635-1AEFE0B4CBDF}"/>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5334" xr:uid="{8B9C106A-0020-4C03-8A16-DF9DE647ABBF}"/>
    <cellStyle name="Currency 3 2 2 5 2 2 3" xfId="16054" xr:uid="{D8FA0744-5BB8-43E5-9BEF-C3560216D31D}"/>
    <cellStyle name="Currency 3 2 2 5 2 3" xfId="21117" xr:uid="{D21B4400-7D3A-47C8-8CA2-700A09BD3125}"/>
    <cellStyle name="Currency 3 2 2 5 2 4" xfId="11836" xr:uid="{019D3245-4480-464F-9EB3-04160A855B80}"/>
    <cellStyle name="Currency 3 2 2 5 3" xfId="5459" xr:uid="{00000000-0005-0000-0000-0000F20A0000}"/>
    <cellStyle name="Currency 3 2 2 5 3 2" xfId="23189" xr:uid="{725721A5-7B39-4D11-9FD8-C73845F2D0EE}"/>
    <cellStyle name="Currency 3 2 2 5 3 3" xfId="13909" xr:uid="{7002C785-C7B2-4A3B-83DA-D7A66E4AB4E6}"/>
    <cellStyle name="Currency 3 2 2 5 4" xfId="18972" xr:uid="{58286E74-AD16-478A-A7E6-8387299902ED}"/>
    <cellStyle name="Currency 3 2 2 5 5" xfId="9691" xr:uid="{7BCA95F9-EA3D-4451-9962-C1B67B02A41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5747" xr:uid="{D6D8C4BB-A3EB-407E-B00D-7030D8FB8628}"/>
    <cellStyle name="Currency 3 2 2 6 2 2 3" xfId="16467" xr:uid="{9F0AE88C-FDF6-4843-A52F-BF4E9D3F180E}"/>
    <cellStyle name="Currency 3 2 2 6 2 3" xfId="21530" xr:uid="{437284AD-9780-4BC3-9A55-3564C1E2B7F6}"/>
    <cellStyle name="Currency 3 2 2 6 2 4" xfId="12249" xr:uid="{1958AB2E-69F7-4946-8B1C-EF1201011889}"/>
    <cellStyle name="Currency 3 2 2 6 3" xfId="5872" xr:uid="{00000000-0005-0000-0000-0000F60A0000}"/>
    <cellStyle name="Currency 3 2 2 6 3 2" xfId="23602" xr:uid="{C49F3AEF-7A72-482D-9616-D026A1466F3F}"/>
    <cellStyle name="Currency 3 2 2 6 3 3" xfId="14322" xr:uid="{44748376-5333-4003-8701-E7376F80842C}"/>
    <cellStyle name="Currency 3 2 2 6 4" xfId="19385" xr:uid="{95C934DF-C120-42E3-8492-EA48578F993F}"/>
    <cellStyle name="Currency 3 2 2 6 5" xfId="10104" xr:uid="{E5055C0B-D3A2-4EDA-B495-EC988F1CF6B4}"/>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6160" xr:uid="{8D82FD29-1050-428A-BDF2-FD27FDF8C8DD}"/>
    <cellStyle name="Currency 3 2 2 7 2 2 3" xfId="16880" xr:uid="{4576523B-AC4A-446D-AFB6-6E5425C80653}"/>
    <cellStyle name="Currency 3 2 2 7 2 3" xfId="21943" xr:uid="{1464B3EB-BCA6-4C99-820D-0F9CDBF7058A}"/>
    <cellStyle name="Currency 3 2 2 7 2 4" xfId="12662" xr:uid="{6BA2AE50-91FF-455F-B3A1-FD3D72FF02D8}"/>
    <cellStyle name="Currency 3 2 2 7 3" xfId="6285" xr:uid="{00000000-0005-0000-0000-0000FA0A0000}"/>
    <cellStyle name="Currency 3 2 2 7 3 2" xfId="24015" xr:uid="{66382DF5-856B-4C38-BB40-B4F2BAC0CC5B}"/>
    <cellStyle name="Currency 3 2 2 7 3 3" xfId="14735" xr:uid="{FFE00A88-D1A6-473D-B295-3019AF1DEB88}"/>
    <cellStyle name="Currency 3 2 2 7 4" xfId="19798" xr:uid="{5EF36C9D-41BB-4392-9497-C96F2E4E8B54}"/>
    <cellStyle name="Currency 3 2 2 7 5" xfId="10517" xr:uid="{E15E84CD-32A6-4240-8784-40CEF9C7AC3D}"/>
    <cellStyle name="Currency 3 2 2 8" xfId="2414" xr:uid="{00000000-0005-0000-0000-0000FB0A0000}"/>
    <cellStyle name="Currency 3 2 2 8 2" xfId="6698" xr:uid="{00000000-0005-0000-0000-0000FC0A0000}"/>
    <cellStyle name="Currency 3 2 2 8 2 2" xfId="24428" xr:uid="{F19492A7-0D24-45C3-8D3A-65B1F0905200}"/>
    <cellStyle name="Currency 3 2 2 8 2 3" xfId="15148" xr:uid="{9656115A-2707-409B-A1B4-90D358EE980D}"/>
    <cellStyle name="Currency 3 2 2 8 3" xfId="20211" xr:uid="{F0FF02A8-C33B-45B0-B9E6-153A26FED5D5}"/>
    <cellStyle name="Currency 3 2 2 8 4" xfId="10930" xr:uid="{DA1473B6-58D9-4850-A3F3-2AD8E774CF4A}"/>
    <cellStyle name="Currency 3 2 2 9" xfId="2711" xr:uid="{00000000-0005-0000-0000-0000FD0A0000}"/>
    <cellStyle name="Currency 3 2 3" xfId="182" xr:uid="{00000000-0005-0000-0000-0000FE0A0000}"/>
    <cellStyle name="Currency 3 2 3 10" xfId="4636" xr:uid="{00000000-0005-0000-0000-0000FF0A0000}"/>
    <cellStyle name="Currency 3 2 3 10 2" xfId="22366" xr:uid="{1B1CDD91-221F-4D92-AE49-A51444FA1ECB}"/>
    <cellStyle name="Currency 3 2 3 10 3" xfId="13086" xr:uid="{609706AB-DAFE-4C48-AB92-9671610348D9}"/>
    <cellStyle name="Currency 3 2 3 11" xfId="18149" xr:uid="{36AA2ABE-EEF5-4818-A928-8B9939AF86DA}"/>
    <cellStyle name="Currency 3 2 3 12" xfId="17316" xr:uid="{95E3E769-791F-43F1-8C48-865CEB0B566A}"/>
    <cellStyle name="Currency 3 2 3 13" xfId="8868" xr:uid="{CCF35974-2666-4085-96A2-3F2DFBBFE5E8}"/>
    <cellStyle name="Currency 3 2 3 2" xfId="183" xr:uid="{00000000-0005-0000-0000-0000000B0000}"/>
    <cellStyle name="Currency 3 2 3 2 10" xfId="18150" xr:uid="{44D88387-7F01-48BE-A245-3E77536A1194}"/>
    <cellStyle name="Currency 3 2 3 2 11" xfId="17317" xr:uid="{9C912B43-D302-4636-8A5D-EFF210DA64AF}"/>
    <cellStyle name="Currency 3 2 3 2 12" xfId="8869" xr:uid="{80CCD065-F9E8-4455-A922-6FD5A1C2D862}"/>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926" xr:uid="{83321496-6BFF-4145-861E-6CCDDD670253}"/>
    <cellStyle name="Currency 3 2 3 2 2 2 2 3" xfId="15646" xr:uid="{86995998-D75D-49B2-B0BF-EBA885B9AE8D}"/>
    <cellStyle name="Currency 3 2 3 2 2 2 3" xfId="20709" xr:uid="{42E1EBB2-DA51-4732-9132-FC5B9384DF1D}"/>
    <cellStyle name="Currency 3 2 3 2 2 2 4" xfId="11428" xr:uid="{155F9BAA-E715-4D3C-90D6-41DE340B44B6}"/>
    <cellStyle name="Currency 3 2 3 2 2 3" xfId="5051" xr:uid="{00000000-0005-0000-0000-0000040B0000}"/>
    <cellStyle name="Currency 3 2 3 2 2 3 2" xfId="22781" xr:uid="{C1C64F70-1F18-40F0-8733-FD08926D68EE}"/>
    <cellStyle name="Currency 3 2 3 2 2 3 3" xfId="13501" xr:uid="{5834D81F-406D-4381-9BF0-1F08DFDE2250}"/>
    <cellStyle name="Currency 3 2 3 2 2 4" xfId="18564" xr:uid="{B17D1675-887D-4E67-8DB9-2B057BD1A1CF}"/>
    <cellStyle name="Currency 3 2 3 2 2 5" xfId="17734" xr:uid="{D48B56F8-8749-420A-9E7A-E087B5220517}"/>
    <cellStyle name="Currency 3 2 3 2 2 6" xfId="9283" xr:uid="{BC95AA2B-69E5-4D65-B2FF-AF35C4D3B5F2}"/>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5339" xr:uid="{A16F5183-8D9D-40A9-B24B-A2290398D028}"/>
    <cellStyle name="Currency 3 2 3 2 3 2 2 3" xfId="16059" xr:uid="{4E2CB4DF-6B9F-4D0D-BB69-ACF9DB4924AD}"/>
    <cellStyle name="Currency 3 2 3 2 3 2 3" xfId="21122" xr:uid="{2BD96846-3BE7-48D3-ABEB-2A4AA48221C5}"/>
    <cellStyle name="Currency 3 2 3 2 3 2 4" xfId="11841" xr:uid="{9254EFC3-787D-4DB3-98B5-EA25BAD48525}"/>
    <cellStyle name="Currency 3 2 3 2 3 3" xfId="5464" xr:uid="{00000000-0005-0000-0000-0000080B0000}"/>
    <cellStyle name="Currency 3 2 3 2 3 3 2" xfId="23194" xr:uid="{028E276E-EAEF-4F53-98CF-AB4C071E3334}"/>
    <cellStyle name="Currency 3 2 3 2 3 3 3" xfId="13914" xr:uid="{EF1ADDB3-E4DF-4C48-8815-7A7A585F1621}"/>
    <cellStyle name="Currency 3 2 3 2 3 4" xfId="18977" xr:uid="{25AFCDAD-C860-40A9-B560-5895AD2A8785}"/>
    <cellStyle name="Currency 3 2 3 2 3 5" xfId="9696" xr:uid="{6BEA4BDD-3025-4B98-9FEA-47CE9D6DC752}"/>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5752" xr:uid="{89F1DA5B-D757-4E51-B832-A3D685E9F000}"/>
    <cellStyle name="Currency 3 2 3 2 4 2 2 3" xfId="16472" xr:uid="{EF200E53-D311-45CE-B041-01F0EBCB7E83}"/>
    <cellStyle name="Currency 3 2 3 2 4 2 3" xfId="21535" xr:uid="{6F5E3B04-D6D1-4571-B423-46974A2AE47D}"/>
    <cellStyle name="Currency 3 2 3 2 4 2 4" xfId="12254" xr:uid="{5F95CD00-E40F-4FA5-A6F4-FC3219C8D3E7}"/>
    <cellStyle name="Currency 3 2 3 2 4 3" xfId="5877" xr:uid="{00000000-0005-0000-0000-00000C0B0000}"/>
    <cellStyle name="Currency 3 2 3 2 4 3 2" xfId="23607" xr:uid="{F087B624-9DAD-4361-91A8-060BAADFCC21}"/>
    <cellStyle name="Currency 3 2 3 2 4 3 3" xfId="14327" xr:uid="{BF647522-21AD-4ED3-A6DD-DE84B9D4F87E}"/>
    <cellStyle name="Currency 3 2 3 2 4 4" xfId="19390" xr:uid="{6859E1D1-8EDF-44C6-88C1-3DBBA87699FC}"/>
    <cellStyle name="Currency 3 2 3 2 4 5" xfId="10109" xr:uid="{7CD46B0B-ECDB-449E-A447-6E30FDB4A23B}"/>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6165" xr:uid="{7D26983F-9708-40E5-A7FC-EE3411A271E0}"/>
    <cellStyle name="Currency 3 2 3 2 5 2 2 3" xfId="16885" xr:uid="{96C95CFE-E5F5-42EB-834B-C7C8D85C72FF}"/>
    <cellStyle name="Currency 3 2 3 2 5 2 3" xfId="21948" xr:uid="{41C1F34D-8736-45CB-B3CA-1B056670932A}"/>
    <cellStyle name="Currency 3 2 3 2 5 2 4" xfId="12667" xr:uid="{6B620B04-A42A-41BD-A049-C9BCF3F16BD8}"/>
    <cellStyle name="Currency 3 2 3 2 5 3" xfId="6290" xr:uid="{00000000-0005-0000-0000-0000100B0000}"/>
    <cellStyle name="Currency 3 2 3 2 5 3 2" xfId="24020" xr:uid="{AAA315E3-25B0-4351-8857-DABEBBC2C0DF}"/>
    <cellStyle name="Currency 3 2 3 2 5 3 3" xfId="14740" xr:uid="{E5438339-861B-419B-8B70-96AA34F35365}"/>
    <cellStyle name="Currency 3 2 3 2 5 4" xfId="19803" xr:uid="{1FDFC991-3CB8-4E0B-BEBA-D179FB55B3BD}"/>
    <cellStyle name="Currency 3 2 3 2 5 5" xfId="10522" xr:uid="{1B78CBB2-9B43-4598-8028-D39952831320}"/>
    <cellStyle name="Currency 3 2 3 2 6" xfId="2419" xr:uid="{00000000-0005-0000-0000-0000110B0000}"/>
    <cellStyle name="Currency 3 2 3 2 6 2" xfId="6703" xr:uid="{00000000-0005-0000-0000-0000120B0000}"/>
    <cellStyle name="Currency 3 2 3 2 6 2 2" xfId="24433" xr:uid="{631CA354-4094-4D32-9666-3F8B0CD22775}"/>
    <cellStyle name="Currency 3 2 3 2 6 2 3" xfId="15153" xr:uid="{C0E3534A-FD98-477D-AAE6-012AF920F183}"/>
    <cellStyle name="Currency 3 2 3 2 6 3" xfId="20216" xr:uid="{5594676D-B155-4FE2-A7BA-07A65E2D08DE}"/>
    <cellStyle name="Currency 3 2 3 2 6 4" xfId="10935" xr:uid="{79447C7D-7369-4D72-B34B-AAFB3BEE7F21}"/>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4750" xr:uid="{54DBF8BC-31C8-433D-BCA9-49957C0E3B4A}"/>
    <cellStyle name="Currency 3 2 3 2 8 2 3" xfId="15470" xr:uid="{B0184260-38BA-439A-9A56-BCF1A5B9E50C}"/>
    <cellStyle name="Currency 3 2 3 2 8 3" xfId="20533" xr:uid="{BC179120-0FB8-4F56-AD0C-FF6F9DDC73F5}"/>
    <cellStyle name="Currency 3 2 3 2 8 4" xfId="11252" xr:uid="{1A0F3E37-ED71-46EC-99C5-C483AB250965}"/>
    <cellStyle name="Currency 3 2 3 2 9" xfId="4637" xr:uid="{00000000-0005-0000-0000-0000160B0000}"/>
    <cellStyle name="Currency 3 2 3 2 9 2" xfId="22367" xr:uid="{05844B51-13D9-4C18-9DBD-E2487386D81D}"/>
    <cellStyle name="Currency 3 2 3 2 9 3" xfId="13087" xr:uid="{F4B5DF11-5061-4E51-84B0-087F15DB262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925" xr:uid="{F55B27AE-740E-41E7-A50E-E5FBD692F14E}"/>
    <cellStyle name="Currency 3 2 3 3 2 2 3" xfId="15645" xr:uid="{105E73DE-CA1D-4EFA-950F-C277FFD16862}"/>
    <cellStyle name="Currency 3 2 3 3 2 3" xfId="20708" xr:uid="{87ABE605-9F9A-4FDB-A744-4DC87E05293D}"/>
    <cellStyle name="Currency 3 2 3 3 2 4" xfId="11427" xr:uid="{41A25D10-20B5-4213-B757-719C6DD76C92}"/>
    <cellStyle name="Currency 3 2 3 3 3" xfId="5050" xr:uid="{00000000-0005-0000-0000-00001A0B0000}"/>
    <cellStyle name="Currency 3 2 3 3 3 2" xfId="22780" xr:uid="{FF3FCC82-D149-49CE-8978-3A9510D32D87}"/>
    <cellStyle name="Currency 3 2 3 3 3 3" xfId="13500" xr:uid="{350A87E7-656C-452B-B403-2E7668AD2D43}"/>
    <cellStyle name="Currency 3 2 3 3 4" xfId="18563" xr:uid="{87CEE7D3-D22E-4776-BB61-8D4C150FD7AE}"/>
    <cellStyle name="Currency 3 2 3 3 5" xfId="17733" xr:uid="{C0B80481-E2D1-49FE-A378-B97FBCE68171}"/>
    <cellStyle name="Currency 3 2 3 3 6" xfId="9282" xr:uid="{16149782-A887-4C87-9E31-01AB5C3C8A45}"/>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5338" xr:uid="{D5403897-CDFA-4C4F-8CAB-10BE190CF65D}"/>
    <cellStyle name="Currency 3 2 3 4 2 2 3" xfId="16058" xr:uid="{171AE3DF-15DE-4110-8A62-3E3964637ABF}"/>
    <cellStyle name="Currency 3 2 3 4 2 3" xfId="21121" xr:uid="{1949C813-5FDF-480F-99B8-0A3E8FABCCEA}"/>
    <cellStyle name="Currency 3 2 3 4 2 4" xfId="11840" xr:uid="{122E9393-C997-490B-AC00-0EAFA05ACD72}"/>
    <cellStyle name="Currency 3 2 3 4 3" xfId="5463" xr:uid="{00000000-0005-0000-0000-00001E0B0000}"/>
    <cellStyle name="Currency 3 2 3 4 3 2" xfId="23193" xr:uid="{5DDD8B6D-666E-465A-964F-3C065D24EBB0}"/>
    <cellStyle name="Currency 3 2 3 4 3 3" xfId="13913" xr:uid="{A26413B9-5596-4407-8C49-350055B9C10A}"/>
    <cellStyle name="Currency 3 2 3 4 4" xfId="18976" xr:uid="{7C345351-FD98-473E-A465-10D6352E6445}"/>
    <cellStyle name="Currency 3 2 3 4 5" xfId="9695" xr:uid="{50E50D52-008E-47E8-860F-7DC2BDE90E86}"/>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5751" xr:uid="{6C2DA939-4639-44A6-A0AF-950656A05555}"/>
    <cellStyle name="Currency 3 2 3 5 2 2 3" xfId="16471" xr:uid="{D6BD3AD6-A7A7-41C5-A167-77620EDBE4C0}"/>
    <cellStyle name="Currency 3 2 3 5 2 3" xfId="21534" xr:uid="{40688C06-71D5-4F14-93B1-A8510BC3B767}"/>
    <cellStyle name="Currency 3 2 3 5 2 4" xfId="12253" xr:uid="{C008BE20-7A3D-47D0-88BF-C24D16B706C9}"/>
    <cellStyle name="Currency 3 2 3 5 3" xfId="5876" xr:uid="{00000000-0005-0000-0000-0000220B0000}"/>
    <cellStyle name="Currency 3 2 3 5 3 2" xfId="23606" xr:uid="{9D17A04F-5EB3-428D-9CEC-3BEA905CC1A3}"/>
    <cellStyle name="Currency 3 2 3 5 3 3" xfId="14326" xr:uid="{F583ED14-D603-4E69-95E4-0C346207C868}"/>
    <cellStyle name="Currency 3 2 3 5 4" xfId="19389" xr:uid="{22D68296-59CD-46FC-B4BD-41EB241D1835}"/>
    <cellStyle name="Currency 3 2 3 5 5" xfId="10108" xr:uid="{7952E761-9117-43DF-910A-4A1ABD7E942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6164" xr:uid="{51D4B01C-B5F3-4553-AE0E-8F2C75505689}"/>
    <cellStyle name="Currency 3 2 3 6 2 2 3" xfId="16884" xr:uid="{FF55AF23-A56C-4BE1-BA70-E8606418B819}"/>
    <cellStyle name="Currency 3 2 3 6 2 3" xfId="21947" xr:uid="{DCFC48D1-22AB-4B69-BD33-D2FAF9E861B0}"/>
    <cellStyle name="Currency 3 2 3 6 2 4" xfId="12666" xr:uid="{5648E297-9E49-4699-8C2E-7970A44CF318}"/>
    <cellStyle name="Currency 3 2 3 6 3" xfId="6289" xr:uid="{00000000-0005-0000-0000-0000260B0000}"/>
    <cellStyle name="Currency 3 2 3 6 3 2" xfId="24019" xr:uid="{27A525BC-5E38-45C7-92B5-BBD81D3F465D}"/>
    <cellStyle name="Currency 3 2 3 6 3 3" xfId="14739" xr:uid="{D64764CA-F123-4A7C-8AB4-DEFD8196B525}"/>
    <cellStyle name="Currency 3 2 3 6 4" xfId="19802" xr:uid="{9A717669-9E6F-4204-A993-6487198AB344}"/>
    <cellStyle name="Currency 3 2 3 6 5" xfId="10521" xr:uid="{C0C81CAD-E79F-48C3-872F-D37701D3663C}"/>
    <cellStyle name="Currency 3 2 3 7" xfId="2418" xr:uid="{00000000-0005-0000-0000-0000270B0000}"/>
    <cellStyle name="Currency 3 2 3 7 2" xfId="6702" xr:uid="{00000000-0005-0000-0000-0000280B0000}"/>
    <cellStyle name="Currency 3 2 3 7 2 2" xfId="24432" xr:uid="{519C1090-8F09-4854-AC8A-CAB337268B93}"/>
    <cellStyle name="Currency 3 2 3 7 2 3" xfId="15152" xr:uid="{3872268E-C166-4AD5-81F7-27C06B21408F}"/>
    <cellStyle name="Currency 3 2 3 7 3" xfId="20215" xr:uid="{945B267D-EA14-4185-805D-00C2F44ACDEC}"/>
    <cellStyle name="Currency 3 2 3 7 4" xfId="10934" xr:uid="{91F4F7A4-AB54-45FB-BDE8-0AE242D4A8AE}"/>
    <cellStyle name="Currency 3 2 3 8" xfId="2715" xr:uid="{00000000-0005-0000-0000-0000290B0000}"/>
    <cellStyle name="Currency 3 2 3 9" xfId="2796" xr:uid="{00000000-0005-0000-0000-00002A0B0000}"/>
    <cellStyle name="Currency 3 2 3 9 2" xfId="7019" xr:uid="{00000000-0005-0000-0000-00002B0B0000}"/>
    <cellStyle name="Currency 3 2 3 9 2 2" xfId="24749" xr:uid="{05774BE4-5077-4B41-9C18-8FA1B5D16B88}"/>
    <cellStyle name="Currency 3 2 3 9 2 3" xfId="15469" xr:uid="{44DDE6BB-9EBA-41A9-BACB-262352952047}"/>
    <cellStyle name="Currency 3 2 3 9 3" xfId="20532" xr:uid="{4CF98033-C806-4D29-A1AE-241F6F5266E0}"/>
    <cellStyle name="Currency 3 2 3 9 4" xfId="11251" xr:uid="{A8121343-14A7-440D-9B42-0D527F83C1FC}"/>
    <cellStyle name="Currency 3 2 4" xfId="184" xr:uid="{00000000-0005-0000-0000-00002C0B0000}"/>
    <cellStyle name="Currency 3 2 4 10" xfId="18151" xr:uid="{1D5C2EAE-AD83-452B-A031-57A20BD8D3BD}"/>
    <cellStyle name="Currency 3 2 4 11" xfId="17318" xr:uid="{B0621963-7278-4C10-9C73-78D5075253B8}"/>
    <cellStyle name="Currency 3 2 4 12" xfId="8870" xr:uid="{580B47B0-E9A3-46C9-964D-7A67D8DB09D9}"/>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927" xr:uid="{FC84B534-A48E-43BA-9077-BAD9F04AD52F}"/>
    <cellStyle name="Currency 3 2 4 2 2 2 3" xfId="15647" xr:uid="{2C4A9124-BF49-45A0-87FF-B44A40B35154}"/>
    <cellStyle name="Currency 3 2 4 2 2 3" xfId="20710" xr:uid="{22299259-6058-4FEB-9A00-95A17BF2D21E}"/>
    <cellStyle name="Currency 3 2 4 2 2 4" xfId="11429" xr:uid="{3F851438-926B-459C-B793-4DC5293BCBC8}"/>
    <cellStyle name="Currency 3 2 4 2 3" xfId="5052" xr:uid="{00000000-0005-0000-0000-0000300B0000}"/>
    <cellStyle name="Currency 3 2 4 2 3 2" xfId="22782" xr:uid="{3D19981E-2679-47CB-B69C-DB4307BCFB1B}"/>
    <cellStyle name="Currency 3 2 4 2 3 3" xfId="13502" xr:uid="{D7EEC64F-A26A-485A-AD63-F703223DFB3A}"/>
    <cellStyle name="Currency 3 2 4 2 4" xfId="18565" xr:uid="{D609BAAE-2C24-4E21-B1A6-A37174EB221C}"/>
    <cellStyle name="Currency 3 2 4 2 5" xfId="17735" xr:uid="{56888CD8-B0CE-4611-A6F7-24324CE04DA0}"/>
    <cellStyle name="Currency 3 2 4 2 6" xfId="9284" xr:uid="{60D9BF8F-B005-48A1-A8FC-359BCE4B61A5}"/>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5340" xr:uid="{A3543313-85D2-4493-BB63-BA4E42C740DF}"/>
    <cellStyle name="Currency 3 2 4 3 2 2 3" xfId="16060" xr:uid="{9623CC31-7166-441C-A1EA-C969EF4931DF}"/>
    <cellStyle name="Currency 3 2 4 3 2 3" xfId="21123" xr:uid="{E68E9D63-F2BD-4E40-9CDB-2919D83A1D74}"/>
    <cellStyle name="Currency 3 2 4 3 2 4" xfId="11842" xr:uid="{40FB9BD7-8170-4488-9B4F-2715520D103D}"/>
    <cellStyle name="Currency 3 2 4 3 3" xfId="5465" xr:uid="{00000000-0005-0000-0000-0000340B0000}"/>
    <cellStyle name="Currency 3 2 4 3 3 2" xfId="23195" xr:uid="{63EDE201-022D-4E60-885D-C71CB1CD9047}"/>
    <cellStyle name="Currency 3 2 4 3 3 3" xfId="13915" xr:uid="{F0C60BCA-F202-4371-B9B1-082E27A6D131}"/>
    <cellStyle name="Currency 3 2 4 3 4" xfId="18978" xr:uid="{E479A3C7-157C-4081-8D57-734B7F9E167E}"/>
    <cellStyle name="Currency 3 2 4 3 5" xfId="9697" xr:uid="{83F2BB2A-BAFC-492B-9FE9-3C7B0A6DA67A}"/>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5753" xr:uid="{9816FD29-FD5E-4119-B8B2-3FF1880C9C9E}"/>
    <cellStyle name="Currency 3 2 4 4 2 2 3" xfId="16473" xr:uid="{607E5346-5A3B-457E-AFCE-B9424AA1F888}"/>
    <cellStyle name="Currency 3 2 4 4 2 3" xfId="21536" xr:uid="{BB0B89C2-337E-49CB-A0B8-056D3966011D}"/>
    <cellStyle name="Currency 3 2 4 4 2 4" xfId="12255" xr:uid="{130D4CA8-F9B1-449E-B7ED-35D2586A86E6}"/>
    <cellStyle name="Currency 3 2 4 4 3" xfId="5878" xr:uid="{00000000-0005-0000-0000-0000380B0000}"/>
    <cellStyle name="Currency 3 2 4 4 3 2" xfId="23608" xr:uid="{41251179-A010-42C3-854B-9803E607E8B6}"/>
    <cellStyle name="Currency 3 2 4 4 3 3" xfId="14328" xr:uid="{FD87A032-8589-4BA4-8C2E-3DB8A4810FF1}"/>
    <cellStyle name="Currency 3 2 4 4 4" xfId="19391" xr:uid="{39627EF5-00B7-46DC-AA36-AC42F44AE820}"/>
    <cellStyle name="Currency 3 2 4 4 5" xfId="10110" xr:uid="{DC86BE91-44B4-440B-BEFF-3C4F1AE8E7EB}"/>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6166" xr:uid="{5182C8F5-200F-49F4-932F-7A331E344CE5}"/>
    <cellStyle name="Currency 3 2 4 5 2 2 3" xfId="16886" xr:uid="{ED0C96B9-7B43-47D4-9FF6-D228D3F847C5}"/>
    <cellStyle name="Currency 3 2 4 5 2 3" xfId="21949" xr:uid="{37E91DE1-7A01-42C4-A5A2-7AB17131EDC1}"/>
    <cellStyle name="Currency 3 2 4 5 2 4" xfId="12668" xr:uid="{ED1623F8-7C79-452D-8184-0E73ECD9B8E3}"/>
    <cellStyle name="Currency 3 2 4 5 3" xfId="6291" xr:uid="{00000000-0005-0000-0000-00003C0B0000}"/>
    <cellStyle name="Currency 3 2 4 5 3 2" xfId="24021" xr:uid="{7DAA595E-9D05-4295-81B2-C0F4690F080E}"/>
    <cellStyle name="Currency 3 2 4 5 3 3" xfId="14741" xr:uid="{EC85C92D-F7CA-4A9B-96F6-5CEDFA8B4E64}"/>
    <cellStyle name="Currency 3 2 4 5 4" xfId="19804" xr:uid="{E54F7777-1752-4ADD-B3E9-F2832C316EC3}"/>
    <cellStyle name="Currency 3 2 4 5 5" xfId="10523" xr:uid="{73C7216B-D027-4C9F-9251-2BA48F2B9F3D}"/>
    <cellStyle name="Currency 3 2 4 6" xfId="2420" xr:uid="{00000000-0005-0000-0000-00003D0B0000}"/>
    <cellStyle name="Currency 3 2 4 6 2" xfId="6704" xr:uid="{00000000-0005-0000-0000-00003E0B0000}"/>
    <cellStyle name="Currency 3 2 4 6 2 2" xfId="24434" xr:uid="{3E460830-1CC2-47B5-B48D-0736A83775C2}"/>
    <cellStyle name="Currency 3 2 4 6 2 3" xfId="15154" xr:uid="{804D236C-6141-470C-85C8-047ABCD032C5}"/>
    <cellStyle name="Currency 3 2 4 6 3" xfId="20217" xr:uid="{8334B8AB-21EF-4C5E-9F00-DA4377B86ECC}"/>
    <cellStyle name="Currency 3 2 4 6 4" xfId="10936" xr:uid="{31988BC9-23E4-4B9A-994A-17B35A5EEFF6}"/>
    <cellStyle name="Currency 3 2 4 7" xfId="2717" xr:uid="{00000000-0005-0000-0000-00003F0B0000}"/>
    <cellStyle name="Currency 3 2 4 8" xfId="2798" xr:uid="{00000000-0005-0000-0000-0000400B0000}"/>
    <cellStyle name="Currency 3 2 4 8 2" xfId="7021" xr:uid="{00000000-0005-0000-0000-0000410B0000}"/>
    <cellStyle name="Currency 3 2 4 8 2 2" xfId="24751" xr:uid="{358C3A4C-4856-4309-B592-EDF6B2FAFE47}"/>
    <cellStyle name="Currency 3 2 4 8 2 3" xfId="15471" xr:uid="{CF78C5F3-9ED5-4CAB-9534-F3539308859F}"/>
    <cellStyle name="Currency 3 2 4 8 3" xfId="20534" xr:uid="{717172A9-CC66-4D62-AB82-425639B1362B}"/>
    <cellStyle name="Currency 3 2 4 8 4" xfId="11253" xr:uid="{19C45CB3-1995-4875-A857-D0994BECBD6D}"/>
    <cellStyle name="Currency 3 2 4 9" xfId="4638" xr:uid="{00000000-0005-0000-0000-0000420B0000}"/>
    <cellStyle name="Currency 3 2 4 9 2" xfId="22368" xr:uid="{05120F0E-E3FC-4EC1-BA4A-5C67EC47E353}"/>
    <cellStyle name="Currency 3 2 4 9 3" xfId="13088" xr:uid="{6052F390-7979-416C-8D51-55AA6CD69133}"/>
    <cellStyle name="Currency 3 2 5" xfId="185" xr:uid="{00000000-0005-0000-0000-0000430B0000}"/>
    <cellStyle name="Currency 3 2 5 10" xfId="18152" xr:uid="{A2C67453-88D7-454E-A95A-AFC2BB1B827F}"/>
    <cellStyle name="Currency 3 2 5 11" xfId="17319" xr:uid="{CF021A75-76DD-4016-95EC-9051ECF4243D}"/>
    <cellStyle name="Currency 3 2 5 12" xfId="8871" xr:uid="{9B25E6F0-4EE0-4605-B72B-E9C0DD9CB404}"/>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928" xr:uid="{027B7EC6-2BD7-45B5-B0E3-9138D2951A27}"/>
    <cellStyle name="Currency 3 2 5 2 2 2 3" xfId="15648" xr:uid="{FB906852-4A10-4131-A309-2C0F7CCC64A6}"/>
    <cellStyle name="Currency 3 2 5 2 2 3" xfId="20711" xr:uid="{FB835AD5-71BA-4AE7-8E07-4FDB9A988E7A}"/>
    <cellStyle name="Currency 3 2 5 2 2 4" xfId="11430" xr:uid="{6B233AC1-413F-4167-BA55-6FFBA99F494A}"/>
    <cellStyle name="Currency 3 2 5 2 3" xfId="5053" xr:uid="{00000000-0005-0000-0000-0000470B0000}"/>
    <cellStyle name="Currency 3 2 5 2 3 2" xfId="22783" xr:uid="{B0DC4EDC-82DA-4E55-AFF6-3663173BA2C3}"/>
    <cellStyle name="Currency 3 2 5 2 3 3" xfId="13503" xr:uid="{00772B9C-C1EA-4487-A93C-FD53EC9EEF7B}"/>
    <cellStyle name="Currency 3 2 5 2 4" xfId="18566" xr:uid="{A39516B6-4EAF-42BC-87DC-C2FD0CDE8F43}"/>
    <cellStyle name="Currency 3 2 5 2 5" xfId="17736" xr:uid="{C265F615-A696-45B2-ACFE-67B850FF6A62}"/>
    <cellStyle name="Currency 3 2 5 2 6" xfId="9285" xr:uid="{0A06596E-C318-42BE-9972-C3D6D2EF3AD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5341" xr:uid="{0FA3B189-991E-4EDD-B525-CC354740E9AE}"/>
    <cellStyle name="Currency 3 2 5 3 2 2 3" xfId="16061" xr:uid="{42A0FF04-BB96-4D30-AEB5-724C9DBD0FC1}"/>
    <cellStyle name="Currency 3 2 5 3 2 3" xfId="21124" xr:uid="{3265A4B0-4B7A-4F5F-B9BF-945069C2D6B3}"/>
    <cellStyle name="Currency 3 2 5 3 2 4" xfId="11843" xr:uid="{499E423F-4E81-408E-A867-52E7C3DC92A9}"/>
    <cellStyle name="Currency 3 2 5 3 3" xfId="5466" xr:uid="{00000000-0005-0000-0000-00004B0B0000}"/>
    <cellStyle name="Currency 3 2 5 3 3 2" xfId="23196" xr:uid="{32D4C62A-F046-4652-BAC2-E02C0D3AA208}"/>
    <cellStyle name="Currency 3 2 5 3 3 3" xfId="13916" xr:uid="{67DD1C3F-747E-419C-83AF-42EA71A434B9}"/>
    <cellStyle name="Currency 3 2 5 3 4" xfId="18979" xr:uid="{D0F4E293-E44B-4435-A890-B56CB2E78BAE}"/>
    <cellStyle name="Currency 3 2 5 3 5" xfId="9698" xr:uid="{AFF474AE-FE3D-4E6D-AAD0-8D79DD5447FB}"/>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5754" xr:uid="{5BACF681-99D3-438C-BE3E-4A13DC3CDD03}"/>
    <cellStyle name="Currency 3 2 5 4 2 2 3" xfId="16474" xr:uid="{ECFA5D19-4219-40C3-A8F2-D34433C0B880}"/>
    <cellStyle name="Currency 3 2 5 4 2 3" xfId="21537" xr:uid="{6B8EC852-7544-47E2-B122-C07301588D49}"/>
    <cellStyle name="Currency 3 2 5 4 2 4" xfId="12256" xr:uid="{A22FA21E-E257-4B0F-8435-B9660D04C90A}"/>
    <cellStyle name="Currency 3 2 5 4 3" xfId="5879" xr:uid="{00000000-0005-0000-0000-00004F0B0000}"/>
    <cellStyle name="Currency 3 2 5 4 3 2" xfId="23609" xr:uid="{F2C472AD-6F78-47CF-BF8F-2666A8A4A03E}"/>
    <cellStyle name="Currency 3 2 5 4 3 3" xfId="14329" xr:uid="{E238C645-2A3B-4289-A7D8-3BF23CD42A3E}"/>
    <cellStyle name="Currency 3 2 5 4 4" xfId="19392" xr:uid="{B90DDD6C-5DFB-4A15-9224-8B02AA2FE111}"/>
    <cellStyle name="Currency 3 2 5 4 5" xfId="10111" xr:uid="{3F63FA83-DBA3-41F7-B8A6-55CFC28B302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6167" xr:uid="{9E9AC52C-E4D0-431A-AC40-903801940950}"/>
    <cellStyle name="Currency 3 2 5 5 2 2 3" xfId="16887" xr:uid="{2056A894-B142-4F61-A2BA-67B572A48FF1}"/>
    <cellStyle name="Currency 3 2 5 5 2 3" xfId="21950" xr:uid="{C9B99231-7117-4043-AD79-75F553F258B8}"/>
    <cellStyle name="Currency 3 2 5 5 2 4" xfId="12669" xr:uid="{8F1CC014-2055-4722-81AC-004ACC7DEC88}"/>
    <cellStyle name="Currency 3 2 5 5 3" xfId="6292" xr:uid="{00000000-0005-0000-0000-0000530B0000}"/>
    <cellStyle name="Currency 3 2 5 5 3 2" xfId="24022" xr:uid="{CEDC339C-F839-4D4F-A172-98F5AC07C355}"/>
    <cellStyle name="Currency 3 2 5 5 3 3" xfId="14742" xr:uid="{C4C1FBD6-3873-4383-82BE-B14B3D3279E9}"/>
    <cellStyle name="Currency 3 2 5 5 4" xfId="19805" xr:uid="{F67DA540-8A4F-414F-BC8D-EFF61C91947D}"/>
    <cellStyle name="Currency 3 2 5 5 5" xfId="10524" xr:uid="{C4AE5DFB-4EB0-4848-A9CD-8F4428BC8D69}"/>
    <cellStyle name="Currency 3 2 5 6" xfId="2421" xr:uid="{00000000-0005-0000-0000-0000540B0000}"/>
    <cellStyle name="Currency 3 2 5 6 2" xfId="6705" xr:uid="{00000000-0005-0000-0000-0000550B0000}"/>
    <cellStyle name="Currency 3 2 5 6 2 2" xfId="24435" xr:uid="{B7DC9C4A-D17F-47E7-BB26-E4F472EFE38D}"/>
    <cellStyle name="Currency 3 2 5 6 2 3" xfId="15155" xr:uid="{1F7B720F-FC2F-4BF4-88C8-4351BAD78C1D}"/>
    <cellStyle name="Currency 3 2 5 6 3" xfId="20218" xr:uid="{18A84E4E-F831-4349-A69A-127D5C1239A7}"/>
    <cellStyle name="Currency 3 2 5 6 4" xfId="10937" xr:uid="{0F3DEC0E-F607-4970-ACB6-0E52CA417991}"/>
    <cellStyle name="Currency 3 2 5 7" xfId="2718" xr:uid="{00000000-0005-0000-0000-0000560B0000}"/>
    <cellStyle name="Currency 3 2 5 8" xfId="2799" xr:uid="{00000000-0005-0000-0000-0000570B0000}"/>
    <cellStyle name="Currency 3 2 5 8 2" xfId="7022" xr:uid="{00000000-0005-0000-0000-0000580B0000}"/>
    <cellStyle name="Currency 3 2 5 8 2 2" xfId="24752" xr:uid="{C403B978-A319-4051-99C9-EB979EA2690F}"/>
    <cellStyle name="Currency 3 2 5 8 2 3" xfId="15472" xr:uid="{8F949E37-3FB2-4FFA-9063-4AAEC2150976}"/>
    <cellStyle name="Currency 3 2 5 8 3" xfId="20535" xr:uid="{30E25D9A-4D4B-4764-B333-B497CA69BF6A}"/>
    <cellStyle name="Currency 3 2 5 8 4" xfId="11254" xr:uid="{A9E3BC68-0236-4CB4-BFFE-3CB5D508D1D1}"/>
    <cellStyle name="Currency 3 2 5 9" xfId="4639" xr:uid="{00000000-0005-0000-0000-0000590B0000}"/>
    <cellStyle name="Currency 3 2 5 9 2" xfId="22369" xr:uid="{1D8CF247-F24D-43A2-A571-343E6CA9DA57}"/>
    <cellStyle name="Currency 3 2 5 9 3" xfId="13089" xr:uid="{F17111CC-B4D5-4031-A6B6-DDB21AF0E617}"/>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4753" xr:uid="{38CBD6FD-2AC2-4EEE-B44B-4A8A534FA58B}"/>
    <cellStyle name="Currency 5 2 2 2 10 2 3" xfId="15473" xr:uid="{1958A178-4246-47FD-8A57-C7FDCB70D326}"/>
    <cellStyle name="Currency 5 2 2 2 10 3" xfId="20536" xr:uid="{254CA734-195C-4E9F-81CB-EC3933B95A25}"/>
    <cellStyle name="Currency 5 2 2 2 10 4" xfId="11255" xr:uid="{035514E2-5823-4E8F-8E58-92E60918F247}"/>
    <cellStyle name="Currency 5 2 2 2 11" xfId="4640" xr:uid="{00000000-0005-0000-0000-00006C0B0000}"/>
    <cellStyle name="Currency 5 2 2 2 11 2" xfId="22370" xr:uid="{BE0F8DDA-F4E4-40A9-BC79-A00A8C27DD25}"/>
    <cellStyle name="Currency 5 2 2 2 11 3" xfId="13090" xr:uid="{16498B2E-32EC-44B8-824B-1E0D5BDDE4C4}"/>
    <cellStyle name="Currency 5 2 2 2 12" xfId="18153" xr:uid="{BC74F299-E894-413A-9611-CCFE82A680E3}"/>
    <cellStyle name="Currency 5 2 2 2 13" xfId="17320" xr:uid="{65C3DD47-3F43-4F76-89F2-CF0E2126BBB7}"/>
    <cellStyle name="Currency 5 2 2 2 14" xfId="8872" xr:uid="{2B643301-E7A9-4227-8088-C54D6CD7F955}"/>
    <cellStyle name="Currency 5 2 2 2 2" xfId="197" xr:uid="{00000000-0005-0000-0000-00006D0B0000}"/>
    <cellStyle name="Currency 5 2 2 2 2 10" xfId="4641" xr:uid="{00000000-0005-0000-0000-00006E0B0000}"/>
    <cellStyle name="Currency 5 2 2 2 2 10 2" xfId="22371" xr:uid="{C27BA0CD-44BA-4F3F-A19B-275C8C885AAC}"/>
    <cellStyle name="Currency 5 2 2 2 2 10 3" xfId="13091" xr:uid="{94D43C24-477D-4270-AC55-054363D10A0B}"/>
    <cellStyle name="Currency 5 2 2 2 2 11" xfId="18154" xr:uid="{6CA0C13C-2A37-4E39-847C-D5A2F4CD6E07}"/>
    <cellStyle name="Currency 5 2 2 2 2 12" xfId="17321" xr:uid="{32B7B562-0171-4C96-9527-A730F7A1E292}"/>
    <cellStyle name="Currency 5 2 2 2 2 13" xfId="8873" xr:uid="{27EFFC85-C757-4EBE-8D84-143EF44EA6EC}"/>
    <cellStyle name="Currency 5 2 2 2 2 2" xfId="198" xr:uid="{00000000-0005-0000-0000-00006F0B0000}"/>
    <cellStyle name="Currency 5 2 2 2 2 2 10" xfId="18155" xr:uid="{9B4E592E-E9FF-4B5D-BB04-3E62B2BC44A1}"/>
    <cellStyle name="Currency 5 2 2 2 2 2 11" xfId="17322" xr:uid="{8D21EC29-8CE9-47E6-A77D-CEF80D03F76F}"/>
    <cellStyle name="Currency 5 2 2 2 2 2 12" xfId="8874" xr:uid="{14F684FC-4312-4646-94E1-338484C96566}"/>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931" xr:uid="{52D41CC4-BE4D-4017-8FEB-8FE852217648}"/>
    <cellStyle name="Currency 5 2 2 2 2 2 2 2 2 3" xfId="15651" xr:uid="{D517C056-DA91-4AC1-A9CE-794A6F025156}"/>
    <cellStyle name="Currency 5 2 2 2 2 2 2 2 3" xfId="20714" xr:uid="{DB2B5356-B355-4125-A20E-94307E3E3659}"/>
    <cellStyle name="Currency 5 2 2 2 2 2 2 2 4" xfId="11433" xr:uid="{D90B999C-8841-4D07-8322-043E47A08284}"/>
    <cellStyle name="Currency 5 2 2 2 2 2 2 3" xfId="5056" xr:uid="{00000000-0005-0000-0000-0000730B0000}"/>
    <cellStyle name="Currency 5 2 2 2 2 2 2 3 2" xfId="22786" xr:uid="{80B0238F-A76D-4109-BFE3-F4F0795D0D0F}"/>
    <cellStyle name="Currency 5 2 2 2 2 2 2 3 3" xfId="13506" xr:uid="{B2E03967-5E4B-4F84-8C21-6D99E2047D5F}"/>
    <cellStyle name="Currency 5 2 2 2 2 2 2 4" xfId="18569" xr:uid="{83406AB2-52E9-41F7-9A56-AF3E3A0C7206}"/>
    <cellStyle name="Currency 5 2 2 2 2 2 2 5" xfId="17739" xr:uid="{A4347F95-2096-4348-9A63-A47073E08F35}"/>
    <cellStyle name="Currency 5 2 2 2 2 2 2 6" xfId="9288" xr:uid="{F474494F-B95A-4D27-A9BF-57A3B493CB89}"/>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5344" xr:uid="{8D5B089A-978C-49F7-ABD1-7F02A05F3358}"/>
    <cellStyle name="Currency 5 2 2 2 2 2 3 2 2 3" xfId="16064" xr:uid="{784190D4-55A8-42EB-A7A5-BB113F2D5080}"/>
    <cellStyle name="Currency 5 2 2 2 2 2 3 2 3" xfId="21127" xr:uid="{0D4A9138-97F4-48DD-9492-4916521ED47C}"/>
    <cellStyle name="Currency 5 2 2 2 2 2 3 2 4" xfId="11846" xr:uid="{1395CA9C-4373-4B27-8427-734A733F41E2}"/>
    <cellStyle name="Currency 5 2 2 2 2 2 3 3" xfId="5469" xr:uid="{00000000-0005-0000-0000-0000770B0000}"/>
    <cellStyle name="Currency 5 2 2 2 2 2 3 3 2" xfId="23199" xr:uid="{77BC66EC-8806-4141-BC99-A7498D42C625}"/>
    <cellStyle name="Currency 5 2 2 2 2 2 3 3 3" xfId="13919" xr:uid="{BF2BAAE3-AB11-41E0-8399-8AC0CE9DA3B8}"/>
    <cellStyle name="Currency 5 2 2 2 2 2 3 4" xfId="18982" xr:uid="{D4051BE1-BD48-4EA5-B939-A143CEDAA8F3}"/>
    <cellStyle name="Currency 5 2 2 2 2 2 3 5" xfId="9701" xr:uid="{31BC1C3B-394E-4DDE-A0AB-6A1D01B66CD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5757" xr:uid="{6A6CD7B8-C82E-4A65-9A10-6162E1A72B09}"/>
    <cellStyle name="Currency 5 2 2 2 2 2 4 2 2 3" xfId="16477" xr:uid="{42B3F1F8-3BC6-4218-A7E4-D217552FD2F9}"/>
    <cellStyle name="Currency 5 2 2 2 2 2 4 2 3" xfId="21540" xr:uid="{7F5ED5D3-DCFE-4554-9E0B-9F40C312E440}"/>
    <cellStyle name="Currency 5 2 2 2 2 2 4 2 4" xfId="12259" xr:uid="{A81FA15D-3EC4-425D-8226-280F8850A312}"/>
    <cellStyle name="Currency 5 2 2 2 2 2 4 3" xfId="5882" xr:uid="{00000000-0005-0000-0000-00007B0B0000}"/>
    <cellStyle name="Currency 5 2 2 2 2 2 4 3 2" xfId="23612" xr:uid="{E3B5412F-EC0A-4253-9098-86B81B5D23A4}"/>
    <cellStyle name="Currency 5 2 2 2 2 2 4 3 3" xfId="14332" xr:uid="{CDB9262E-7F39-42CA-9A2E-4FCE2BD0FD0F}"/>
    <cellStyle name="Currency 5 2 2 2 2 2 4 4" xfId="19395" xr:uid="{A47E8782-9D04-4832-9D82-346A10298888}"/>
    <cellStyle name="Currency 5 2 2 2 2 2 4 5" xfId="10114" xr:uid="{4D73AA4A-EB1C-4909-B1E7-25F0EC80B78B}"/>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6170" xr:uid="{F804FFF5-094E-43A0-8DE7-00C634291007}"/>
    <cellStyle name="Currency 5 2 2 2 2 2 5 2 2 3" xfId="16890" xr:uid="{53FE8101-8E5D-4CFF-99FD-2034141D642F}"/>
    <cellStyle name="Currency 5 2 2 2 2 2 5 2 3" xfId="21953" xr:uid="{C30A6C67-AA83-46BE-BD11-B1B051508B1F}"/>
    <cellStyle name="Currency 5 2 2 2 2 2 5 2 4" xfId="12672" xr:uid="{25D8EA73-0A07-438E-B590-D3413850705C}"/>
    <cellStyle name="Currency 5 2 2 2 2 2 5 3" xfId="6295" xr:uid="{00000000-0005-0000-0000-00007F0B0000}"/>
    <cellStyle name="Currency 5 2 2 2 2 2 5 3 2" xfId="24025" xr:uid="{16A32A41-5747-42EA-87F2-40203A74E8AB}"/>
    <cellStyle name="Currency 5 2 2 2 2 2 5 3 3" xfId="14745" xr:uid="{07DCB317-EDC7-4CE5-9622-C586B8A58144}"/>
    <cellStyle name="Currency 5 2 2 2 2 2 5 4" xfId="19808" xr:uid="{44776249-B74D-4C96-AE04-21204D387D6A}"/>
    <cellStyle name="Currency 5 2 2 2 2 2 5 5" xfId="10527" xr:uid="{3B7048F5-3F0B-40EC-9F91-E8FC37F59781}"/>
    <cellStyle name="Currency 5 2 2 2 2 2 6" xfId="2424" xr:uid="{00000000-0005-0000-0000-0000800B0000}"/>
    <cellStyle name="Currency 5 2 2 2 2 2 6 2" xfId="6708" xr:uid="{00000000-0005-0000-0000-0000810B0000}"/>
    <cellStyle name="Currency 5 2 2 2 2 2 6 2 2" xfId="24438" xr:uid="{7410F100-71B5-4143-B5AE-DFEA95AE9CD3}"/>
    <cellStyle name="Currency 5 2 2 2 2 2 6 2 3" xfId="15158" xr:uid="{678F007A-0105-4EFA-A452-71872496E39F}"/>
    <cellStyle name="Currency 5 2 2 2 2 2 6 3" xfId="20221" xr:uid="{3D459895-D095-4A3F-856B-0FC6FE87AB2C}"/>
    <cellStyle name="Currency 5 2 2 2 2 2 6 4" xfId="10940" xr:uid="{98FAB2F2-1C14-44CC-BC1F-1E6377408CFF}"/>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4755" xr:uid="{1BA8D5D8-629E-4059-BA1F-798F1B946649}"/>
    <cellStyle name="Currency 5 2 2 2 2 2 8 2 3" xfId="15475" xr:uid="{89ECB2CD-8576-46DE-BE36-7C2566C98994}"/>
    <cellStyle name="Currency 5 2 2 2 2 2 8 3" xfId="20538" xr:uid="{C8E583E7-88D3-40D0-B97B-1E39DE6D3DF1}"/>
    <cellStyle name="Currency 5 2 2 2 2 2 8 4" xfId="11257" xr:uid="{30DCBC3D-6F8B-4A36-9E02-C23FF437B5F3}"/>
    <cellStyle name="Currency 5 2 2 2 2 2 9" xfId="4642" xr:uid="{00000000-0005-0000-0000-0000850B0000}"/>
    <cellStyle name="Currency 5 2 2 2 2 2 9 2" xfId="22372" xr:uid="{87CEDF49-63E6-49DD-8FE9-D8454E2B53AE}"/>
    <cellStyle name="Currency 5 2 2 2 2 2 9 3" xfId="13092" xr:uid="{BB939B08-9CF3-4EF8-AD79-5CB0B5DB73C3}"/>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930" xr:uid="{C02CDF4D-BC7B-410E-8D4A-360210F221B8}"/>
    <cellStyle name="Currency 5 2 2 2 2 3 2 2 3" xfId="15650" xr:uid="{9037FED9-726D-46A9-811B-8F568C0A2FD5}"/>
    <cellStyle name="Currency 5 2 2 2 2 3 2 3" xfId="20713" xr:uid="{5A735178-4E70-4761-B33E-CB217E15F2BF}"/>
    <cellStyle name="Currency 5 2 2 2 2 3 2 4" xfId="11432" xr:uid="{6EFAA0DA-7341-472D-8F66-4070362876F4}"/>
    <cellStyle name="Currency 5 2 2 2 2 3 3" xfId="5055" xr:uid="{00000000-0005-0000-0000-0000890B0000}"/>
    <cellStyle name="Currency 5 2 2 2 2 3 3 2" xfId="22785" xr:uid="{790F2502-49EB-4DCE-82DF-08B313E36C09}"/>
    <cellStyle name="Currency 5 2 2 2 2 3 3 3" xfId="13505" xr:uid="{A7439216-D141-4F12-BBBB-BE33F6D543E8}"/>
    <cellStyle name="Currency 5 2 2 2 2 3 4" xfId="18568" xr:uid="{798DF2EB-4588-4A8D-B06F-BB6260391ED5}"/>
    <cellStyle name="Currency 5 2 2 2 2 3 5" xfId="17738" xr:uid="{C8DF6ACC-46A0-4D2A-90D9-A1B947D5A35B}"/>
    <cellStyle name="Currency 5 2 2 2 2 3 6" xfId="9287" xr:uid="{D8B840BF-2DA6-4449-90F0-5B1330B6BE7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5343" xr:uid="{18B77357-3FC7-4058-BD15-2513F4A4A8E9}"/>
    <cellStyle name="Currency 5 2 2 2 2 4 2 2 3" xfId="16063" xr:uid="{694B3617-7C6B-4318-B1C2-4F9444C0FFC8}"/>
    <cellStyle name="Currency 5 2 2 2 2 4 2 3" xfId="21126" xr:uid="{47F9F2E9-C6CA-4F8D-988E-22803DD01A04}"/>
    <cellStyle name="Currency 5 2 2 2 2 4 2 4" xfId="11845" xr:uid="{5E0A0A58-B88B-4A8C-B6BE-33834285F9D6}"/>
    <cellStyle name="Currency 5 2 2 2 2 4 3" xfId="5468" xr:uid="{00000000-0005-0000-0000-00008D0B0000}"/>
    <cellStyle name="Currency 5 2 2 2 2 4 3 2" xfId="23198" xr:uid="{A08A17EA-D738-4BC6-B8B6-E98294F6170F}"/>
    <cellStyle name="Currency 5 2 2 2 2 4 3 3" xfId="13918" xr:uid="{F83FEE0D-D7A9-4F7E-8A89-337775CAD5AF}"/>
    <cellStyle name="Currency 5 2 2 2 2 4 4" xfId="18981" xr:uid="{23432F72-6E94-4148-95F3-AEA21FB73930}"/>
    <cellStyle name="Currency 5 2 2 2 2 4 5" xfId="9700" xr:uid="{0A0C9391-EF6C-49DB-9527-1E204492AA9E}"/>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5756" xr:uid="{D9C8BED0-D60A-41F4-8E68-D579629904B8}"/>
    <cellStyle name="Currency 5 2 2 2 2 5 2 2 3" xfId="16476" xr:uid="{D05B8B89-76C8-4B85-B738-BB2C9185D762}"/>
    <cellStyle name="Currency 5 2 2 2 2 5 2 3" xfId="21539" xr:uid="{B486FF65-8683-415D-A2A1-E96743AC45D9}"/>
    <cellStyle name="Currency 5 2 2 2 2 5 2 4" xfId="12258" xr:uid="{79F1BBE6-648E-4AD3-A59D-6BFDC007FF0B}"/>
    <cellStyle name="Currency 5 2 2 2 2 5 3" xfId="5881" xr:uid="{00000000-0005-0000-0000-0000910B0000}"/>
    <cellStyle name="Currency 5 2 2 2 2 5 3 2" xfId="23611" xr:uid="{DC2F449B-D6C2-42EB-A3BE-596EFE50DD1D}"/>
    <cellStyle name="Currency 5 2 2 2 2 5 3 3" xfId="14331" xr:uid="{F02112F0-BCD8-442D-9D10-A524064AD78F}"/>
    <cellStyle name="Currency 5 2 2 2 2 5 4" xfId="19394" xr:uid="{2A22CAC7-587A-475B-BA49-09BD2ACCBA15}"/>
    <cellStyle name="Currency 5 2 2 2 2 5 5" xfId="10113" xr:uid="{F049884F-7446-4797-8188-9B767E0657BA}"/>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6169" xr:uid="{85A0476F-E346-4F1B-B26F-4999854B1D57}"/>
    <cellStyle name="Currency 5 2 2 2 2 6 2 2 3" xfId="16889" xr:uid="{4F1F74ED-39D9-4CFE-B836-FFBD2478AD41}"/>
    <cellStyle name="Currency 5 2 2 2 2 6 2 3" xfId="21952" xr:uid="{5BD13BDD-750B-4773-8AC4-1F6C9BE2647F}"/>
    <cellStyle name="Currency 5 2 2 2 2 6 2 4" xfId="12671" xr:uid="{7F6F294D-832E-4FD6-BCF7-E3852844538B}"/>
    <cellStyle name="Currency 5 2 2 2 2 6 3" xfId="6294" xr:uid="{00000000-0005-0000-0000-0000950B0000}"/>
    <cellStyle name="Currency 5 2 2 2 2 6 3 2" xfId="24024" xr:uid="{BB8D5F81-8F39-43ED-A4D1-2CC2404409B2}"/>
    <cellStyle name="Currency 5 2 2 2 2 6 3 3" xfId="14744" xr:uid="{017A9E78-DB2D-413A-8749-530609AEB3C2}"/>
    <cellStyle name="Currency 5 2 2 2 2 6 4" xfId="19807" xr:uid="{C5423772-EA56-4567-97E7-5557ADD1539D}"/>
    <cellStyle name="Currency 5 2 2 2 2 6 5" xfId="10526" xr:uid="{B40D0457-7CF3-4144-A976-04211ED99D28}"/>
    <cellStyle name="Currency 5 2 2 2 2 7" xfId="2423" xr:uid="{00000000-0005-0000-0000-0000960B0000}"/>
    <cellStyle name="Currency 5 2 2 2 2 7 2" xfId="6707" xr:uid="{00000000-0005-0000-0000-0000970B0000}"/>
    <cellStyle name="Currency 5 2 2 2 2 7 2 2" xfId="24437" xr:uid="{6BDB496A-85E2-4DCC-8CCF-E610CFE4BC95}"/>
    <cellStyle name="Currency 5 2 2 2 2 7 2 3" xfId="15157" xr:uid="{F2080BDC-7A6C-4B2C-B390-B92BAAAFECD0}"/>
    <cellStyle name="Currency 5 2 2 2 2 7 3" xfId="20220" xr:uid="{88AE5791-7D7B-4540-9FC7-04283E276A7C}"/>
    <cellStyle name="Currency 5 2 2 2 2 7 4" xfId="10939" xr:uid="{FDA2870D-77F6-49D3-94C4-A2A08DFCB08D}"/>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4754" xr:uid="{0C6814D6-8EEA-421B-B814-66332540006F}"/>
    <cellStyle name="Currency 5 2 2 2 2 9 2 3" xfId="15474" xr:uid="{56A9B574-3745-4185-81F1-74613F4BE52D}"/>
    <cellStyle name="Currency 5 2 2 2 2 9 3" xfId="20537" xr:uid="{383A9E4A-B956-46E0-B30D-4DDF5D7A67FC}"/>
    <cellStyle name="Currency 5 2 2 2 2 9 4" xfId="11256" xr:uid="{D90BA8E5-05B9-4170-A891-1B3D7BAA21F9}"/>
    <cellStyle name="Currency 5 2 2 2 3" xfId="199" xr:uid="{00000000-0005-0000-0000-00009B0B0000}"/>
    <cellStyle name="Currency 5 2 2 2 3 10" xfId="18156" xr:uid="{97013673-0D66-414E-9879-5FB6630F0B7D}"/>
    <cellStyle name="Currency 5 2 2 2 3 11" xfId="17323" xr:uid="{799E7951-CFDA-4DF9-A3E3-C7A6D2944106}"/>
    <cellStyle name="Currency 5 2 2 2 3 12" xfId="8875" xr:uid="{9D674AB0-EE5F-4912-9A45-6399C69C7456}"/>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932" xr:uid="{BB91A299-7CD9-4360-9491-AB7481489D3C}"/>
    <cellStyle name="Currency 5 2 2 2 3 2 2 2 3" xfId="15652" xr:uid="{E6D5ACB9-9A9F-4E21-A15A-D99C3BD6A224}"/>
    <cellStyle name="Currency 5 2 2 2 3 2 2 3" xfId="20715" xr:uid="{04609CEC-56A1-4E8D-9BA2-9D6896B276D6}"/>
    <cellStyle name="Currency 5 2 2 2 3 2 2 4" xfId="11434" xr:uid="{FB5EFD5C-B41C-487A-AA23-7F8B77899496}"/>
    <cellStyle name="Currency 5 2 2 2 3 2 3" xfId="5057" xr:uid="{00000000-0005-0000-0000-00009F0B0000}"/>
    <cellStyle name="Currency 5 2 2 2 3 2 3 2" xfId="22787" xr:uid="{027E9954-CB15-436C-BF11-CE1A6DBBFB67}"/>
    <cellStyle name="Currency 5 2 2 2 3 2 3 3" xfId="13507" xr:uid="{E470FB01-A056-4866-8705-936FD8A5B241}"/>
    <cellStyle name="Currency 5 2 2 2 3 2 4" xfId="18570" xr:uid="{3B141E89-E170-4E40-8988-87D27ACA6033}"/>
    <cellStyle name="Currency 5 2 2 2 3 2 5" xfId="17740" xr:uid="{48BB0106-46AB-4AFF-880B-797DFD4F0DC3}"/>
    <cellStyle name="Currency 5 2 2 2 3 2 6" xfId="9289" xr:uid="{C7DA5B1F-402E-4708-BA85-C599B7276C42}"/>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5345" xr:uid="{036F442F-EF1C-498C-8D3F-A8C36C003A3D}"/>
    <cellStyle name="Currency 5 2 2 2 3 3 2 2 3" xfId="16065" xr:uid="{3B5F44C6-C59E-4638-A541-F31DAD35D89B}"/>
    <cellStyle name="Currency 5 2 2 2 3 3 2 3" xfId="21128" xr:uid="{968F6E69-2A6C-4BF8-9A4D-E772AC30ACC6}"/>
    <cellStyle name="Currency 5 2 2 2 3 3 2 4" xfId="11847" xr:uid="{631CFF37-ED33-479E-8F4A-7250F0C7698B}"/>
    <cellStyle name="Currency 5 2 2 2 3 3 3" xfId="5470" xr:uid="{00000000-0005-0000-0000-0000A30B0000}"/>
    <cellStyle name="Currency 5 2 2 2 3 3 3 2" xfId="23200" xr:uid="{606FEF2D-FD60-4A54-BDA5-45B47D3E62D4}"/>
    <cellStyle name="Currency 5 2 2 2 3 3 3 3" xfId="13920" xr:uid="{B4CBDDFF-1AB4-4E52-AEAB-F39327BA79A2}"/>
    <cellStyle name="Currency 5 2 2 2 3 3 4" xfId="18983" xr:uid="{97A58A66-0A5D-4DEC-8B58-BE8EAB30253D}"/>
    <cellStyle name="Currency 5 2 2 2 3 3 5" xfId="9702" xr:uid="{2E11833D-9FE3-471A-A814-5139FDC24ED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5758" xr:uid="{D886FA5E-236C-47E4-B7C0-1F08B80B217A}"/>
    <cellStyle name="Currency 5 2 2 2 3 4 2 2 3" xfId="16478" xr:uid="{6C5D47A9-00F1-4185-B296-02631B187F62}"/>
    <cellStyle name="Currency 5 2 2 2 3 4 2 3" xfId="21541" xr:uid="{735B3F8D-5CFF-4D32-A66C-52CF2A8F11A6}"/>
    <cellStyle name="Currency 5 2 2 2 3 4 2 4" xfId="12260" xr:uid="{A9C0CA5A-80D2-4B9D-8148-D9FCA2C408BE}"/>
    <cellStyle name="Currency 5 2 2 2 3 4 3" xfId="5883" xr:uid="{00000000-0005-0000-0000-0000A70B0000}"/>
    <cellStyle name="Currency 5 2 2 2 3 4 3 2" xfId="23613" xr:uid="{48D5C56C-9599-46A8-A7AB-7761E2F7BDF9}"/>
    <cellStyle name="Currency 5 2 2 2 3 4 3 3" xfId="14333" xr:uid="{D4794C6A-A972-4145-AED8-A0949EC2E27E}"/>
    <cellStyle name="Currency 5 2 2 2 3 4 4" xfId="19396" xr:uid="{B2B050A9-29C1-454F-8D83-C8F43079267C}"/>
    <cellStyle name="Currency 5 2 2 2 3 4 5" xfId="10115" xr:uid="{CF8AE524-7935-41AF-9C23-22AF5F5AF0EF}"/>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6171" xr:uid="{EB27B550-324F-42DE-807C-2B596B958A2D}"/>
    <cellStyle name="Currency 5 2 2 2 3 5 2 2 3" xfId="16891" xr:uid="{1B4BFDC6-933A-41F2-8DD3-4F830834BF19}"/>
    <cellStyle name="Currency 5 2 2 2 3 5 2 3" xfId="21954" xr:uid="{7493B954-6B43-409A-B9A0-CBDBA18BBD01}"/>
    <cellStyle name="Currency 5 2 2 2 3 5 2 4" xfId="12673" xr:uid="{E7F014A2-3FA3-4D1E-A82E-E536A82C0592}"/>
    <cellStyle name="Currency 5 2 2 2 3 5 3" xfId="6296" xr:uid="{00000000-0005-0000-0000-0000AB0B0000}"/>
    <cellStyle name="Currency 5 2 2 2 3 5 3 2" xfId="24026" xr:uid="{3B5EAA34-14AC-4478-A4D7-156F0A8EA046}"/>
    <cellStyle name="Currency 5 2 2 2 3 5 3 3" xfId="14746" xr:uid="{E924C4B0-6EDA-4612-8D52-E677AF715533}"/>
    <cellStyle name="Currency 5 2 2 2 3 5 4" xfId="19809" xr:uid="{D8A6D3D1-DF03-4EDE-AB2F-123DB9A72506}"/>
    <cellStyle name="Currency 5 2 2 2 3 5 5" xfId="10528" xr:uid="{8284B7B4-7392-499A-9195-8D2833EB9EFE}"/>
    <cellStyle name="Currency 5 2 2 2 3 6" xfId="2425" xr:uid="{00000000-0005-0000-0000-0000AC0B0000}"/>
    <cellStyle name="Currency 5 2 2 2 3 6 2" xfId="6709" xr:uid="{00000000-0005-0000-0000-0000AD0B0000}"/>
    <cellStyle name="Currency 5 2 2 2 3 6 2 2" xfId="24439" xr:uid="{8C63F0E3-86D1-402C-91B3-A3991D003BE4}"/>
    <cellStyle name="Currency 5 2 2 2 3 6 2 3" xfId="15159" xr:uid="{008CE878-E0FC-494B-AC76-3FAC62E25F7C}"/>
    <cellStyle name="Currency 5 2 2 2 3 6 3" xfId="20222" xr:uid="{54A5FB9E-7B47-4D8C-864F-77A0EB35C453}"/>
    <cellStyle name="Currency 5 2 2 2 3 6 4" xfId="10941" xr:uid="{7C8AC2FF-7D2E-41AA-B331-96EF094EFD2A}"/>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4756" xr:uid="{552DE73D-44DC-4DAA-8A0F-1249E24E8F3C}"/>
    <cellStyle name="Currency 5 2 2 2 3 8 2 3" xfId="15476" xr:uid="{52E6EEE1-49EC-4A38-9845-914FE3E284CE}"/>
    <cellStyle name="Currency 5 2 2 2 3 8 3" xfId="20539" xr:uid="{7A02F7E0-6DB7-4E74-8A45-1B49E4C0499F}"/>
    <cellStyle name="Currency 5 2 2 2 3 8 4" xfId="11258" xr:uid="{CD2592F7-547D-455C-AFAC-FF8B53A2008F}"/>
    <cellStyle name="Currency 5 2 2 2 3 9" xfId="4643" xr:uid="{00000000-0005-0000-0000-0000B10B0000}"/>
    <cellStyle name="Currency 5 2 2 2 3 9 2" xfId="22373" xr:uid="{3B406693-7E69-43BC-AEFC-3D639D992D44}"/>
    <cellStyle name="Currency 5 2 2 2 3 9 3" xfId="13093" xr:uid="{0863D0FC-FEE9-4AB0-BEB8-2577D7940FC6}"/>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929" xr:uid="{82BF0284-3141-463B-B6DD-8761DE266E5C}"/>
    <cellStyle name="Currency 5 2 2 2 4 2 2 3" xfId="15649" xr:uid="{856E1F6F-C3D9-4D03-8127-A103EC8B71B3}"/>
    <cellStyle name="Currency 5 2 2 2 4 2 3" xfId="20712" xr:uid="{4971CE2A-DFEE-4C19-8E75-3441E8CA92F9}"/>
    <cellStyle name="Currency 5 2 2 2 4 2 4" xfId="11431" xr:uid="{59244CFB-DD12-4827-BBAB-619867B853EE}"/>
    <cellStyle name="Currency 5 2 2 2 4 3" xfId="5054" xr:uid="{00000000-0005-0000-0000-0000B50B0000}"/>
    <cellStyle name="Currency 5 2 2 2 4 3 2" xfId="22784" xr:uid="{37403235-B91F-4761-8633-8E234D53BE15}"/>
    <cellStyle name="Currency 5 2 2 2 4 3 3" xfId="13504" xr:uid="{5C916949-13CF-4A98-85C0-21F54B7331D9}"/>
    <cellStyle name="Currency 5 2 2 2 4 4" xfId="18567" xr:uid="{3A4F7AF5-E41A-4EF0-B1C5-421B96A0F832}"/>
    <cellStyle name="Currency 5 2 2 2 4 5" xfId="17737" xr:uid="{8E91C035-5BB5-41B9-B480-22603101BFBB}"/>
    <cellStyle name="Currency 5 2 2 2 4 6" xfId="9286" xr:uid="{7E17EE08-F4E0-45A7-A192-AF6FF4DE58DE}"/>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5342" xr:uid="{DB23ADAA-56FB-4771-805D-52ECD9AD25CE}"/>
    <cellStyle name="Currency 5 2 2 2 5 2 2 3" xfId="16062" xr:uid="{B6468827-ABAA-4B72-9997-5B1F7DA06B9D}"/>
    <cellStyle name="Currency 5 2 2 2 5 2 3" xfId="21125" xr:uid="{4C333FB6-C393-4E3A-B326-B09B95F15B6C}"/>
    <cellStyle name="Currency 5 2 2 2 5 2 4" xfId="11844" xr:uid="{6DBCE534-A45B-4A58-8317-4ABCFFB604F3}"/>
    <cellStyle name="Currency 5 2 2 2 5 3" xfId="5467" xr:uid="{00000000-0005-0000-0000-0000B90B0000}"/>
    <cellStyle name="Currency 5 2 2 2 5 3 2" xfId="23197" xr:uid="{A76DAF61-5D98-413A-A0C8-3BFD5F034A40}"/>
    <cellStyle name="Currency 5 2 2 2 5 3 3" xfId="13917" xr:uid="{48ED43AA-A9FB-4922-B3E5-35B3E1EBFB30}"/>
    <cellStyle name="Currency 5 2 2 2 5 4" xfId="18980" xr:uid="{A65220D5-C115-4313-853D-7FCF1262B59F}"/>
    <cellStyle name="Currency 5 2 2 2 5 5" xfId="9699" xr:uid="{863B9505-4B40-43F7-93CB-9DF30468ABCE}"/>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5755" xr:uid="{A5E708C9-5AEA-49EB-9510-5872104AD4A2}"/>
    <cellStyle name="Currency 5 2 2 2 6 2 2 3" xfId="16475" xr:uid="{AA0196E8-C4B9-4DBB-8452-F821211883EB}"/>
    <cellStyle name="Currency 5 2 2 2 6 2 3" xfId="21538" xr:uid="{D01AD28C-F9EE-4F46-A1B4-F89DD2B6F371}"/>
    <cellStyle name="Currency 5 2 2 2 6 2 4" xfId="12257" xr:uid="{6E2B6D09-52AB-4B57-8C01-DD4A26105E63}"/>
    <cellStyle name="Currency 5 2 2 2 6 3" xfId="5880" xr:uid="{00000000-0005-0000-0000-0000BD0B0000}"/>
    <cellStyle name="Currency 5 2 2 2 6 3 2" xfId="23610" xr:uid="{9933451C-9CC3-494F-9D53-245B04290E31}"/>
    <cellStyle name="Currency 5 2 2 2 6 3 3" xfId="14330" xr:uid="{A253E987-8BE8-4E40-B09F-B98E7CC93F9D}"/>
    <cellStyle name="Currency 5 2 2 2 6 4" xfId="19393" xr:uid="{ADF50769-93AE-4E64-8D59-AA207CE14424}"/>
    <cellStyle name="Currency 5 2 2 2 6 5" xfId="10112" xr:uid="{2E9EC584-725F-4F0B-B0CC-1DC0A33206CF}"/>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6168" xr:uid="{D8F63878-11F0-43BD-AB20-0786DF0CABC3}"/>
    <cellStyle name="Currency 5 2 2 2 7 2 2 3" xfId="16888" xr:uid="{A0F2F661-BACB-4460-9EC6-D7805F3D77AA}"/>
    <cellStyle name="Currency 5 2 2 2 7 2 3" xfId="21951" xr:uid="{439085AA-B8D6-4B2F-BC79-051EC4BDD95B}"/>
    <cellStyle name="Currency 5 2 2 2 7 2 4" xfId="12670" xr:uid="{8D4C5BEB-A05F-4EAE-83D3-33B51E9CC952}"/>
    <cellStyle name="Currency 5 2 2 2 7 3" xfId="6293" xr:uid="{00000000-0005-0000-0000-0000C10B0000}"/>
    <cellStyle name="Currency 5 2 2 2 7 3 2" xfId="24023" xr:uid="{77F39F77-DF10-4F9B-84AB-EBE58CCCE40F}"/>
    <cellStyle name="Currency 5 2 2 2 7 3 3" xfId="14743" xr:uid="{32CD76AB-1E48-4A7D-9089-AFEED2715B73}"/>
    <cellStyle name="Currency 5 2 2 2 7 4" xfId="19806" xr:uid="{BABFFD28-C369-4E76-B06C-1E2CA83256C2}"/>
    <cellStyle name="Currency 5 2 2 2 7 5" xfId="10525" xr:uid="{10B899EB-5E6D-4C67-8E3C-A89FF8F3D1CD}"/>
    <cellStyle name="Currency 5 2 2 2 8" xfId="2422" xr:uid="{00000000-0005-0000-0000-0000C20B0000}"/>
    <cellStyle name="Currency 5 2 2 2 8 2" xfId="6706" xr:uid="{00000000-0005-0000-0000-0000C30B0000}"/>
    <cellStyle name="Currency 5 2 2 2 8 2 2" xfId="24436" xr:uid="{5D897293-9DB9-46A1-8CEA-27E28CDC34FA}"/>
    <cellStyle name="Currency 5 2 2 2 8 2 3" xfId="15156" xr:uid="{4F0B4970-1518-4D0C-A299-F5EB9DAAD9C6}"/>
    <cellStyle name="Currency 5 2 2 2 8 3" xfId="20219" xr:uid="{89AAD584-02F1-468E-BEA2-79DCD1D3C63B}"/>
    <cellStyle name="Currency 5 2 2 2 8 4" xfId="10938" xr:uid="{6C6BDC87-C8AC-44AF-AC7A-17EC8D31EF04}"/>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2374" xr:uid="{ABB4A1A3-0712-4E6B-9AC4-D893688D7CCF}"/>
    <cellStyle name="Currency 5 2 2 3 10 3" xfId="13094" xr:uid="{DD631155-75BF-4D1A-ABEC-887CBBD61057}"/>
    <cellStyle name="Currency 5 2 2 3 11" xfId="18157" xr:uid="{0E15E6FC-D627-49D2-8417-177634E70842}"/>
    <cellStyle name="Currency 5 2 2 3 12" xfId="17324" xr:uid="{92ACFB91-A86D-4711-8714-40EF0EFBF6F8}"/>
    <cellStyle name="Currency 5 2 2 3 13" xfId="8876" xr:uid="{304B71EA-7EAA-43AB-A9E2-EE38638137D8}"/>
    <cellStyle name="Currency 5 2 2 3 2" xfId="201" xr:uid="{00000000-0005-0000-0000-0000C70B0000}"/>
    <cellStyle name="Currency 5 2 2 3 2 10" xfId="18158" xr:uid="{EF922FDE-730A-4750-A26B-F70B3CBD1E9D}"/>
    <cellStyle name="Currency 5 2 2 3 2 11" xfId="17325" xr:uid="{AF1531C4-81C5-4977-94CC-DEC803726F33}"/>
    <cellStyle name="Currency 5 2 2 3 2 12" xfId="8877" xr:uid="{8A967E0D-AD0D-45EF-B8BE-961DF65AC2A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934" xr:uid="{8AD2408B-EC69-4507-8458-6828CF154624}"/>
    <cellStyle name="Currency 5 2 2 3 2 2 2 2 3" xfId="15654" xr:uid="{965FDED5-415C-428C-AFB4-C40027785B83}"/>
    <cellStyle name="Currency 5 2 2 3 2 2 2 3" xfId="20717" xr:uid="{3A37C617-0AF7-4255-BD86-EC804904B10C}"/>
    <cellStyle name="Currency 5 2 2 3 2 2 2 4" xfId="11436" xr:uid="{60B602C2-D546-4B0A-8E8E-1233BD7EDFCE}"/>
    <cellStyle name="Currency 5 2 2 3 2 2 3" xfId="5059" xr:uid="{00000000-0005-0000-0000-0000CB0B0000}"/>
    <cellStyle name="Currency 5 2 2 3 2 2 3 2" xfId="22789" xr:uid="{C0851529-3E1F-45AE-BEA3-BC0128E9943F}"/>
    <cellStyle name="Currency 5 2 2 3 2 2 3 3" xfId="13509" xr:uid="{D418E05D-9AEA-4D2D-AC46-A4AB278A7D28}"/>
    <cellStyle name="Currency 5 2 2 3 2 2 4" xfId="18572" xr:uid="{88BFDF3F-9F27-4BAC-ABF0-758BFD321252}"/>
    <cellStyle name="Currency 5 2 2 3 2 2 5" xfId="17742" xr:uid="{9B4C399A-DC52-4D14-B383-4080ACD6363A}"/>
    <cellStyle name="Currency 5 2 2 3 2 2 6" xfId="9291" xr:uid="{878F8D2D-E0D1-4350-9AC1-02B080CFA9B9}"/>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5347" xr:uid="{ECB7A3DB-6D49-401F-BC4A-04365FA4D6B3}"/>
    <cellStyle name="Currency 5 2 2 3 2 3 2 2 3" xfId="16067" xr:uid="{46385524-0A9C-4EE8-B103-2DF9A6CE11BB}"/>
    <cellStyle name="Currency 5 2 2 3 2 3 2 3" xfId="21130" xr:uid="{EFCCE9A3-BBA2-4676-B4E9-FC29A759B291}"/>
    <cellStyle name="Currency 5 2 2 3 2 3 2 4" xfId="11849" xr:uid="{A77B9FCA-27CA-4FBA-80A7-A25927C02E17}"/>
    <cellStyle name="Currency 5 2 2 3 2 3 3" xfId="5472" xr:uid="{00000000-0005-0000-0000-0000CF0B0000}"/>
    <cellStyle name="Currency 5 2 2 3 2 3 3 2" xfId="23202" xr:uid="{15CC8003-33D7-42FA-8023-05ABE678652A}"/>
    <cellStyle name="Currency 5 2 2 3 2 3 3 3" xfId="13922" xr:uid="{2BF1B67F-5353-43D8-87D2-F61CC4B3CEA0}"/>
    <cellStyle name="Currency 5 2 2 3 2 3 4" xfId="18985" xr:uid="{98C84939-BF57-4BB4-9516-246ABA4C77EA}"/>
    <cellStyle name="Currency 5 2 2 3 2 3 5" xfId="9704" xr:uid="{762A858B-9F7A-4726-821B-70913D0D546E}"/>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5760" xr:uid="{933D38BA-8531-419D-90AA-E5BEFC91CF8A}"/>
    <cellStyle name="Currency 5 2 2 3 2 4 2 2 3" xfId="16480" xr:uid="{40917B5A-FFBC-411E-9EB8-CCF5F870BB51}"/>
    <cellStyle name="Currency 5 2 2 3 2 4 2 3" xfId="21543" xr:uid="{699DC561-64EF-4ED7-83C4-E94DA16ECCC0}"/>
    <cellStyle name="Currency 5 2 2 3 2 4 2 4" xfId="12262" xr:uid="{F33C81C2-4AAB-403C-B8A4-231B4EC0F4FC}"/>
    <cellStyle name="Currency 5 2 2 3 2 4 3" xfId="5885" xr:uid="{00000000-0005-0000-0000-0000D30B0000}"/>
    <cellStyle name="Currency 5 2 2 3 2 4 3 2" xfId="23615" xr:uid="{9F19818E-2FE0-476F-8FA5-167493E01CC1}"/>
    <cellStyle name="Currency 5 2 2 3 2 4 3 3" xfId="14335" xr:uid="{CF5408C9-BBF9-4D8D-A4BC-E207B6E9855E}"/>
    <cellStyle name="Currency 5 2 2 3 2 4 4" xfId="19398" xr:uid="{210A29D4-A085-465A-9508-0B1C08FB4A7A}"/>
    <cellStyle name="Currency 5 2 2 3 2 4 5" xfId="10117" xr:uid="{EB5F0C19-A7EB-4220-8C60-6E03D471EA5F}"/>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6173" xr:uid="{CBE1966A-B0D6-46ED-A90E-0102839358A0}"/>
    <cellStyle name="Currency 5 2 2 3 2 5 2 2 3" xfId="16893" xr:uid="{B80A4434-ADB3-41A3-8109-37CB226A16E5}"/>
    <cellStyle name="Currency 5 2 2 3 2 5 2 3" xfId="21956" xr:uid="{A8E4D9C1-B7E8-4E6C-8B6D-4F93260F220F}"/>
    <cellStyle name="Currency 5 2 2 3 2 5 2 4" xfId="12675" xr:uid="{19CDCB76-1680-4092-9946-3232D0EF7989}"/>
    <cellStyle name="Currency 5 2 2 3 2 5 3" xfId="6298" xr:uid="{00000000-0005-0000-0000-0000D70B0000}"/>
    <cellStyle name="Currency 5 2 2 3 2 5 3 2" xfId="24028" xr:uid="{A94E4A50-2389-4729-B4D5-AE806F409892}"/>
    <cellStyle name="Currency 5 2 2 3 2 5 3 3" xfId="14748" xr:uid="{CA3B3F33-23B3-426E-A855-8F3C1DA5CC99}"/>
    <cellStyle name="Currency 5 2 2 3 2 5 4" xfId="19811" xr:uid="{B190E38A-D475-4FC9-B221-762EAA10B15B}"/>
    <cellStyle name="Currency 5 2 2 3 2 5 5" xfId="10530" xr:uid="{06CAAED7-4071-4327-982D-522904C358C0}"/>
    <cellStyle name="Currency 5 2 2 3 2 6" xfId="2427" xr:uid="{00000000-0005-0000-0000-0000D80B0000}"/>
    <cellStyle name="Currency 5 2 2 3 2 6 2" xfId="6711" xr:uid="{00000000-0005-0000-0000-0000D90B0000}"/>
    <cellStyle name="Currency 5 2 2 3 2 6 2 2" xfId="24441" xr:uid="{1F97CDE9-4D96-4DE0-BB98-956C886DA4A7}"/>
    <cellStyle name="Currency 5 2 2 3 2 6 2 3" xfId="15161" xr:uid="{86ADF0BD-DA02-4948-8389-2554DAC7CAC1}"/>
    <cellStyle name="Currency 5 2 2 3 2 6 3" xfId="20224" xr:uid="{0E99B27D-9E57-46CE-928D-0BE9D4B7B80E}"/>
    <cellStyle name="Currency 5 2 2 3 2 6 4" xfId="10943" xr:uid="{3C622BAD-7549-42D6-8A4B-3BC99B9CC5E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4758" xr:uid="{66C07A98-E3CC-4F87-AACD-74CE1BCD1746}"/>
    <cellStyle name="Currency 5 2 2 3 2 8 2 3" xfId="15478" xr:uid="{63C936B3-40E8-43B0-8469-CBA3165092A4}"/>
    <cellStyle name="Currency 5 2 2 3 2 8 3" xfId="20541" xr:uid="{5814B14A-3E9B-468D-997E-DA395F358BDA}"/>
    <cellStyle name="Currency 5 2 2 3 2 8 4" xfId="11260" xr:uid="{0544E4A3-0D04-40AD-B0D3-F1A0454E213A}"/>
    <cellStyle name="Currency 5 2 2 3 2 9" xfId="4645" xr:uid="{00000000-0005-0000-0000-0000DD0B0000}"/>
    <cellStyle name="Currency 5 2 2 3 2 9 2" xfId="22375" xr:uid="{EF1599A8-76F7-435F-A0DC-0CEEA4A03BF9}"/>
    <cellStyle name="Currency 5 2 2 3 2 9 3" xfId="13095" xr:uid="{915143F7-9C21-46E6-B783-6E691ED01121}"/>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933" xr:uid="{DF692966-BA8A-463C-8C66-A89DBF76E89A}"/>
    <cellStyle name="Currency 5 2 2 3 3 2 2 3" xfId="15653" xr:uid="{3F2DFACE-6CAE-42ED-BA50-7F6DBE79D99F}"/>
    <cellStyle name="Currency 5 2 2 3 3 2 3" xfId="20716" xr:uid="{E107C22C-B727-4AC1-8471-706CAB10F417}"/>
    <cellStyle name="Currency 5 2 2 3 3 2 4" xfId="11435" xr:uid="{01DDC409-A956-4D94-8B7D-3A8B86D183B3}"/>
    <cellStyle name="Currency 5 2 2 3 3 3" xfId="5058" xr:uid="{00000000-0005-0000-0000-0000E10B0000}"/>
    <cellStyle name="Currency 5 2 2 3 3 3 2" xfId="22788" xr:uid="{A092772B-1275-46E5-A60A-7E5C061C296D}"/>
    <cellStyle name="Currency 5 2 2 3 3 3 3" xfId="13508" xr:uid="{25EFDF07-8802-4A96-996C-111FB551D388}"/>
    <cellStyle name="Currency 5 2 2 3 3 4" xfId="18571" xr:uid="{7C9B4CA1-F701-4BFE-9695-3CBAE6AB7B96}"/>
    <cellStyle name="Currency 5 2 2 3 3 5" xfId="17741" xr:uid="{71FB631F-F663-4447-B55D-503268A19364}"/>
    <cellStyle name="Currency 5 2 2 3 3 6" xfId="9290" xr:uid="{075102C8-E8BF-49C1-9EC5-45590742B13A}"/>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5346" xr:uid="{8A9B7B7F-6048-4537-9CB1-B0AC17B9E91D}"/>
    <cellStyle name="Currency 5 2 2 3 4 2 2 3" xfId="16066" xr:uid="{D53ACCA8-C6BE-4A6A-B957-C09A55B1FA68}"/>
    <cellStyle name="Currency 5 2 2 3 4 2 3" xfId="21129" xr:uid="{2C538433-65C3-4DBD-B8C9-D66042ACA448}"/>
    <cellStyle name="Currency 5 2 2 3 4 2 4" xfId="11848" xr:uid="{84C5E260-0B6F-45AD-8734-C8DBA3608F31}"/>
    <cellStyle name="Currency 5 2 2 3 4 3" xfId="5471" xr:uid="{00000000-0005-0000-0000-0000E50B0000}"/>
    <cellStyle name="Currency 5 2 2 3 4 3 2" xfId="23201" xr:uid="{6F41A572-6E24-40CA-89C8-34F689ABBF2D}"/>
    <cellStyle name="Currency 5 2 2 3 4 3 3" xfId="13921" xr:uid="{30949F2E-F642-4FF7-8DAA-F9D2004027D2}"/>
    <cellStyle name="Currency 5 2 2 3 4 4" xfId="18984" xr:uid="{BE85839C-D7AF-47BA-9093-549244C40AA9}"/>
    <cellStyle name="Currency 5 2 2 3 4 5" xfId="9703" xr:uid="{690F5CEE-B06C-49A8-B885-D9BB6152CECD}"/>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5759" xr:uid="{195C4F59-4507-4D27-9CD5-45F22A0739F1}"/>
    <cellStyle name="Currency 5 2 2 3 5 2 2 3" xfId="16479" xr:uid="{F47DC7D2-E140-431B-8BC8-B970A35A975F}"/>
    <cellStyle name="Currency 5 2 2 3 5 2 3" xfId="21542" xr:uid="{07BE15C0-9D63-403A-95EB-1039FB640ED7}"/>
    <cellStyle name="Currency 5 2 2 3 5 2 4" xfId="12261" xr:uid="{48466D47-9847-4238-A3EE-06F8E5B44447}"/>
    <cellStyle name="Currency 5 2 2 3 5 3" xfId="5884" xr:uid="{00000000-0005-0000-0000-0000E90B0000}"/>
    <cellStyle name="Currency 5 2 2 3 5 3 2" xfId="23614" xr:uid="{B6FB0C0E-3C84-4221-8E75-3A0C406E9181}"/>
    <cellStyle name="Currency 5 2 2 3 5 3 3" xfId="14334" xr:uid="{D6409CC9-6DEA-41F7-AEA0-52C200BE4C3E}"/>
    <cellStyle name="Currency 5 2 2 3 5 4" xfId="19397" xr:uid="{FEE6E89F-EE2B-474E-BCB6-C5EECBB165E6}"/>
    <cellStyle name="Currency 5 2 2 3 5 5" xfId="10116" xr:uid="{3D238423-C0EF-4F98-89E9-D5A8D856701C}"/>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6172" xr:uid="{A9BEBD76-BC4F-4618-94D3-42AE33740A59}"/>
    <cellStyle name="Currency 5 2 2 3 6 2 2 3" xfId="16892" xr:uid="{8B986A05-CFED-405B-BD3E-2B8D7CDA6BF3}"/>
    <cellStyle name="Currency 5 2 2 3 6 2 3" xfId="21955" xr:uid="{7552B155-4986-473D-B1D4-27667E3E34C2}"/>
    <cellStyle name="Currency 5 2 2 3 6 2 4" xfId="12674" xr:uid="{DD3A7B70-0A7E-4E95-9857-05BB824FE0CD}"/>
    <cellStyle name="Currency 5 2 2 3 6 3" xfId="6297" xr:uid="{00000000-0005-0000-0000-0000ED0B0000}"/>
    <cellStyle name="Currency 5 2 2 3 6 3 2" xfId="24027" xr:uid="{79898C28-006B-4B6E-9CB3-317934DB2A6A}"/>
    <cellStyle name="Currency 5 2 2 3 6 3 3" xfId="14747" xr:uid="{A235062C-73CD-4508-A13C-04D29469E11D}"/>
    <cellStyle name="Currency 5 2 2 3 6 4" xfId="19810" xr:uid="{0D086105-A064-441C-83D2-AE3CA1B43588}"/>
    <cellStyle name="Currency 5 2 2 3 6 5" xfId="10529" xr:uid="{6527E5D9-619E-4654-9605-B4B2A5C542D6}"/>
    <cellStyle name="Currency 5 2 2 3 7" xfId="2426" xr:uid="{00000000-0005-0000-0000-0000EE0B0000}"/>
    <cellStyle name="Currency 5 2 2 3 7 2" xfId="6710" xr:uid="{00000000-0005-0000-0000-0000EF0B0000}"/>
    <cellStyle name="Currency 5 2 2 3 7 2 2" xfId="24440" xr:uid="{DF3BCA51-5315-45B3-9DBB-538101566E3A}"/>
    <cellStyle name="Currency 5 2 2 3 7 2 3" xfId="15160" xr:uid="{A3B85886-7143-4BC6-967E-B6406E7B8DBC}"/>
    <cellStyle name="Currency 5 2 2 3 7 3" xfId="20223" xr:uid="{BD8D3BF4-59C5-46E5-A5BF-CE5C93CFFB6F}"/>
    <cellStyle name="Currency 5 2 2 3 7 4" xfId="10942" xr:uid="{FC5A411A-6073-44CF-A446-15A18A5324D4}"/>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4757" xr:uid="{D550B80C-1E89-46A7-AA54-58C2FD601956}"/>
    <cellStyle name="Currency 5 2 2 3 9 2 3" xfId="15477" xr:uid="{122D2C56-4C0A-4BCE-BB94-DD5FACA455B9}"/>
    <cellStyle name="Currency 5 2 2 3 9 3" xfId="20540" xr:uid="{C584C0F6-E303-4C28-9E8F-65DA53389D1B}"/>
    <cellStyle name="Currency 5 2 2 3 9 4" xfId="11259" xr:uid="{9BA9A083-76B5-4C43-8868-43286259093E}"/>
    <cellStyle name="Currency 5 2 2 4" xfId="202" xr:uid="{00000000-0005-0000-0000-0000F30B0000}"/>
    <cellStyle name="Currency 5 2 2 4 10" xfId="18159" xr:uid="{768694FE-131F-4803-B6F4-A9C2CC87F0A1}"/>
    <cellStyle name="Currency 5 2 2 4 11" xfId="17326" xr:uid="{BFD83A90-7EF2-44AA-83AC-77F5CB84A8FE}"/>
    <cellStyle name="Currency 5 2 2 4 12" xfId="8878" xr:uid="{9DB30043-DDBA-4C5C-84F8-641FA4E5F0D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935" xr:uid="{79855077-B673-4448-97E4-F075A11D1B01}"/>
    <cellStyle name="Currency 5 2 2 4 2 2 2 3" xfId="15655" xr:uid="{FD2B5EA1-FBDB-4956-922B-98715A112F1D}"/>
    <cellStyle name="Currency 5 2 2 4 2 2 3" xfId="20718" xr:uid="{DA0B505E-E9AB-4821-B7DD-C5B0C78C3152}"/>
    <cellStyle name="Currency 5 2 2 4 2 2 4" xfId="11437" xr:uid="{4E8C645B-EDB2-4F19-9B64-61491228D4AB}"/>
    <cellStyle name="Currency 5 2 2 4 2 3" xfId="5060" xr:uid="{00000000-0005-0000-0000-0000F70B0000}"/>
    <cellStyle name="Currency 5 2 2 4 2 3 2" xfId="22790" xr:uid="{1ACE180B-12BE-4170-8226-569BF0B8BAD9}"/>
    <cellStyle name="Currency 5 2 2 4 2 3 3" xfId="13510" xr:uid="{2AFC983B-66E7-41D8-8BC2-8A7DB876C3E3}"/>
    <cellStyle name="Currency 5 2 2 4 2 4" xfId="18573" xr:uid="{FA469034-8E54-466F-8486-5CE54DDC6499}"/>
    <cellStyle name="Currency 5 2 2 4 2 5" xfId="17743" xr:uid="{307DDC07-9155-422B-8796-39F1564C9110}"/>
    <cellStyle name="Currency 5 2 2 4 2 6" xfId="9292" xr:uid="{20AC2604-7B8D-40FF-9BDE-7FC85EB7DF6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5348" xr:uid="{D6EB7376-723F-4A52-8A98-79C1331C7A2A}"/>
    <cellStyle name="Currency 5 2 2 4 3 2 2 3" xfId="16068" xr:uid="{8CA13E6D-7375-40F6-AECA-DBDC40F7FFF1}"/>
    <cellStyle name="Currency 5 2 2 4 3 2 3" xfId="21131" xr:uid="{809D07AF-20B8-4828-9566-FB2EF5B42A1E}"/>
    <cellStyle name="Currency 5 2 2 4 3 2 4" xfId="11850" xr:uid="{AC356C1D-24E8-4E97-9160-F8443E025B2B}"/>
    <cellStyle name="Currency 5 2 2 4 3 3" xfId="5473" xr:uid="{00000000-0005-0000-0000-0000FB0B0000}"/>
    <cellStyle name="Currency 5 2 2 4 3 3 2" xfId="23203" xr:uid="{30B97588-333B-4360-AEB7-3A2BCEFE1A6F}"/>
    <cellStyle name="Currency 5 2 2 4 3 3 3" xfId="13923" xr:uid="{CBD990CA-3D74-4194-94E5-4DF394627FE6}"/>
    <cellStyle name="Currency 5 2 2 4 3 4" xfId="18986" xr:uid="{34A7559E-C275-4B89-A9C8-280E9E696245}"/>
    <cellStyle name="Currency 5 2 2 4 3 5" xfId="9705" xr:uid="{DFF2B776-3786-4392-A96E-B1B360231A66}"/>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5761" xr:uid="{1C34A803-28CC-414C-8F76-722FF6FF32C9}"/>
    <cellStyle name="Currency 5 2 2 4 4 2 2 3" xfId="16481" xr:uid="{493B8F59-352C-44D6-B07D-1CB3494A7091}"/>
    <cellStyle name="Currency 5 2 2 4 4 2 3" xfId="21544" xr:uid="{10F0B5D8-0B75-46E6-BA83-3D1550F9517E}"/>
    <cellStyle name="Currency 5 2 2 4 4 2 4" xfId="12263" xr:uid="{E0C7DCDA-687E-4DAA-93C2-003CE8F78D42}"/>
    <cellStyle name="Currency 5 2 2 4 4 3" xfId="5886" xr:uid="{00000000-0005-0000-0000-0000FF0B0000}"/>
    <cellStyle name="Currency 5 2 2 4 4 3 2" xfId="23616" xr:uid="{7ED7907F-040C-4DBA-95BA-C868C5408364}"/>
    <cellStyle name="Currency 5 2 2 4 4 3 3" xfId="14336" xr:uid="{7F922EFD-CF6E-439D-B9A0-E24E1FB91AA6}"/>
    <cellStyle name="Currency 5 2 2 4 4 4" xfId="19399" xr:uid="{32CDAA14-1260-4AFD-9C3E-74C9E9CFC01E}"/>
    <cellStyle name="Currency 5 2 2 4 4 5" xfId="10118" xr:uid="{A8D81ADF-5D01-4A57-A108-E8C622E68D3F}"/>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6174" xr:uid="{C1D1CADB-EF90-44DB-BAF5-63862058ADD9}"/>
    <cellStyle name="Currency 5 2 2 4 5 2 2 3" xfId="16894" xr:uid="{F8F57004-4147-4BB5-A672-158399395442}"/>
    <cellStyle name="Currency 5 2 2 4 5 2 3" xfId="21957" xr:uid="{F0C58D1D-3C2C-4F69-B91E-1F945B912468}"/>
    <cellStyle name="Currency 5 2 2 4 5 2 4" xfId="12676" xr:uid="{6AF8A689-93E9-4019-82D5-86C3BA41B4F2}"/>
    <cellStyle name="Currency 5 2 2 4 5 3" xfId="6299" xr:uid="{00000000-0005-0000-0000-0000030C0000}"/>
    <cellStyle name="Currency 5 2 2 4 5 3 2" xfId="24029" xr:uid="{612D8194-6524-4C94-908B-C0169C1ED1FC}"/>
    <cellStyle name="Currency 5 2 2 4 5 3 3" xfId="14749" xr:uid="{BEB1DA6C-31FF-4E37-B097-3582A97797AF}"/>
    <cellStyle name="Currency 5 2 2 4 5 4" xfId="19812" xr:uid="{3FC4E607-CB80-4828-BD51-DA6AF66EB9BB}"/>
    <cellStyle name="Currency 5 2 2 4 5 5" xfId="10531" xr:uid="{AFC9B7D2-4049-4AB3-AE1D-E7D08C9F857C}"/>
    <cellStyle name="Currency 5 2 2 4 6" xfId="2428" xr:uid="{00000000-0005-0000-0000-0000040C0000}"/>
    <cellStyle name="Currency 5 2 2 4 6 2" xfId="6712" xr:uid="{00000000-0005-0000-0000-0000050C0000}"/>
    <cellStyle name="Currency 5 2 2 4 6 2 2" xfId="24442" xr:uid="{ECE29696-38EB-41CB-B815-939CD7C412A2}"/>
    <cellStyle name="Currency 5 2 2 4 6 2 3" xfId="15162" xr:uid="{93FC5306-2A58-4B21-A700-CC152363BF0F}"/>
    <cellStyle name="Currency 5 2 2 4 6 3" xfId="20225" xr:uid="{BB6ABCD7-71AE-4F53-B2EE-75B02C5DA0A8}"/>
    <cellStyle name="Currency 5 2 2 4 6 4" xfId="10944" xr:uid="{E0DAE0BC-9D1E-466A-9949-855A849EADEE}"/>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4759" xr:uid="{B09A2492-7F17-4209-92DE-139801C67CEA}"/>
    <cellStyle name="Currency 5 2 2 4 8 2 3" xfId="15479" xr:uid="{245BC0B2-E866-4591-878C-7D05F70625BD}"/>
    <cellStyle name="Currency 5 2 2 4 8 3" xfId="20542" xr:uid="{0D4B33DE-D4B6-433F-B636-FFD520161BBC}"/>
    <cellStyle name="Currency 5 2 2 4 8 4" xfId="11261" xr:uid="{D88778BC-B07C-4223-A137-1BCCF1D6AA4A}"/>
    <cellStyle name="Currency 5 2 2 4 9" xfId="4646" xr:uid="{00000000-0005-0000-0000-0000090C0000}"/>
    <cellStyle name="Currency 5 2 2 4 9 2" xfId="22376" xr:uid="{B09F406A-D59D-4F7E-B6D2-31B388FADF90}"/>
    <cellStyle name="Currency 5 2 2 4 9 3" xfId="13096" xr:uid="{37736E52-F896-4770-96DB-06C803AD8B51}"/>
    <cellStyle name="Currency 5 2 2 5" xfId="203" xr:uid="{00000000-0005-0000-0000-00000A0C0000}"/>
    <cellStyle name="Currency 5 2 2 5 10" xfId="18160" xr:uid="{BC345D83-B785-494E-90D6-F14884634025}"/>
    <cellStyle name="Currency 5 2 2 5 11" xfId="17327" xr:uid="{FC047C86-BFCF-4CC1-897F-C722C4B048F2}"/>
    <cellStyle name="Currency 5 2 2 5 12" xfId="8879" xr:uid="{86476AC0-1FDA-4624-AC04-DE16D6160032}"/>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936" xr:uid="{9D4957D7-7A1F-4DE0-AE7C-72CD81BB4494}"/>
    <cellStyle name="Currency 5 2 2 5 2 2 2 3" xfId="15656" xr:uid="{D2A2A528-990C-4918-89E0-9B16569F3B55}"/>
    <cellStyle name="Currency 5 2 2 5 2 2 3" xfId="20719" xr:uid="{811339E7-0AEF-48E5-9969-BE71A205B0CE}"/>
    <cellStyle name="Currency 5 2 2 5 2 2 4" xfId="11438" xr:uid="{537840EF-F459-4701-9532-2B645AFF6617}"/>
    <cellStyle name="Currency 5 2 2 5 2 3" xfId="5061" xr:uid="{00000000-0005-0000-0000-00000E0C0000}"/>
    <cellStyle name="Currency 5 2 2 5 2 3 2" xfId="22791" xr:uid="{87C23682-BB26-4779-A196-0A9A4095D75B}"/>
    <cellStyle name="Currency 5 2 2 5 2 3 3" xfId="13511" xr:uid="{D3EBCDF3-99CB-401C-87C7-2A0E7249497A}"/>
    <cellStyle name="Currency 5 2 2 5 2 4" xfId="18574" xr:uid="{DD20C11D-1F77-4F9C-9C8F-4D50AB5D265A}"/>
    <cellStyle name="Currency 5 2 2 5 2 5" xfId="17744" xr:uid="{DD9F8691-67C1-492D-9C68-95E7312F4833}"/>
    <cellStyle name="Currency 5 2 2 5 2 6" xfId="9293" xr:uid="{09E66B86-0EFD-4F78-B3B1-CF40B8EB7A9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5349" xr:uid="{0C1807E1-C8F9-4D38-9FFA-6AC2A0434040}"/>
    <cellStyle name="Currency 5 2 2 5 3 2 2 3" xfId="16069" xr:uid="{29B79EE6-91B9-4EFE-A2C0-A1567CCA5EFB}"/>
    <cellStyle name="Currency 5 2 2 5 3 2 3" xfId="21132" xr:uid="{1F8C6A41-E23D-4230-BAAC-0B8C1897FAC9}"/>
    <cellStyle name="Currency 5 2 2 5 3 2 4" xfId="11851" xr:uid="{0A6581BB-0937-4079-BF3A-FBA2895FFD30}"/>
    <cellStyle name="Currency 5 2 2 5 3 3" xfId="5474" xr:uid="{00000000-0005-0000-0000-0000120C0000}"/>
    <cellStyle name="Currency 5 2 2 5 3 3 2" xfId="23204" xr:uid="{E073B196-C76F-4E23-AF3B-5C812C46AAD1}"/>
    <cellStyle name="Currency 5 2 2 5 3 3 3" xfId="13924" xr:uid="{BA18008E-CBF0-4A97-9601-41391B80A800}"/>
    <cellStyle name="Currency 5 2 2 5 3 4" xfId="18987" xr:uid="{0C104274-B2EF-4632-919A-B949B2D74E54}"/>
    <cellStyle name="Currency 5 2 2 5 3 5" xfId="9706" xr:uid="{9FBD64A8-61E9-47B7-B51B-AE4DD91F1222}"/>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5762" xr:uid="{79AA1518-4877-4932-9DA3-66BBB68AB3B8}"/>
    <cellStyle name="Currency 5 2 2 5 4 2 2 3" xfId="16482" xr:uid="{B198E63A-56B2-4EA8-9139-7EBD594A459F}"/>
    <cellStyle name="Currency 5 2 2 5 4 2 3" xfId="21545" xr:uid="{4FDAB832-C49C-4C8D-8B40-870EFE8A3BE9}"/>
    <cellStyle name="Currency 5 2 2 5 4 2 4" xfId="12264" xr:uid="{F3E17765-7747-46EC-8A20-D6CBD9696CDC}"/>
    <cellStyle name="Currency 5 2 2 5 4 3" xfId="5887" xr:uid="{00000000-0005-0000-0000-0000160C0000}"/>
    <cellStyle name="Currency 5 2 2 5 4 3 2" xfId="23617" xr:uid="{4C68CB54-722F-476B-B222-76405B8AE953}"/>
    <cellStyle name="Currency 5 2 2 5 4 3 3" xfId="14337" xr:uid="{8DD15F12-FFB0-4160-8A32-74878CC47D33}"/>
    <cellStyle name="Currency 5 2 2 5 4 4" xfId="19400" xr:uid="{5CFD1CD5-8C11-4FDE-98FC-0AFAC0AFCC68}"/>
    <cellStyle name="Currency 5 2 2 5 4 5" xfId="10119" xr:uid="{A1009640-5001-4A3D-ABD7-77B918C8DBED}"/>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6175" xr:uid="{7560B4A1-4DD2-46C4-8613-BA7F7DCB2B2D}"/>
    <cellStyle name="Currency 5 2 2 5 5 2 2 3" xfId="16895" xr:uid="{9E696F78-6A69-4B87-A6A8-55C881ACDA8B}"/>
    <cellStyle name="Currency 5 2 2 5 5 2 3" xfId="21958" xr:uid="{91F4CE8E-7364-4178-83BD-64DC2922DCBC}"/>
    <cellStyle name="Currency 5 2 2 5 5 2 4" xfId="12677" xr:uid="{31E91655-CA35-4867-A68C-0C8FB8B4D056}"/>
    <cellStyle name="Currency 5 2 2 5 5 3" xfId="6300" xr:uid="{00000000-0005-0000-0000-00001A0C0000}"/>
    <cellStyle name="Currency 5 2 2 5 5 3 2" xfId="24030" xr:uid="{6F0B6054-1BDD-4CB1-842E-805FEE9D3E0E}"/>
    <cellStyle name="Currency 5 2 2 5 5 3 3" xfId="14750" xr:uid="{403E1894-7209-4A33-B390-0B1D5CFF07AF}"/>
    <cellStyle name="Currency 5 2 2 5 5 4" xfId="19813" xr:uid="{121BAE03-F182-423D-8414-78C8271C00D3}"/>
    <cellStyle name="Currency 5 2 2 5 5 5" xfId="10532" xr:uid="{756B4296-56F4-4432-8572-754AA574FCBB}"/>
    <cellStyle name="Currency 5 2 2 5 6" xfId="2429" xr:uid="{00000000-0005-0000-0000-00001B0C0000}"/>
    <cellStyle name="Currency 5 2 2 5 6 2" xfId="6713" xr:uid="{00000000-0005-0000-0000-00001C0C0000}"/>
    <cellStyle name="Currency 5 2 2 5 6 2 2" xfId="24443" xr:uid="{53452F2E-A082-4791-8E79-A1EA94C053C8}"/>
    <cellStyle name="Currency 5 2 2 5 6 2 3" xfId="15163" xr:uid="{5357D7D7-3EB0-4EB6-AF03-E763458AF6F2}"/>
    <cellStyle name="Currency 5 2 2 5 6 3" xfId="20226" xr:uid="{AC953279-3825-4209-B16B-39593EF38AA2}"/>
    <cellStyle name="Currency 5 2 2 5 6 4" xfId="10945" xr:uid="{38D750D9-3176-40F6-9DA0-0A83334C2691}"/>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4760" xr:uid="{EFB37095-C416-48E4-8C60-A3D9F12AF98B}"/>
    <cellStyle name="Currency 5 2 2 5 8 2 3" xfId="15480" xr:uid="{090041BD-CF46-45F5-A398-28D611DFDECD}"/>
    <cellStyle name="Currency 5 2 2 5 8 3" xfId="20543" xr:uid="{E00D94B7-9A8D-4DCE-9D68-8A7927F853A3}"/>
    <cellStyle name="Currency 5 2 2 5 8 4" xfId="11262" xr:uid="{DD55516E-087E-4C62-8664-F36061D11E82}"/>
    <cellStyle name="Currency 5 2 2 5 9" xfId="4647" xr:uid="{00000000-0005-0000-0000-0000200C0000}"/>
    <cellStyle name="Currency 5 2 2 5 9 2" xfId="22377" xr:uid="{C100A31C-F39E-4B5F-880A-1C671C4C1673}"/>
    <cellStyle name="Currency 5 2 2 5 9 3" xfId="13097" xr:uid="{45248697-95D3-4676-BE2D-E9C2EFD6FB38}"/>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2378" xr:uid="{08EC6A09-D126-4624-89BE-14E2F70BDA6B}"/>
    <cellStyle name="Currency 5 2 4 10 3" xfId="13098" xr:uid="{090AB9FB-48B4-4B7C-B334-FF5F6732F091}"/>
    <cellStyle name="Currency 5 2 4 11" xfId="18161" xr:uid="{9A051726-20D6-493D-90C9-958A1A372444}"/>
    <cellStyle name="Currency 5 2 4 12" xfId="17328" xr:uid="{DB99E5A2-406B-4AD3-A1FE-96A0E94275F8}"/>
    <cellStyle name="Currency 5 2 4 13" xfId="8880" xr:uid="{F91E4832-2A12-4F38-A413-862764EEAEB1}"/>
    <cellStyle name="Currency 5 2 4 2" xfId="206" xr:uid="{00000000-0005-0000-0000-0000250C0000}"/>
    <cellStyle name="Currency 5 2 4 2 10" xfId="18162" xr:uid="{728DFA6D-FB18-472D-84C5-DE1CF65F8F35}"/>
    <cellStyle name="Currency 5 2 4 2 11" xfId="17329" xr:uid="{5298C273-314A-4592-B281-1C886BDE37E9}"/>
    <cellStyle name="Currency 5 2 4 2 12" xfId="8881" xr:uid="{34A0C8E9-C967-4BBC-A355-00F10DC7A4B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938" xr:uid="{8889CD10-35B9-47C1-8679-113A49DF31A3}"/>
    <cellStyle name="Currency 5 2 4 2 2 2 2 3" xfId="15658" xr:uid="{1281CB5D-EFF6-4A2C-B7E1-139E375C3F7A}"/>
    <cellStyle name="Currency 5 2 4 2 2 2 3" xfId="20721" xr:uid="{848D71BC-13B5-4A33-A7F1-BDE9096470C7}"/>
    <cellStyle name="Currency 5 2 4 2 2 2 4" xfId="11440" xr:uid="{80073779-7F4D-4CBE-B87D-4AA5F2C63DD7}"/>
    <cellStyle name="Currency 5 2 4 2 2 3" xfId="5063" xr:uid="{00000000-0005-0000-0000-0000290C0000}"/>
    <cellStyle name="Currency 5 2 4 2 2 3 2" xfId="22793" xr:uid="{2202F49C-D848-4EB6-9899-5D0758E8BDB7}"/>
    <cellStyle name="Currency 5 2 4 2 2 3 3" xfId="13513" xr:uid="{E8D2DB88-1B7F-4BE6-A511-570B8AFA403A}"/>
    <cellStyle name="Currency 5 2 4 2 2 4" xfId="18576" xr:uid="{0FC668E4-1DF7-4BA5-87FE-5EA241F426CF}"/>
    <cellStyle name="Currency 5 2 4 2 2 5" xfId="17746" xr:uid="{F70B6E80-96C9-43D0-9523-B349290F466A}"/>
    <cellStyle name="Currency 5 2 4 2 2 6" xfId="9295" xr:uid="{0A5B7BDC-0F6D-468B-8363-9528C386064D}"/>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5351" xr:uid="{BA01AAD9-1A37-430E-AACA-01406A9D58B9}"/>
    <cellStyle name="Currency 5 2 4 2 3 2 2 3" xfId="16071" xr:uid="{ABD92045-C2EA-43A5-9B38-DABF0D4A88FA}"/>
    <cellStyle name="Currency 5 2 4 2 3 2 3" xfId="21134" xr:uid="{0DC8A052-08D4-4F8F-85CD-019D3CDE4AEC}"/>
    <cellStyle name="Currency 5 2 4 2 3 2 4" xfId="11853" xr:uid="{68CB59CB-3E79-43E3-A914-24C1B9B81EDF}"/>
    <cellStyle name="Currency 5 2 4 2 3 3" xfId="5476" xr:uid="{00000000-0005-0000-0000-00002D0C0000}"/>
    <cellStyle name="Currency 5 2 4 2 3 3 2" xfId="23206" xr:uid="{3B9714C4-8F62-4950-8F6B-C071DAEBC460}"/>
    <cellStyle name="Currency 5 2 4 2 3 3 3" xfId="13926" xr:uid="{6ABC6AC3-3A58-409D-8A8E-A71C7FC70DDE}"/>
    <cellStyle name="Currency 5 2 4 2 3 4" xfId="18989" xr:uid="{87F0E084-4DE7-4250-9054-4C58E7B08544}"/>
    <cellStyle name="Currency 5 2 4 2 3 5" xfId="9708" xr:uid="{0B078743-A52B-489B-8FBB-60EC8EC63883}"/>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5764" xr:uid="{1DEF4365-8DBC-41DB-A7B6-7534C9BE5650}"/>
    <cellStyle name="Currency 5 2 4 2 4 2 2 3" xfId="16484" xr:uid="{CCC07177-83B3-4A57-A6B0-412C1B114ECC}"/>
    <cellStyle name="Currency 5 2 4 2 4 2 3" xfId="21547" xr:uid="{62E0F1B6-43FB-4BA5-A052-60F108B934B3}"/>
    <cellStyle name="Currency 5 2 4 2 4 2 4" xfId="12266" xr:uid="{FDF9A5E0-149D-47CA-B533-46B2C778BFBA}"/>
    <cellStyle name="Currency 5 2 4 2 4 3" xfId="5889" xr:uid="{00000000-0005-0000-0000-0000310C0000}"/>
    <cellStyle name="Currency 5 2 4 2 4 3 2" xfId="23619" xr:uid="{E1456A9F-C723-4B7F-8636-5A5613A79C4D}"/>
    <cellStyle name="Currency 5 2 4 2 4 3 3" xfId="14339" xr:uid="{B241D04F-E00B-42F5-B80A-8FCCFD557674}"/>
    <cellStyle name="Currency 5 2 4 2 4 4" xfId="19402" xr:uid="{B0C000CA-1BF7-49D4-AF88-7B378922F1EC}"/>
    <cellStyle name="Currency 5 2 4 2 4 5" xfId="10121" xr:uid="{1FBCAE7F-60EC-40D8-9C78-62D2169BDBB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6177" xr:uid="{3379431D-730A-4041-A960-E520E67A624D}"/>
    <cellStyle name="Currency 5 2 4 2 5 2 2 3" xfId="16897" xr:uid="{5D1399C0-5523-4C6C-A21F-3A18535440B1}"/>
    <cellStyle name="Currency 5 2 4 2 5 2 3" xfId="21960" xr:uid="{53875A3A-03E4-42F4-AB51-AAE49482FB39}"/>
    <cellStyle name="Currency 5 2 4 2 5 2 4" xfId="12679" xr:uid="{BC8862B0-CF5B-4ED7-989D-AEB8AC0D1612}"/>
    <cellStyle name="Currency 5 2 4 2 5 3" xfId="6302" xr:uid="{00000000-0005-0000-0000-0000350C0000}"/>
    <cellStyle name="Currency 5 2 4 2 5 3 2" xfId="24032" xr:uid="{0FA3ED10-97BF-40C2-A2AE-A5C302A78DCC}"/>
    <cellStyle name="Currency 5 2 4 2 5 3 3" xfId="14752" xr:uid="{747BC532-D31A-46A7-9160-8E958285159F}"/>
    <cellStyle name="Currency 5 2 4 2 5 4" xfId="19815" xr:uid="{F6DA1D72-6C03-4F23-BF7D-FAEBE22B2D45}"/>
    <cellStyle name="Currency 5 2 4 2 5 5" xfId="10534" xr:uid="{A7546BF7-6D5D-47B6-8C1F-DBC870FC4677}"/>
    <cellStyle name="Currency 5 2 4 2 6" xfId="2431" xr:uid="{00000000-0005-0000-0000-0000360C0000}"/>
    <cellStyle name="Currency 5 2 4 2 6 2" xfId="6715" xr:uid="{00000000-0005-0000-0000-0000370C0000}"/>
    <cellStyle name="Currency 5 2 4 2 6 2 2" xfId="24445" xr:uid="{DBA96A48-C0DD-42F0-A4D5-5425609FC79D}"/>
    <cellStyle name="Currency 5 2 4 2 6 2 3" xfId="15165" xr:uid="{702FAB1E-48F2-4FD1-8AF2-4E317B02A2B6}"/>
    <cellStyle name="Currency 5 2 4 2 6 3" xfId="20228" xr:uid="{EFD8985E-408D-46E2-8F53-7C60D2655E10}"/>
    <cellStyle name="Currency 5 2 4 2 6 4" xfId="10947" xr:uid="{100A44FC-4871-4F04-B3F7-7319DE3B034F}"/>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4762" xr:uid="{2B3FEA2E-71E2-442C-9077-1163D216F9B5}"/>
    <cellStyle name="Currency 5 2 4 2 8 2 3" xfId="15482" xr:uid="{DED3245B-906A-4DB8-AF37-C5315125A4F6}"/>
    <cellStyle name="Currency 5 2 4 2 8 3" xfId="20545" xr:uid="{CC8BEF2F-62E1-4F67-8E5E-3F51B319CFF4}"/>
    <cellStyle name="Currency 5 2 4 2 8 4" xfId="11264" xr:uid="{E7568127-D0A5-46DE-A806-7723F18E5DE0}"/>
    <cellStyle name="Currency 5 2 4 2 9" xfId="4649" xr:uid="{00000000-0005-0000-0000-00003B0C0000}"/>
    <cellStyle name="Currency 5 2 4 2 9 2" xfId="22379" xr:uid="{EF7A0DE2-6BFB-4E69-B563-0EE804511307}"/>
    <cellStyle name="Currency 5 2 4 2 9 3" xfId="13099" xr:uid="{C35B127B-615D-46BA-A4E3-AF6A7602D4D0}"/>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937" xr:uid="{83B57643-192D-4124-B543-4FFE184A1019}"/>
    <cellStyle name="Currency 5 2 4 3 2 2 3" xfId="15657" xr:uid="{D60EDAA2-AE6E-47F5-8231-EC7085786CE5}"/>
    <cellStyle name="Currency 5 2 4 3 2 3" xfId="20720" xr:uid="{5803919C-A329-4509-9E32-F01C2BADEB1A}"/>
    <cellStyle name="Currency 5 2 4 3 2 4" xfId="11439" xr:uid="{47A00088-8A34-4749-89B4-1918DD0F8AA6}"/>
    <cellStyle name="Currency 5 2 4 3 3" xfId="5062" xr:uid="{00000000-0005-0000-0000-00003F0C0000}"/>
    <cellStyle name="Currency 5 2 4 3 3 2" xfId="22792" xr:uid="{20DBCE93-DD5B-4F65-81B6-CCBD174D4831}"/>
    <cellStyle name="Currency 5 2 4 3 3 3" xfId="13512" xr:uid="{3B146A4F-FCBA-479A-A245-EA2C7713E3B1}"/>
    <cellStyle name="Currency 5 2 4 3 4" xfId="18575" xr:uid="{660E3398-3B25-41F6-8BBB-4D6CB61E2EE5}"/>
    <cellStyle name="Currency 5 2 4 3 5" xfId="17745" xr:uid="{0FB13FE8-1863-4487-AD54-D5FB7FECFF5C}"/>
    <cellStyle name="Currency 5 2 4 3 6" xfId="9294" xr:uid="{E1BEEAB8-3C94-47ED-868C-B6C7D2DA0215}"/>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5350" xr:uid="{8E76E19E-BB4B-44AF-9C64-68BBBB87447F}"/>
    <cellStyle name="Currency 5 2 4 4 2 2 3" xfId="16070" xr:uid="{D8221898-7943-463F-AE45-819171CB478C}"/>
    <cellStyle name="Currency 5 2 4 4 2 3" xfId="21133" xr:uid="{4950CE27-A4B1-4266-81CC-F561D48296A9}"/>
    <cellStyle name="Currency 5 2 4 4 2 4" xfId="11852" xr:uid="{0905064A-3F3D-4E74-99A9-77574D88E409}"/>
    <cellStyle name="Currency 5 2 4 4 3" xfId="5475" xr:uid="{00000000-0005-0000-0000-0000430C0000}"/>
    <cellStyle name="Currency 5 2 4 4 3 2" xfId="23205" xr:uid="{1B705151-5EFB-4758-8A2E-6F0978153F3F}"/>
    <cellStyle name="Currency 5 2 4 4 3 3" xfId="13925" xr:uid="{9A821DA3-CDED-4D59-B000-781557CF107C}"/>
    <cellStyle name="Currency 5 2 4 4 4" xfId="18988" xr:uid="{587F32C5-34D2-4DB5-93EA-181A15DC4E76}"/>
    <cellStyle name="Currency 5 2 4 4 5" xfId="9707" xr:uid="{55889704-D891-47BE-AFEA-11C2D757F994}"/>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5763" xr:uid="{DB0CF814-11E3-4CB6-A0E2-608F2982A4E8}"/>
    <cellStyle name="Currency 5 2 4 5 2 2 3" xfId="16483" xr:uid="{F037B0F3-F564-48F7-B15B-5CC22DC40382}"/>
    <cellStyle name="Currency 5 2 4 5 2 3" xfId="21546" xr:uid="{80593308-B6CF-4A0F-A0F4-EFEA8D7CEB58}"/>
    <cellStyle name="Currency 5 2 4 5 2 4" xfId="12265" xr:uid="{1E176AF0-A7A1-46AA-9DE1-41A2EF6F4CA6}"/>
    <cellStyle name="Currency 5 2 4 5 3" xfId="5888" xr:uid="{00000000-0005-0000-0000-0000470C0000}"/>
    <cellStyle name="Currency 5 2 4 5 3 2" xfId="23618" xr:uid="{46B6E8A6-4416-4F1E-9F07-FE2293943716}"/>
    <cellStyle name="Currency 5 2 4 5 3 3" xfId="14338" xr:uid="{023B026B-FF32-409D-834A-AD89B082B935}"/>
    <cellStyle name="Currency 5 2 4 5 4" xfId="19401" xr:uid="{B42E70A0-2142-4251-A08E-20F8153EFD42}"/>
    <cellStyle name="Currency 5 2 4 5 5" xfId="10120" xr:uid="{4E4C942E-0F62-4894-8EAA-E75C7E080A4E}"/>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6176" xr:uid="{370503AF-10EC-4FAE-A8CC-256579048A4B}"/>
    <cellStyle name="Currency 5 2 4 6 2 2 3" xfId="16896" xr:uid="{32A09F98-BBDA-4C29-91CD-5A51F18EF535}"/>
    <cellStyle name="Currency 5 2 4 6 2 3" xfId="21959" xr:uid="{F0472C9D-41B7-42BD-9CD3-501CFBED7F98}"/>
    <cellStyle name="Currency 5 2 4 6 2 4" xfId="12678" xr:uid="{2CAB546C-259B-41D7-B7BC-FF20DCE9C622}"/>
    <cellStyle name="Currency 5 2 4 6 3" xfId="6301" xr:uid="{00000000-0005-0000-0000-00004B0C0000}"/>
    <cellStyle name="Currency 5 2 4 6 3 2" xfId="24031" xr:uid="{80269522-C4EE-4101-813F-5AE38505A251}"/>
    <cellStyle name="Currency 5 2 4 6 3 3" xfId="14751" xr:uid="{F0772D3B-0B03-46EC-9B8E-756FF0AF743E}"/>
    <cellStyle name="Currency 5 2 4 6 4" xfId="19814" xr:uid="{2F034AA3-5D62-4F98-B599-66179A933161}"/>
    <cellStyle name="Currency 5 2 4 6 5" xfId="10533" xr:uid="{5143A415-FDF1-40D9-B546-A10A959367BB}"/>
    <cellStyle name="Currency 5 2 4 7" xfId="2430" xr:uid="{00000000-0005-0000-0000-00004C0C0000}"/>
    <cellStyle name="Currency 5 2 4 7 2" xfId="6714" xr:uid="{00000000-0005-0000-0000-00004D0C0000}"/>
    <cellStyle name="Currency 5 2 4 7 2 2" xfId="24444" xr:uid="{2B8EC35E-E04B-4577-BA7F-C88476FCC852}"/>
    <cellStyle name="Currency 5 2 4 7 2 3" xfId="15164" xr:uid="{CFE208A5-EB14-4A3F-972D-F25D460ED07F}"/>
    <cellStyle name="Currency 5 2 4 7 3" xfId="20227" xr:uid="{8DDAE229-702F-41E5-AAFA-BC8D9C8A152D}"/>
    <cellStyle name="Currency 5 2 4 7 4" xfId="10946" xr:uid="{D3B4A61C-86A1-41FC-8BB4-BE47B866912F}"/>
    <cellStyle name="Currency 5 2 4 8" xfId="2727" xr:uid="{00000000-0005-0000-0000-00004E0C0000}"/>
    <cellStyle name="Currency 5 2 4 9" xfId="2808" xr:uid="{00000000-0005-0000-0000-00004F0C0000}"/>
    <cellStyle name="Currency 5 2 4 9 2" xfId="7031" xr:uid="{00000000-0005-0000-0000-0000500C0000}"/>
    <cellStyle name="Currency 5 2 4 9 2 2" xfId="24761" xr:uid="{C9FDBEE1-2F55-435D-874C-401C341EA801}"/>
    <cellStyle name="Currency 5 2 4 9 2 3" xfId="15481" xr:uid="{469C81C4-1D16-4D3D-9D16-D4128B6A3758}"/>
    <cellStyle name="Currency 5 2 4 9 3" xfId="20544" xr:uid="{0156E017-728E-41C7-8997-AFE7AEC01790}"/>
    <cellStyle name="Currency 5 2 4 9 4" xfId="11263" xr:uid="{A768E24F-1364-4105-9C6B-380B91476E31}"/>
    <cellStyle name="Currency 5 2 5" xfId="207" xr:uid="{00000000-0005-0000-0000-0000510C0000}"/>
    <cellStyle name="Currency 5 2 5 10" xfId="18163" xr:uid="{4232D923-EB9B-4692-8997-C24217E35103}"/>
    <cellStyle name="Currency 5 2 5 11" xfId="17330" xr:uid="{E372F2CB-573C-4E98-BFB0-0432EC1A4465}"/>
    <cellStyle name="Currency 5 2 5 12" xfId="8882" xr:uid="{5AF74F7E-9278-47CD-9D4C-6A08AC7F882B}"/>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939" xr:uid="{990771F5-2AA6-4EDF-8EB8-123EF66F40F0}"/>
    <cellStyle name="Currency 5 2 5 2 2 2 3" xfId="15659" xr:uid="{06598C9A-ACA9-493A-B72A-315CF7ABDF02}"/>
    <cellStyle name="Currency 5 2 5 2 2 3" xfId="20722" xr:uid="{831424E1-B962-4493-AC8B-F72BFC240F5B}"/>
    <cellStyle name="Currency 5 2 5 2 2 4" xfId="11441" xr:uid="{B3223261-0D01-426A-A358-8A199730EEF5}"/>
    <cellStyle name="Currency 5 2 5 2 3" xfId="5064" xr:uid="{00000000-0005-0000-0000-0000550C0000}"/>
    <cellStyle name="Currency 5 2 5 2 3 2" xfId="22794" xr:uid="{569EED30-D1A9-450A-948A-24C80FA21084}"/>
    <cellStyle name="Currency 5 2 5 2 3 3" xfId="13514" xr:uid="{4CA514DA-B41E-4CAB-94EF-3340FCD47BB7}"/>
    <cellStyle name="Currency 5 2 5 2 4" xfId="18577" xr:uid="{574651E6-D891-4F64-978C-63BA175B056B}"/>
    <cellStyle name="Currency 5 2 5 2 5" xfId="17747" xr:uid="{673F7307-6AC3-49F1-B06B-7A551DEA550D}"/>
    <cellStyle name="Currency 5 2 5 2 6" xfId="9296" xr:uid="{CE74403B-1250-4CE0-9998-43292C97852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5352" xr:uid="{0DEFD8F0-0CB7-4D56-A4A6-80EDEE32C8A6}"/>
    <cellStyle name="Currency 5 2 5 3 2 2 3" xfId="16072" xr:uid="{F179C727-EAF7-43F9-95B4-5B6F6E901430}"/>
    <cellStyle name="Currency 5 2 5 3 2 3" xfId="21135" xr:uid="{E6797DC4-C3C5-41CE-840C-CE0558E014D7}"/>
    <cellStyle name="Currency 5 2 5 3 2 4" xfId="11854" xr:uid="{D7BC407E-D18E-4C30-B35C-AC756D0D114A}"/>
    <cellStyle name="Currency 5 2 5 3 3" xfId="5477" xr:uid="{00000000-0005-0000-0000-0000590C0000}"/>
    <cellStyle name="Currency 5 2 5 3 3 2" xfId="23207" xr:uid="{7480E315-F6A1-4A85-9B8C-B7236A7FB7DA}"/>
    <cellStyle name="Currency 5 2 5 3 3 3" xfId="13927" xr:uid="{9297C2F5-A46B-4555-872B-AF3CB7FEC5FC}"/>
    <cellStyle name="Currency 5 2 5 3 4" xfId="18990" xr:uid="{289FF37C-3FF3-4177-9256-7DE35ADE7839}"/>
    <cellStyle name="Currency 5 2 5 3 5" xfId="9709" xr:uid="{3FEB9D5B-C187-4E89-B2BC-8DD9AA1935EA}"/>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5765" xr:uid="{4DFFAEF7-DDBF-494B-804F-9DE44139FF6D}"/>
    <cellStyle name="Currency 5 2 5 4 2 2 3" xfId="16485" xr:uid="{9F3F515C-E8C8-46A1-BC37-9AB1AFB0DA1B}"/>
    <cellStyle name="Currency 5 2 5 4 2 3" xfId="21548" xr:uid="{2328D03A-6CAE-4E7C-B753-11BD83D2AC16}"/>
    <cellStyle name="Currency 5 2 5 4 2 4" xfId="12267" xr:uid="{436C879A-7774-41B2-8686-3C5CC72D11D5}"/>
    <cellStyle name="Currency 5 2 5 4 3" xfId="5890" xr:uid="{00000000-0005-0000-0000-00005D0C0000}"/>
    <cellStyle name="Currency 5 2 5 4 3 2" xfId="23620" xr:uid="{40768506-47B0-406D-9A95-13A03A107840}"/>
    <cellStyle name="Currency 5 2 5 4 3 3" xfId="14340" xr:uid="{7C08FCD0-A7CD-45CA-BACC-64356E25CEE3}"/>
    <cellStyle name="Currency 5 2 5 4 4" xfId="19403" xr:uid="{DBDE602B-4554-4FAC-BCE6-5BE7170B5677}"/>
    <cellStyle name="Currency 5 2 5 4 5" xfId="10122" xr:uid="{EDEDDE3E-07E1-4AEE-A3BF-618C9B71B1A6}"/>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6178" xr:uid="{47B271CC-C59A-4297-A9FF-7636838B8588}"/>
    <cellStyle name="Currency 5 2 5 5 2 2 3" xfId="16898" xr:uid="{D8CA48D6-A0AF-4F7D-8EBF-D4BF06F58FA6}"/>
    <cellStyle name="Currency 5 2 5 5 2 3" xfId="21961" xr:uid="{3B00B159-A1DD-4495-85A3-EB7590947534}"/>
    <cellStyle name="Currency 5 2 5 5 2 4" xfId="12680" xr:uid="{57E6C86B-B9D7-4220-9307-C69D671A0A65}"/>
    <cellStyle name="Currency 5 2 5 5 3" xfId="6303" xr:uid="{00000000-0005-0000-0000-0000610C0000}"/>
    <cellStyle name="Currency 5 2 5 5 3 2" xfId="24033" xr:uid="{4768623E-01F7-42B6-9A59-7F76CA546D10}"/>
    <cellStyle name="Currency 5 2 5 5 3 3" xfId="14753" xr:uid="{E8A9B3DE-E8E7-4C6A-926D-46AF13926927}"/>
    <cellStyle name="Currency 5 2 5 5 4" xfId="19816" xr:uid="{14D283B1-8BE5-4F52-B223-95EF327DF9DC}"/>
    <cellStyle name="Currency 5 2 5 5 5" xfId="10535" xr:uid="{37765013-058E-4DE4-A49C-C9970A26730C}"/>
    <cellStyle name="Currency 5 2 5 6" xfId="2432" xr:uid="{00000000-0005-0000-0000-0000620C0000}"/>
    <cellStyle name="Currency 5 2 5 6 2" xfId="6716" xr:uid="{00000000-0005-0000-0000-0000630C0000}"/>
    <cellStyle name="Currency 5 2 5 6 2 2" xfId="24446" xr:uid="{D1780FE9-9524-4066-BF00-5CFEE6A11C37}"/>
    <cellStyle name="Currency 5 2 5 6 2 3" xfId="15166" xr:uid="{DC11AEE1-DAFA-46B8-A1C9-647BA3AB8205}"/>
    <cellStyle name="Currency 5 2 5 6 3" xfId="20229" xr:uid="{A1B0B55A-12F5-4D1C-A28E-2181F74689AE}"/>
    <cellStyle name="Currency 5 2 5 6 4" xfId="10948" xr:uid="{C8CF2DB7-11BE-415C-9DE3-50BC3D82C4F0}"/>
    <cellStyle name="Currency 5 2 5 7" xfId="2729" xr:uid="{00000000-0005-0000-0000-0000640C0000}"/>
    <cellStyle name="Currency 5 2 5 8" xfId="2810" xr:uid="{00000000-0005-0000-0000-0000650C0000}"/>
    <cellStyle name="Currency 5 2 5 8 2" xfId="7033" xr:uid="{00000000-0005-0000-0000-0000660C0000}"/>
    <cellStyle name="Currency 5 2 5 8 2 2" xfId="24763" xr:uid="{9CB0067D-6B29-4FAB-AD4E-237616AC9486}"/>
    <cellStyle name="Currency 5 2 5 8 2 3" xfId="15483" xr:uid="{C8A736C8-476A-461C-AC31-DAD05A79FFE0}"/>
    <cellStyle name="Currency 5 2 5 8 3" xfId="20546" xr:uid="{6F7C00B7-D3D8-4ABF-89FF-587820D59871}"/>
    <cellStyle name="Currency 5 2 5 8 4" xfId="11265" xr:uid="{3EBF9355-6462-4D44-B495-FF8F29D80C61}"/>
    <cellStyle name="Currency 5 2 5 9" xfId="4650" xr:uid="{00000000-0005-0000-0000-0000670C0000}"/>
    <cellStyle name="Currency 5 2 5 9 2" xfId="22380" xr:uid="{CC472122-8585-42AA-8DC8-7531D071B11B}"/>
    <cellStyle name="Currency 5 2 5 9 3" xfId="13100" xr:uid="{CF791082-E366-40FC-9A37-5E6498147C9B}"/>
    <cellStyle name="Currency 5 2 6" xfId="208" xr:uid="{00000000-0005-0000-0000-0000680C0000}"/>
    <cellStyle name="Currency 5 2 6 10" xfId="18164" xr:uid="{6A173CF0-AEE8-44CC-A698-662490A35280}"/>
    <cellStyle name="Currency 5 2 6 11" xfId="17331" xr:uid="{AF22950C-47EB-4C12-AF6B-E7D602A694F5}"/>
    <cellStyle name="Currency 5 2 6 12" xfId="8883" xr:uid="{8D8DBF6D-DD20-4422-9125-F735D131A04F}"/>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940" xr:uid="{47531FAF-E0EC-40F3-9782-F7B003326568}"/>
    <cellStyle name="Currency 5 2 6 2 2 2 3" xfId="15660" xr:uid="{7B9F0EB9-A92D-42DE-8916-11CB8FA469C3}"/>
    <cellStyle name="Currency 5 2 6 2 2 3" xfId="20723" xr:uid="{7B259555-48DB-4B93-85D6-897CDD30B935}"/>
    <cellStyle name="Currency 5 2 6 2 2 4" xfId="11442" xr:uid="{86C175D5-E912-4BD5-998B-D4B656303669}"/>
    <cellStyle name="Currency 5 2 6 2 3" xfId="5065" xr:uid="{00000000-0005-0000-0000-00006C0C0000}"/>
    <cellStyle name="Currency 5 2 6 2 3 2" xfId="22795" xr:uid="{DFCFD6AC-D072-4010-8501-CB3FBA884FD6}"/>
    <cellStyle name="Currency 5 2 6 2 3 3" xfId="13515" xr:uid="{728C0E19-2CCB-4AD8-9EED-16CB7130F5DC}"/>
    <cellStyle name="Currency 5 2 6 2 4" xfId="18578" xr:uid="{29A59D99-2051-4C2A-A147-1A27625ABB74}"/>
    <cellStyle name="Currency 5 2 6 2 5" xfId="17748" xr:uid="{A435392F-102D-464D-A295-49D850F2E4A5}"/>
    <cellStyle name="Currency 5 2 6 2 6" xfId="9297" xr:uid="{4368DDD3-8C99-402B-8376-385A574CE32D}"/>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5353" xr:uid="{C217BAD7-41E7-4630-B6C6-F43E586D5D9D}"/>
    <cellStyle name="Currency 5 2 6 3 2 2 3" xfId="16073" xr:uid="{526AFB76-3971-4CC3-ACCE-B779561A3AEA}"/>
    <cellStyle name="Currency 5 2 6 3 2 3" xfId="21136" xr:uid="{43788063-1AD2-4FCD-A80B-9A67D2BDEF3A}"/>
    <cellStyle name="Currency 5 2 6 3 2 4" xfId="11855" xr:uid="{D2DD8FD1-C344-4DD4-9DB6-B1ACB15E0358}"/>
    <cellStyle name="Currency 5 2 6 3 3" xfId="5478" xr:uid="{00000000-0005-0000-0000-0000700C0000}"/>
    <cellStyle name="Currency 5 2 6 3 3 2" xfId="23208" xr:uid="{6AA6D9B5-68B4-4486-BB52-27098437D530}"/>
    <cellStyle name="Currency 5 2 6 3 3 3" xfId="13928" xr:uid="{34A56F32-5C6F-42F5-B871-32CE621BFE04}"/>
    <cellStyle name="Currency 5 2 6 3 4" xfId="18991" xr:uid="{783EFB5B-4A30-40BB-B8C4-E96B23B656AB}"/>
    <cellStyle name="Currency 5 2 6 3 5" xfId="9710" xr:uid="{E39826F3-A511-42C4-AA33-1F6D931792A1}"/>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5766" xr:uid="{3F8D36DF-BC1E-4E88-8CEE-BCFFAEB37742}"/>
    <cellStyle name="Currency 5 2 6 4 2 2 3" xfId="16486" xr:uid="{DC78BEA3-81E3-41BB-8C40-114F639767A9}"/>
    <cellStyle name="Currency 5 2 6 4 2 3" xfId="21549" xr:uid="{32D87778-5099-4043-A520-BF7A41ED640B}"/>
    <cellStyle name="Currency 5 2 6 4 2 4" xfId="12268" xr:uid="{58DD9A0F-2581-49D1-B0CB-07A451A2E261}"/>
    <cellStyle name="Currency 5 2 6 4 3" xfId="5891" xr:uid="{00000000-0005-0000-0000-0000740C0000}"/>
    <cellStyle name="Currency 5 2 6 4 3 2" xfId="23621" xr:uid="{33B763B9-CB1F-4144-9DCA-1D9FFD46864E}"/>
    <cellStyle name="Currency 5 2 6 4 3 3" xfId="14341" xr:uid="{E20BFFC2-FC81-4E80-A3E3-0465910627B0}"/>
    <cellStyle name="Currency 5 2 6 4 4" xfId="19404" xr:uid="{51C46D4A-1C2B-4AE0-9AEE-A1CE0E4D82F1}"/>
    <cellStyle name="Currency 5 2 6 4 5" xfId="10123" xr:uid="{8C130458-0A3A-479E-BB0F-92716A665677}"/>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6179" xr:uid="{B602C2A7-D34A-4D6D-8DA5-96BFF8110CC1}"/>
    <cellStyle name="Currency 5 2 6 5 2 2 3" xfId="16899" xr:uid="{9F1DAC23-1D51-4DCF-AC2D-193001D72A25}"/>
    <cellStyle name="Currency 5 2 6 5 2 3" xfId="21962" xr:uid="{25972C16-D1F5-4724-B0E8-DAA746B84EB0}"/>
    <cellStyle name="Currency 5 2 6 5 2 4" xfId="12681" xr:uid="{A2E64F9C-E7C3-42F1-8E6B-9CC603C7E6C7}"/>
    <cellStyle name="Currency 5 2 6 5 3" xfId="6304" xr:uid="{00000000-0005-0000-0000-0000780C0000}"/>
    <cellStyle name="Currency 5 2 6 5 3 2" xfId="24034" xr:uid="{2055903F-CAA7-4B2A-9714-7512A0CFB610}"/>
    <cellStyle name="Currency 5 2 6 5 3 3" xfId="14754" xr:uid="{F674C7C0-9D00-404C-9387-E2707B4817CE}"/>
    <cellStyle name="Currency 5 2 6 5 4" xfId="19817" xr:uid="{E2A59108-7AF5-482B-8277-288673E1D711}"/>
    <cellStyle name="Currency 5 2 6 5 5" xfId="10536" xr:uid="{751BA12A-EE5D-424F-9C3F-23A369B0A459}"/>
    <cellStyle name="Currency 5 2 6 6" xfId="2433" xr:uid="{00000000-0005-0000-0000-0000790C0000}"/>
    <cellStyle name="Currency 5 2 6 6 2" xfId="6717" xr:uid="{00000000-0005-0000-0000-00007A0C0000}"/>
    <cellStyle name="Currency 5 2 6 6 2 2" xfId="24447" xr:uid="{36A222BD-E967-43FA-911A-858251EA3E57}"/>
    <cellStyle name="Currency 5 2 6 6 2 3" xfId="15167" xr:uid="{EDB48D4C-B6AB-44C6-9C01-4BCF517A0F9A}"/>
    <cellStyle name="Currency 5 2 6 6 3" xfId="20230" xr:uid="{6614DB52-62D8-43C2-A3B2-39BAC7F80022}"/>
    <cellStyle name="Currency 5 2 6 6 4" xfId="10949" xr:uid="{66E0128C-EF8A-4B75-ACFB-BDEFF6F0EFD2}"/>
    <cellStyle name="Currency 5 2 6 7" xfId="2730" xr:uid="{00000000-0005-0000-0000-00007B0C0000}"/>
    <cellStyle name="Currency 5 2 6 8" xfId="2811" xr:uid="{00000000-0005-0000-0000-00007C0C0000}"/>
    <cellStyle name="Currency 5 2 6 8 2" xfId="7034" xr:uid="{00000000-0005-0000-0000-00007D0C0000}"/>
    <cellStyle name="Currency 5 2 6 8 2 2" xfId="24764" xr:uid="{6162AB83-E352-4F5C-9F85-11A44602DC39}"/>
    <cellStyle name="Currency 5 2 6 8 2 3" xfId="15484" xr:uid="{9BA9E553-5952-4EA0-A373-B242FC70A73C}"/>
    <cellStyle name="Currency 5 2 6 8 3" xfId="20547" xr:uid="{C35DA7DF-E301-4F3F-814A-D6654CD9BBAC}"/>
    <cellStyle name="Currency 5 2 6 8 4" xfId="11266" xr:uid="{4D2A74B2-6964-4AC8-828C-B0957E89CF76}"/>
    <cellStyle name="Currency 5 2 6 9" xfId="4651" xr:uid="{00000000-0005-0000-0000-00007E0C0000}"/>
    <cellStyle name="Currency 5 2 6 9 2" xfId="22381" xr:uid="{84F84EEF-9B9D-4021-9373-7E41D47246B4}"/>
    <cellStyle name="Currency 5 2 6 9 3" xfId="13101" xr:uid="{0BE1DB30-DDF9-4A3C-9208-D8B3699AB18A}"/>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4765" xr:uid="{2479001E-CB97-438D-9025-1180AF92BD7A}"/>
    <cellStyle name="Currency 5 3 2 10 2 3" xfId="15485" xr:uid="{6CAB91E1-2486-4F1B-9EBF-E3ABC8F7CD7F}"/>
    <cellStyle name="Currency 5 3 2 10 3" xfId="20548" xr:uid="{24A24585-7BBA-49A7-8FC4-73B5D81DEDE9}"/>
    <cellStyle name="Currency 5 3 2 10 4" xfId="11267" xr:uid="{2C547982-7E4F-43F3-B959-28957326066E}"/>
    <cellStyle name="Currency 5 3 2 11" xfId="4652" xr:uid="{00000000-0005-0000-0000-0000840C0000}"/>
    <cellStyle name="Currency 5 3 2 11 2" xfId="22382" xr:uid="{AF777327-5FD1-4580-9B6F-094D32394523}"/>
    <cellStyle name="Currency 5 3 2 11 3" xfId="13102" xr:uid="{1E14DE78-6A66-4869-95E9-FEF746A3BE4D}"/>
    <cellStyle name="Currency 5 3 2 12" xfId="18165" xr:uid="{4316E1EF-5F0F-47B4-A6E6-3C8FB9052E88}"/>
    <cellStyle name="Currency 5 3 2 13" xfId="17332" xr:uid="{88C28CAB-8AF4-4D93-B9B0-951DF84174D0}"/>
    <cellStyle name="Currency 5 3 2 14" xfId="8884" xr:uid="{11D3AAB1-2441-4DC4-A497-FA19375B0E4A}"/>
    <cellStyle name="Currency 5 3 2 2" xfId="211" xr:uid="{00000000-0005-0000-0000-0000850C0000}"/>
    <cellStyle name="Currency 5 3 2 2 10" xfId="4653" xr:uid="{00000000-0005-0000-0000-0000860C0000}"/>
    <cellStyle name="Currency 5 3 2 2 10 2" xfId="22383" xr:uid="{4DF2C319-4B36-493A-AF24-C0CBD653ACAF}"/>
    <cellStyle name="Currency 5 3 2 2 10 3" xfId="13103" xr:uid="{A01A8D56-FF46-45ED-89ED-0D384F78C54D}"/>
    <cellStyle name="Currency 5 3 2 2 11" xfId="18166" xr:uid="{AC02FCAF-2F20-432C-851F-17CFBC562194}"/>
    <cellStyle name="Currency 5 3 2 2 12" xfId="17333" xr:uid="{C13F0C05-28C3-46F0-A2AE-BD58F2EF3633}"/>
    <cellStyle name="Currency 5 3 2 2 13" xfId="8885" xr:uid="{128939F9-0E89-429D-AEBB-0C1A5FAD0D04}"/>
    <cellStyle name="Currency 5 3 2 2 2" xfId="212" xr:uid="{00000000-0005-0000-0000-0000870C0000}"/>
    <cellStyle name="Currency 5 3 2 2 2 10" xfId="18167" xr:uid="{FD7B876F-9150-40A2-BA20-3E0E211395AD}"/>
    <cellStyle name="Currency 5 3 2 2 2 11" xfId="17334" xr:uid="{4390D86B-56C6-4275-B040-B7136978E6F5}"/>
    <cellStyle name="Currency 5 3 2 2 2 12" xfId="8886" xr:uid="{C94CC821-1EBF-4747-B5EF-CE47AC1AFB2C}"/>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943" xr:uid="{0B069376-5D87-4FAE-9C64-957BAF06288D}"/>
    <cellStyle name="Currency 5 3 2 2 2 2 2 2 3" xfId="15663" xr:uid="{DD4B06D3-3065-465A-8BAE-43C86AEC8946}"/>
    <cellStyle name="Currency 5 3 2 2 2 2 2 3" xfId="20726" xr:uid="{CC0FB68C-9D43-45E4-8A94-6A2B1E67F6F5}"/>
    <cellStyle name="Currency 5 3 2 2 2 2 2 4" xfId="11445" xr:uid="{75F02D47-DF17-4920-A983-8690948C7354}"/>
    <cellStyle name="Currency 5 3 2 2 2 2 3" xfId="5068" xr:uid="{00000000-0005-0000-0000-00008B0C0000}"/>
    <cellStyle name="Currency 5 3 2 2 2 2 3 2" xfId="22798" xr:uid="{66C89463-AFFC-4F75-912E-425261A8EB05}"/>
    <cellStyle name="Currency 5 3 2 2 2 2 3 3" xfId="13518" xr:uid="{16E8C618-289A-415F-8A67-978D77D6C2D3}"/>
    <cellStyle name="Currency 5 3 2 2 2 2 4" xfId="18581" xr:uid="{F79F2F1A-80D6-466E-8303-782878B16264}"/>
    <cellStyle name="Currency 5 3 2 2 2 2 5" xfId="17751" xr:uid="{906E7EF0-FFAD-4865-9B2D-83E86ADA5AD0}"/>
    <cellStyle name="Currency 5 3 2 2 2 2 6" xfId="9300" xr:uid="{6D260C37-4770-44EC-92CC-86323DD8C00E}"/>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5356" xr:uid="{DA8FCFE7-090F-4789-9802-3B889C17DB2F}"/>
    <cellStyle name="Currency 5 3 2 2 2 3 2 2 3" xfId="16076" xr:uid="{8A506826-982E-460F-A333-66AB10B9F822}"/>
    <cellStyle name="Currency 5 3 2 2 2 3 2 3" xfId="21139" xr:uid="{32A4F11F-2245-4576-9EC1-0C6402EFD9B7}"/>
    <cellStyle name="Currency 5 3 2 2 2 3 2 4" xfId="11858" xr:uid="{278ADD16-0171-43BE-BDB5-9FEE2BAE9A18}"/>
    <cellStyle name="Currency 5 3 2 2 2 3 3" xfId="5481" xr:uid="{00000000-0005-0000-0000-00008F0C0000}"/>
    <cellStyle name="Currency 5 3 2 2 2 3 3 2" xfId="23211" xr:uid="{2C013A61-C8E6-49B5-A8A0-EF25979FF260}"/>
    <cellStyle name="Currency 5 3 2 2 2 3 3 3" xfId="13931" xr:uid="{4BA8BB06-E6A7-4991-923C-A3E2A631FDA1}"/>
    <cellStyle name="Currency 5 3 2 2 2 3 4" xfId="18994" xr:uid="{2920DADA-901C-4F9E-9E07-37AA7365C946}"/>
    <cellStyle name="Currency 5 3 2 2 2 3 5" xfId="9713" xr:uid="{890997C7-03F4-4A80-9A25-AD793A8762A4}"/>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5769" xr:uid="{6608FD90-34C8-4363-ABC5-BCB9C2383F35}"/>
    <cellStyle name="Currency 5 3 2 2 2 4 2 2 3" xfId="16489" xr:uid="{51C48BAA-F3F6-4898-B0A2-9005C9D11E06}"/>
    <cellStyle name="Currency 5 3 2 2 2 4 2 3" xfId="21552" xr:uid="{4B113454-EBC5-4DDA-81D2-D231672CC940}"/>
    <cellStyle name="Currency 5 3 2 2 2 4 2 4" xfId="12271" xr:uid="{2558CCEB-941A-4302-8582-35204173C865}"/>
    <cellStyle name="Currency 5 3 2 2 2 4 3" xfId="5894" xr:uid="{00000000-0005-0000-0000-0000930C0000}"/>
    <cellStyle name="Currency 5 3 2 2 2 4 3 2" xfId="23624" xr:uid="{6C93B73D-FB4D-4F8B-82EB-A41008761F3A}"/>
    <cellStyle name="Currency 5 3 2 2 2 4 3 3" xfId="14344" xr:uid="{DFDD1555-A0EA-48C1-9B68-1767A9804842}"/>
    <cellStyle name="Currency 5 3 2 2 2 4 4" xfId="19407" xr:uid="{4BB470AE-2DC2-4635-8980-CCE19A738092}"/>
    <cellStyle name="Currency 5 3 2 2 2 4 5" xfId="10126" xr:uid="{93E4E481-21A0-4F46-96A4-BA2DB3FD8EB1}"/>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6182" xr:uid="{61B42F7D-4D49-4076-998D-0956A7107437}"/>
    <cellStyle name="Currency 5 3 2 2 2 5 2 2 3" xfId="16902" xr:uid="{CE64E043-03EC-4117-9769-CB949523E128}"/>
    <cellStyle name="Currency 5 3 2 2 2 5 2 3" xfId="21965" xr:uid="{5427A6E7-7076-4510-A994-46877704B487}"/>
    <cellStyle name="Currency 5 3 2 2 2 5 2 4" xfId="12684" xr:uid="{F7C3B23C-6320-4C92-94AD-5417ADE39B21}"/>
    <cellStyle name="Currency 5 3 2 2 2 5 3" xfId="6307" xr:uid="{00000000-0005-0000-0000-0000970C0000}"/>
    <cellStyle name="Currency 5 3 2 2 2 5 3 2" xfId="24037" xr:uid="{CF67814C-A5DF-45E7-A32C-9280C854A3A1}"/>
    <cellStyle name="Currency 5 3 2 2 2 5 3 3" xfId="14757" xr:uid="{3766E715-00B8-4FE5-904E-EE517F833223}"/>
    <cellStyle name="Currency 5 3 2 2 2 5 4" xfId="19820" xr:uid="{141F029D-E06C-4B85-A3C1-4C87A1A89E3C}"/>
    <cellStyle name="Currency 5 3 2 2 2 5 5" xfId="10539" xr:uid="{3F6F90C7-20DA-4BE6-B372-D1739B2176ED}"/>
    <cellStyle name="Currency 5 3 2 2 2 6" xfId="2436" xr:uid="{00000000-0005-0000-0000-0000980C0000}"/>
    <cellStyle name="Currency 5 3 2 2 2 6 2" xfId="6720" xr:uid="{00000000-0005-0000-0000-0000990C0000}"/>
    <cellStyle name="Currency 5 3 2 2 2 6 2 2" xfId="24450" xr:uid="{2D619020-5895-4090-8A1B-53212CFCFA4A}"/>
    <cellStyle name="Currency 5 3 2 2 2 6 2 3" xfId="15170" xr:uid="{53E12C53-B191-4992-95BA-7B0C411D6681}"/>
    <cellStyle name="Currency 5 3 2 2 2 6 3" xfId="20233" xr:uid="{43484E4C-DA9D-47B3-8C69-133D4C95DECA}"/>
    <cellStyle name="Currency 5 3 2 2 2 6 4" xfId="10952" xr:uid="{78B81DBB-2423-4972-8740-C8A5BF3D628C}"/>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4767" xr:uid="{F98BC72D-F168-48BD-8002-5AE9BEBD9EAC}"/>
    <cellStyle name="Currency 5 3 2 2 2 8 2 3" xfId="15487" xr:uid="{95685E9A-FEBC-4C7B-ABE3-B6BF31A2B0C8}"/>
    <cellStyle name="Currency 5 3 2 2 2 8 3" xfId="20550" xr:uid="{DB47B954-EB94-405E-982E-EFBE4494CB79}"/>
    <cellStyle name="Currency 5 3 2 2 2 8 4" xfId="11269" xr:uid="{40C5598D-1AAA-4EC7-9B5D-6288A5DD36B4}"/>
    <cellStyle name="Currency 5 3 2 2 2 9" xfId="4654" xr:uid="{00000000-0005-0000-0000-00009D0C0000}"/>
    <cellStyle name="Currency 5 3 2 2 2 9 2" xfId="22384" xr:uid="{F2D2BF00-A553-4CDD-9967-078A6A64BFA5}"/>
    <cellStyle name="Currency 5 3 2 2 2 9 3" xfId="13104" xr:uid="{A78B3D10-70D0-42E3-8C3C-1250BCBFF69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942" xr:uid="{93737A52-AB6F-4F3E-A982-39F030161823}"/>
    <cellStyle name="Currency 5 3 2 2 3 2 2 3" xfId="15662" xr:uid="{18E7B77E-DC92-4132-85F2-FFDDBB7EDE55}"/>
    <cellStyle name="Currency 5 3 2 2 3 2 3" xfId="20725" xr:uid="{1ACB3CA0-92E9-4025-A14B-A45A3A174AF3}"/>
    <cellStyle name="Currency 5 3 2 2 3 2 4" xfId="11444" xr:uid="{829FC540-2C1C-49C6-B723-C7DC0B571886}"/>
    <cellStyle name="Currency 5 3 2 2 3 3" xfId="5067" xr:uid="{00000000-0005-0000-0000-0000A10C0000}"/>
    <cellStyle name="Currency 5 3 2 2 3 3 2" xfId="22797" xr:uid="{3F022726-7184-46F6-A283-32EC222370E7}"/>
    <cellStyle name="Currency 5 3 2 2 3 3 3" xfId="13517" xr:uid="{86E03A74-85E6-45EE-B97E-3F3D58C0DE51}"/>
    <cellStyle name="Currency 5 3 2 2 3 4" xfId="18580" xr:uid="{0F3D013A-0DB8-482F-A659-9E1EF11DC753}"/>
    <cellStyle name="Currency 5 3 2 2 3 5" xfId="17750" xr:uid="{6F9CA583-91BF-4044-8101-29C7B9C81B0D}"/>
    <cellStyle name="Currency 5 3 2 2 3 6" xfId="9299" xr:uid="{3E02A273-5FE9-4310-BBCE-A0E1FCB1488B}"/>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5355" xr:uid="{EFEA0177-A626-4D92-9C70-D8884DCD671F}"/>
    <cellStyle name="Currency 5 3 2 2 4 2 2 3" xfId="16075" xr:uid="{979324FF-4113-4C7A-9F54-2901C69BC12E}"/>
    <cellStyle name="Currency 5 3 2 2 4 2 3" xfId="21138" xr:uid="{AEEDCEDF-F37E-4DC9-92D6-0A381361A427}"/>
    <cellStyle name="Currency 5 3 2 2 4 2 4" xfId="11857" xr:uid="{44E1748F-9DC9-423D-BD59-CE8FDF45E329}"/>
    <cellStyle name="Currency 5 3 2 2 4 3" xfId="5480" xr:uid="{00000000-0005-0000-0000-0000A50C0000}"/>
    <cellStyle name="Currency 5 3 2 2 4 3 2" xfId="23210" xr:uid="{73D2EEB0-ED7D-4934-9B9E-E3138734F8CA}"/>
    <cellStyle name="Currency 5 3 2 2 4 3 3" xfId="13930" xr:uid="{3B86845E-2F57-4308-BD42-A994D0FC0D45}"/>
    <cellStyle name="Currency 5 3 2 2 4 4" xfId="18993" xr:uid="{A71B414E-F1F8-42BA-9834-BC31C42B38D7}"/>
    <cellStyle name="Currency 5 3 2 2 4 5" xfId="9712" xr:uid="{E9CB8BCE-E226-42F9-8055-6F49EC044CCC}"/>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5768" xr:uid="{32C6844B-7B12-4E27-BB45-5624EFD8150B}"/>
    <cellStyle name="Currency 5 3 2 2 5 2 2 3" xfId="16488" xr:uid="{63209DB4-4B46-4339-9893-E2787C17070D}"/>
    <cellStyle name="Currency 5 3 2 2 5 2 3" xfId="21551" xr:uid="{CD3F07A9-AA37-45C3-BD44-9F830113262D}"/>
    <cellStyle name="Currency 5 3 2 2 5 2 4" xfId="12270" xr:uid="{2A63A036-E2F8-45F5-A197-53047A9F65D3}"/>
    <cellStyle name="Currency 5 3 2 2 5 3" xfId="5893" xr:uid="{00000000-0005-0000-0000-0000A90C0000}"/>
    <cellStyle name="Currency 5 3 2 2 5 3 2" xfId="23623" xr:uid="{29E063EF-5A6E-417D-A261-AA5ED02905C4}"/>
    <cellStyle name="Currency 5 3 2 2 5 3 3" xfId="14343" xr:uid="{5B6AE5F0-89AB-41B2-B0B3-A99FC6CECEDA}"/>
    <cellStyle name="Currency 5 3 2 2 5 4" xfId="19406" xr:uid="{146EA3CF-76E5-4BAE-AB97-96AA063D9536}"/>
    <cellStyle name="Currency 5 3 2 2 5 5" xfId="10125" xr:uid="{86BF91AB-3E26-4D0E-8C54-478931758164}"/>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6181" xr:uid="{EF72AEAC-0B48-4258-B158-355B5ABB5C79}"/>
    <cellStyle name="Currency 5 3 2 2 6 2 2 3" xfId="16901" xr:uid="{2ACEC4CA-0FB7-4486-AA55-54567393A326}"/>
    <cellStyle name="Currency 5 3 2 2 6 2 3" xfId="21964" xr:uid="{EFE2D77E-3B51-4EB4-A668-C9A039B14229}"/>
    <cellStyle name="Currency 5 3 2 2 6 2 4" xfId="12683" xr:uid="{A93E1F63-7259-4397-82E7-D268F395C688}"/>
    <cellStyle name="Currency 5 3 2 2 6 3" xfId="6306" xr:uid="{00000000-0005-0000-0000-0000AD0C0000}"/>
    <cellStyle name="Currency 5 3 2 2 6 3 2" xfId="24036" xr:uid="{5E01F8AC-6F26-46FE-AC9C-C1FAE183D58D}"/>
    <cellStyle name="Currency 5 3 2 2 6 3 3" xfId="14756" xr:uid="{3D588E0E-FAEA-45C2-A613-89F064F0E7D6}"/>
    <cellStyle name="Currency 5 3 2 2 6 4" xfId="19819" xr:uid="{E4A16F47-1C02-4417-9307-A120330389B6}"/>
    <cellStyle name="Currency 5 3 2 2 6 5" xfId="10538" xr:uid="{E3A5C541-BE1D-404B-9211-57ACD6A30357}"/>
    <cellStyle name="Currency 5 3 2 2 7" xfId="2435" xr:uid="{00000000-0005-0000-0000-0000AE0C0000}"/>
    <cellStyle name="Currency 5 3 2 2 7 2" xfId="6719" xr:uid="{00000000-0005-0000-0000-0000AF0C0000}"/>
    <cellStyle name="Currency 5 3 2 2 7 2 2" xfId="24449" xr:uid="{0415F68F-27D0-4518-9076-04257F1C915E}"/>
    <cellStyle name="Currency 5 3 2 2 7 2 3" xfId="15169" xr:uid="{C4947D29-F2F2-462F-980A-1C767B68A6DA}"/>
    <cellStyle name="Currency 5 3 2 2 7 3" xfId="20232" xr:uid="{7CCB25B4-BC33-4D15-9775-5367FE57BDF1}"/>
    <cellStyle name="Currency 5 3 2 2 7 4" xfId="10951" xr:uid="{4695484C-46B2-4001-9895-483443C11C0D}"/>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4766" xr:uid="{96DC4AFF-DDF1-46B8-B085-EEFDFDE9D40E}"/>
    <cellStyle name="Currency 5 3 2 2 9 2 3" xfId="15486" xr:uid="{222CCDCF-1DD7-4FB5-9B71-49E29B6C0901}"/>
    <cellStyle name="Currency 5 3 2 2 9 3" xfId="20549" xr:uid="{269F456A-2CAE-4083-9636-ECAD04279187}"/>
    <cellStyle name="Currency 5 3 2 2 9 4" xfId="11268" xr:uid="{23A3E16A-FCAA-4207-ACD5-EA2E2BAB11A3}"/>
    <cellStyle name="Currency 5 3 2 3" xfId="213" xr:uid="{00000000-0005-0000-0000-0000B30C0000}"/>
    <cellStyle name="Currency 5 3 2 3 10" xfId="18168" xr:uid="{07C6959A-3BF8-4C5E-88F8-51113B63B783}"/>
    <cellStyle name="Currency 5 3 2 3 11" xfId="17335" xr:uid="{BF0AE0A6-E7D4-4496-A617-B297BA6EAC5E}"/>
    <cellStyle name="Currency 5 3 2 3 12" xfId="8887" xr:uid="{335EB15C-F137-428F-9B51-8670D3DF57D4}"/>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944" xr:uid="{B9FF9248-B34B-480E-84EB-84565EE8EACD}"/>
    <cellStyle name="Currency 5 3 2 3 2 2 2 3" xfId="15664" xr:uid="{0C929084-C9EE-4776-B189-2BEF46F2DDC1}"/>
    <cellStyle name="Currency 5 3 2 3 2 2 3" xfId="20727" xr:uid="{28C4A782-CAD4-4026-AB5B-571F8C4AD743}"/>
    <cellStyle name="Currency 5 3 2 3 2 2 4" xfId="11446" xr:uid="{95EBCF7A-8EEA-4B24-9608-98702775B693}"/>
    <cellStyle name="Currency 5 3 2 3 2 3" xfId="5069" xr:uid="{00000000-0005-0000-0000-0000B70C0000}"/>
    <cellStyle name="Currency 5 3 2 3 2 3 2" xfId="22799" xr:uid="{40D426B6-4BEA-4716-98A5-8A2437F44EFA}"/>
    <cellStyle name="Currency 5 3 2 3 2 3 3" xfId="13519" xr:uid="{EE2C1999-A3A7-4712-9726-C2A5AFA535C7}"/>
    <cellStyle name="Currency 5 3 2 3 2 4" xfId="18582" xr:uid="{4CDA3476-B43F-45F1-AEDB-28AB04C55C07}"/>
    <cellStyle name="Currency 5 3 2 3 2 5" xfId="17752" xr:uid="{C30FD6AA-1760-4875-A92A-DC0EB994FE19}"/>
    <cellStyle name="Currency 5 3 2 3 2 6" xfId="9301" xr:uid="{1D8EF408-4D97-4816-8869-D38F1EA9CAB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5357" xr:uid="{3CC76FD1-E5FA-42CD-B306-A557D7257F56}"/>
    <cellStyle name="Currency 5 3 2 3 3 2 2 3" xfId="16077" xr:uid="{65377266-F381-47A2-9B88-6E832C2DC38E}"/>
    <cellStyle name="Currency 5 3 2 3 3 2 3" xfId="21140" xr:uid="{87D7EC65-B4D7-49DF-A210-7825AD098366}"/>
    <cellStyle name="Currency 5 3 2 3 3 2 4" xfId="11859" xr:uid="{8081FBA9-9E48-4036-9F0F-FC6F66E00E0C}"/>
    <cellStyle name="Currency 5 3 2 3 3 3" xfId="5482" xr:uid="{00000000-0005-0000-0000-0000BB0C0000}"/>
    <cellStyle name="Currency 5 3 2 3 3 3 2" xfId="23212" xr:uid="{BCE99F3E-0D8A-4C9F-B7D2-1868E38FE62F}"/>
    <cellStyle name="Currency 5 3 2 3 3 3 3" xfId="13932" xr:uid="{D4D3C433-9EFB-408C-81D1-60804AE0E6CE}"/>
    <cellStyle name="Currency 5 3 2 3 3 4" xfId="18995" xr:uid="{7E8517D2-87D5-4F93-A6E4-DAFAB4C60956}"/>
    <cellStyle name="Currency 5 3 2 3 3 5" xfId="9714" xr:uid="{FDFD177F-2E87-4E00-BB24-90AC87D48345}"/>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5770" xr:uid="{FF0CC8FE-D5B3-4ED1-9CF5-108DF8A38626}"/>
    <cellStyle name="Currency 5 3 2 3 4 2 2 3" xfId="16490" xr:uid="{1DBD2126-2883-48A3-BB25-0BA28AB3029A}"/>
    <cellStyle name="Currency 5 3 2 3 4 2 3" xfId="21553" xr:uid="{BEE536EE-A14B-4F92-944C-4C6034E380CD}"/>
    <cellStyle name="Currency 5 3 2 3 4 2 4" xfId="12272" xr:uid="{11AD9567-B24D-446A-9975-0E104D8FD42B}"/>
    <cellStyle name="Currency 5 3 2 3 4 3" xfId="5895" xr:uid="{00000000-0005-0000-0000-0000BF0C0000}"/>
    <cellStyle name="Currency 5 3 2 3 4 3 2" xfId="23625" xr:uid="{3CF82A1C-8460-4B9F-850C-90439B59E7E8}"/>
    <cellStyle name="Currency 5 3 2 3 4 3 3" xfId="14345" xr:uid="{CECC3994-9078-4386-AC6B-16F6602885EE}"/>
    <cellStyle name="Currency 5 3 2 3 4 4" xfId="19408" xr:uid="{85DB534B-07EA-4F9F-A953-696B4513EA01}"/>
    <cellStyle name="Currency 5 3 2 3 4 5" xfId="10127" xr:uid="{6971EE87-BCC4-4E43-9BFC-51B5363A5C62}"/>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6183" xr:uid="{89D413BD-C722-430A-91C3-3AD018B170FC}"/>
    <cellStyle name="Currency 5 3 2 3 5 2 2 3" xfId="16903" xr:uid="{14094A19-B378-46A1-A720-F2517E28C1C1}"/>
    <cellStyle name="Currency 5 3 2 3 5 2 3" xfId="21966" xr:uid="{F60B504A-2738-4DD9-9226-35F9DC9E9A56}"/>
    <cellStyle name="Currency 5 3 2 3 5 2 4" xfId="12685" xr:uid="{7B27556D-DF14-4B7D-BA1F-53E96CD6C07F}"/>
    <cellStyle name="Currency 5 3 2 3 5 3" xfId="6308" xr:uid="{00000000-0005-0000-0000-0000C30C0000}"/>
    <cellStyle name="Currency 5 3 2 3 5 3 2" xfId="24038" xr:uid="{EC8234F3-4E71-4A5A-A659-E6893F350745}"/>
    <cellStyle name="Currency 5 3 2 3 5 3 3" xfId="14758" xr:uid="{FA109846-544A-4646-80DE-3DFBAF47E1D5}"/>
    <cellStyle name="Currency 5 3 2 3 5 4" xfId="19821" xr:uid="{DAEA541F-F8F7-4F03-A974-62EC71197F13}"/>
    <cellStyle name="Currency 5 3 2 3 5 5" xfId="10540" xr:uid="{F2E9FC1A-4AF8-4ADE-B77C-CE1A23494764}"/>
    <cellStyle name="Currency 5 3 2 3 6" xfId="2437" xr:uid="{00000000-0005-0000-0000-0000C40C0000}"/>
    <cellStyle name="Currency 5 3 2 3 6 2" xfId="6721" xr:uid="{00000000-0005-0000-0000-0000C50C0000}"/>
    <cellStyle name="Currency 5 3 2 3 6 2 2" xfId="24451" xr:uid="{736C5DA4-9979-4BE6-AEEF-8FB08BAB4B7F}"/>
    <cellStyle name="Currency 5 3 2 3 6 2 3" xfId="15171" xr:uid="{A7B7927F-7F52-45F8-95BD-874720643839}"/>
    <cellStyle name="Currency 5 3 2 3 6 3" xfId="20234" xr:uid="{5CA78DA5-7BC9-4E19-975D-F5D78146FF18}"/>
    <cellStyle name="Currency 5 3 2 3 6 4" xfId="10953" xr:uid="{A6C81655-0FFB-43A7-9BCA-65BD0A7380EA}"/>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4768" xr:uid="{87ACC2BF-1618-4C46-9A92-0C11C6614C96}"/>
    <cellStyle name="Currency 5 3 2 3 8 2 3" xfId="15488" xr:uid="{A614C2F6-CD23-478E-A0C2-4C922E6C6E70}"/>
    <cellStyle name="Currency 5 3 2 3 8 3" xfId="20551" xr:uid="{777ED27A-47F3-42F7-9E4B-DADB6417FF74}"/>
    <cellStyle name="Currency 5 3 2 3 8 4" xfId="11270" xr:uid="{0AB8D81F-AE23-44FB-92A3-BACE5100FF08}"/>
    <cellStyle name="Currency 5 3 2 3 9" xfId="4655" xr:uid="{00000000-0005-0000-0000-0000C90C0000}"/>
    <cellStyle name="Currency 5 3 2 3 9 2" xfId="22385" xr:uid="{9B422CCA-D8F6-4A9B-88B4-F1405CB39DEF}"/>
    <cellStyle name="Currency 5 3 2 3 9 3" xfId="13105" xr:uid="{61FE743B-8D85-465B-8035-6FFF7953D9E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941" xr:uid="{DC3B6FE5-46D7-42B2-9833-6A29125BBA54}"/>
    <cellStyle name="Currency 5 3 2 4 2 2 3" xfId="15661" xr:uid="{832F3200-CB87-423F-89A9-873ED3AD65B8}"/>
    <cellStyle name="Currency 5 3 2 4 2 3" xfId="20724" xr:uid="{ABE8F13B-0FFE-4EE0-B6E4-73627603A52E}"/>
    <cellStyle name="Currency 5 3 2 4 2 4" xfId="11443" xr:uid="{C2479117-11A2-4D87-ABD8-278406C682E6}"/>
    <cellStyle name="Currency 5 3 2 4 3" xfId="5066" xr:uid="{00000000-0005-0000-0000-0000CD0C0000}"/>
    <cellStyle name="Currency 5 3 2 4 3 2" xfId="22796" xr:uid="{D69D0226-0435-4CFB-9AED-22FA69E20D8B}"/>
    <cellStyle name="Currency 5 3 2 4 3 3" xfId="13516" xr:uid="{62593601-0763-4E7E-8F27-0DCECF6C1731}"/>
    <cellStyle name="Currency 5 3 2 4 4" xfId="18579" xr:uid="{CF1619BC-0ED6-43EF-841C-0F00AE20CEC0}"/>
    <cellStyle name="Currency 5 3 2 4 5" xfId="17749" xr:uid="{A48CC3E6-7659-4CB5-8829-9ABD9E802BA0}"/>
    <cellStyle name="Currency 5 3 2 4 6" xfId="9298" xr:uid="{5EEAC8EC-09CC-4278-803C-892C874E48A1}"/>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5354" xr:uid="{5364C8CC-BFD4-47C4-9E73-CCB580AEE79C}"/>
    <cellStyle name="Currency 5 3 2 5 2 2 3" xfId="16074" xr:uid="{1BD26A66-C92C-446F-978A-370392EFC243}"/>
    <cellStyle name="Currency 5 3 2 5 2 3" xfId="21137" xr:uid="{7D67B5EF-C604-4033-B532-BDF36A8462DC}"/>
    <cellStyle name="Currency 5 3 2 5 2 4" xfId="11856" xr:uid="{07354253-A372-4976-840E-CCFBD7A4D25B}"/>
    <cellStyle name="Currency 5 3 2 5 3" xfId="5479" xr:uid="{00000000-0005-0000-0000-0000D10C0000}"/>
    <cellStyle name="Currency 5 3 2 5 3 2" xfId="23209" xr:uid="{FFA4ABC6-664B-468B-BF9F-2067602A6CC8}"/>
    <cellStyle name="Currency 5 3 2 5 3 3" xfId="13929" xr:uid="{086C0FA4-DFD8-4263-8205-2345D5DEB9F3}"/>
    <cellStyle name="Currency 5 3 2 5 4" xfId="18992" xr:uid="{223386ED-CBF7-4597-9E94-B7898F4BCB27}"/>
    <cellStyle name="Currency 5 3 2 5 5" xfId="9711" xr:uid="{23F7C87F-14CE-4AD3-8E3E-B38B641CF53A}"/>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5767" xr:uid="{55B97C9C-2228-4631-BD03-999DED67141A}"/>
    <cellStyle name="Currency 5 3 2 6 2 2 3" xfId="16487" xr:uid="{9DE82953-C499-4E9E-8C65-8547F6522D4D}"/>
    <cellStyle name="Currency 5 3 2 6 2 3" xfId="21550" xr:uid="{B9C767A9-A7C3-4BAE-AB9B-A006B8390B1D}"/>
    <cellStyle name="Currency 5 3 2 6 2 4" xfId="12269" xr:uid="{459FD992-9725-43FC-900C-227315EFE301}"/>
    <cellStyle name="Currency 5 3 2 6 3" xfId="5892" xr:uid="{00000000-0005-0000-0000-0000D50C0000}"/>
    <cellStyle name="Currency 5 3 2 6 3 2" xfId="23622" xr:uid="{F222B06B-5840-4792-9A03-D636BE21BE9D}"/>
    <cellStyle name="Currency 5 3 2 6 3 3" xfId="14342" xr:uid="{4A04BD97-C9CE-49D6-8BEA-D7AD95971965}"/>
    <cellStyle name="Currency 5 3 2 6 4" xfId="19405" xr:uid="{00F85B4B-E654-432D-AC9E-DBB19D6D1F2E}"/>
    <cellStyle name="Currency 5 3 2 6 5" xfId="10124" xr:uid="{BA9A5F3A-BD36-4CD1-8730-72008897A826}"/>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6180" xr:uid="{CCB79A76-0B6A-4DE1-ABE9-59BB898718A2}"/>
    <cellStyle name="Currency 5 3 2 7 2 2 3" xfId="16900" xr:uid="{D275242E-D9DF-4BF7-A9C0-97A0A1A5D377}"/>
    <cellStyle name="Currency 5 3 2 7 2 3" xfId="21963" xr:uid="{EE61603D-35C9-42DF-9A04-FDBAC1BBC968}"/>
    <cellStyle name="Currency 5 3 2 7 2 4" xfId="12682" xr:uid="{B6A13C42-5A26-4D25-8FD1-85DF0D2DA280}"/>
    <cellStyle name="Currency 5 3 2 7 3" xfId="6305" xr:uid="{00000000-0005-0000-0000-0000D90C0000}"/>
    <cellStyle name="Currency 5 3 2 7 3 2" xfId="24035" xr:uid="{7B2BE5E3-B2B6-4246-8B0C-3B49B2D8FA3D}"/>
    <cellStyle name="Currency 5 3 2 7 3 3" xfId="14755" xr:uid="{E8616DC2-E91A-45E8-A0ED-70461A3B8AEA}"/>
    <cellStyle name="Currency 5 3 2 7 4" xfId="19818" xr:uid="{6CBBC6B0-97B8-4A10-B7BD-989074DAEA98}"/>
    <cellStyle name="Currency 5 3 2 7 5" xfId="10537" xr:uid="{8B8D5C5D-DD21-4EC9-9FF7-F9CF203D2907}"/>
    <cellStyle name="Currency 5 3 2 8" xfId="2434" xr:uid="{00000000-0005-0000-0000-0000DA0C0000}"/>
    <cellStyle name="Currency 5 3 2 8 2" xfId="6718" xr:uid="{00000000-0005-0000-0000-0000DB0C0000}"/>
    <cellStyle name="Currency 5 3 2 8 2 2" xfId="24448" xr:uid="{7CF05957-FC34-4D6D-80E0-CD741C650C07}"/>
    <cellStyle name="Currency 5 3 2 8 2 3" xfId="15168" xr:uid="{0707D948-83C1-4AFC-8A87-633DB20DEC21}"/>
    <cellStyle name="Currency 5 3 2 8 3" xfId="20231" xr:uid="{9D0BC61A-CB18-41A5-ABB4-698952640EF5}"/>
    <cellStyle name="Currency 5 3 2 8 4" xfId="10950" xr:uid="{FCC5FF9A-B342-47C4-928D-F06CE46FCCA0}"/>
    <cellStyle name="Currency 5 3 2 9" xfId="2731" xr:uid="{00000000-0005-0000-0000-0000DC0C0000}"/>
    <cellStyle name="Currency 5 3 3" xfId="214" xr:uid="{00000000-0005-0000-0000-0000DD0C0000}"/>
    <cellStyle name="Currency 5 3 3 10" xfId="4656" xr:uid="{00000000-0005-0000-0000-0000DE0C0000}"/>
    <cellStyle name="Currency 5 3 3 10 2" xfId="22386" xr:uid="{D3526DDD-431F-4B80-8A30-2FA6E08EEDA5}"/>
    <cellStyle name="Currency 5 3 3 10 3" xfId="13106" xr:uid="{EC88A6CB-982B-4255-BAD9-FEB940598D52}"/>
    <cellStyle name="Currency 5 3 3 11" xfId="18169" xr:uid="{D25D534B-502E-4B8E-92C8-FACC755DAA81}"/>
    <cellStyle name="Currency 5 3 3 12" xfId="17336" xr:uid="{2E278128-9812-449C-9E08-4999F71FDBC6}"/>
    <cellStyle name="Currency 5 3 3 13" xfId="8888" xr:uid="{A2D2824C-8B64-4EBF-AC1F-468EDB65CE86}"/>
    <cellStyle name="Currency 5 3 3 2" xfId="215" xr:uid="{00000000-0005-0000-0000-0000DF0C0000}"/>
    <cellStyle name="Currency 5 3 3 2 10" xfId="18170" xr:uid="{FF1B7F6C-4943-405B-90DC-68F9DC23877F}"/>
    <cellStyle name="Currency 5 3 3 2 11" xfId="17337" xr:uid="{DD7E0CA3-B486-4087-8D2A-63E3A4B78D80}"/>
    <cellStyle name="Currency 5 3 3 2 12" xfId="8889" xr:uid="{EAD37311-7A1E-46CB-B907-B6F47F9040F7}"/>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946" xr:uid="{2C00AB8B-4033-47A3-858C-C1CFDFFCCB98}"/>
    <cellStyle name="Currency 5 3 3 2 2 2 2 3" xfId="15666" xr:uid="{2601AE70-903D-4044-850D-D39F670AB660}"/>
    <cellStyle name="Currency 5 3 3 2 2 2 3" xfId="20729" xr:uid="{C53CB50D-6A46-490E-BDDF-4CA81D03E1C7}"/>
    <cellStyle name="Currency 5 3 3 2 2 2 4" xfId="11448" xr:uid="{16B0FE4B-7E1B-46AF-BECF-5A33FE66B8F6}"/>
    <cellStyle name="Currency 5 3 3 2 2 3" xfId="5071" xr:uid="{00000000-0005-0000-0000-0000E30C0000}"/>
    <cellStyle name="Currency 5 3 3 2 2 3 2" xfId="22801" xr:uid="{1FC89D97-6624-46EB-A3D2-774050EA1F4B}"/>
    <cellStyle name="Currency 5 3 3 2 2 3 3" xfId="13521" xr:uid="{2ADC3C78-BE2C-4DA0-A6C8-1536CC4F7FA5}"/>
    <cellStyle name="Currency 5 3 3 2 2 4" xfId="18584" xr:uid="{22A82F29-44FE-47AB-ADB7-1A0FC2B1A23A}"/>
    <cellStyle name="Currency 5 3 3 2 2 5" xfId="17754" xr:uid="{51AA3050-C3FE-47FB-B0BA-136143CAA3A2}"/>
    <cellStyle name="Currency 5 3 3 2 2 6" xfId="9303" xr:uid="{D1ED2479-9EE4-4C8F-BEA6-7DAD6110BCD7}"/>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5359" xr:uid="{6BA459ED-9DF0-4C5B-8892-59D5CE7DC398}"/>
    <cellStyle name="Currency 5 3 3 2 3 2 2 3" xfId="16079" xr:uid="{201B5425-7B1D-495E-9223-EF5D49F1A278}"/>
    <cellStyle name="Currency 5 3 3 2 3 2 3" xfId="21142" xr:uid="{991969A4-B2E6-46AE-AAA9-3F9945FD9832}"/>
    <cellStyle name="Currency 5 3 3 2 3 2 4" xfId="11861" xr:uid="{7B29226E-755C-436C-A9BD-8B034F50CA71}"/>
    <cellStyle name="Currency 5 3 3 2 3 3" xfId="5484" xr:uid="{00000000-0005-0000-0000-0000E70C0000}"/>
    <cellStyle name="Currency 5 3 3 2 3 3 2" xfId="23214" xr:uid="{BCB6FE38-A2D4-48A7-9351-41C9FA8AC667}"/>
    <cellStyle name="Currency 5 3 3 2 3 3 3" xfId="13934" xr:uid="{539B9583-9442-4F95-94BC-15CB03EE476F}"/>
    <cellStyle name="Currency 5 3 3 2 3 4" xfId="18997" xr:uid="{ECD2CA22-EE76-4975-849B-603E1D7E6434}"/>
    <cellStyle name="Currency 5 3 3 2 3 5" xfId="9716" xr:uid="{DB570DA1-E58F-4F39-9D03-E4F838EA23A9}"/>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5772" xr:uid="{37EA68E6-85DC-46A3-888C-01AE4425EB11}"/>
    <cellStyle name="Currency 5 3 3 2 4 2 2 3" xfId="16492" xr:uid="{ABE747C4-C665-4C70-98EC-5AA1187742E3}"/>
    <cellStyle name="Currency 5 3 3 2 4 2 3" xfId="21555" xr:uid="{73121E46-523F-4BF8-BE74-1A6A43E43281}"/>
    <cellStyle name="Currency 5 3 3 2 4 2 4" xfId="12274" xr:uid="{E55D8666-D3BE-4E36-A402-084B4906D0F3}"/>
    <cellStyle name="Currency 5 3 3 2 4 3" xfId="5897" xr:uid="{00000000-0005-0000-0000-0000EB0C0000}"/>
    <cellStyle name="Currency 5 3 3 2 4 3 2" xfId="23627" xr:uid="{F1A544FB-2908-4EA0-AF26-93F49807F64C}"/>
    <cellStyle name="Currency 5 3 3 2 4 3 3" xfId="14347" xr:uid="{C607762C-8717-4CB9-9148-D2F795E05D3B}"/>
    <cellStyle name="Currency 5 3 3 2 4 4" xfId="19410" xr:uid="{494B7834-8FD8-4D7F-8B7E-DEB47317727B}"/>
    <cellStyle name="Currency 5 3 3 2 4 5" xfId="10129" xr:uid="{B690013E-730B-4430-8E7F-B92204558948}"/>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6185" xr:uid="{07C810FC-FF61-45A3-B8BE-7B58E83685D2}"/>
    <cellStyle name="Currency 5 3 3 2 5 2 2 3" xfId="16905" xr:uid="{87E91CFF-C4E5-4722-8723-23BF67E6182D}"/>
    <cellStyle name="Currency 5 3 3 2 5 2 3" xfId="21968" xr:uid="{4FF986B2-82A9-45CA-80BC-2B188FB2C103}"/>
    <cellStyle name="Currency 5 3 3 2 5 2 4" xfId="12687" xr:uid="{33810EE9-1394-4478-BBDC-3734031F6FFC}"/>
    <cellStyle name="Currency 5 3 3 2 5 3" xfId="6310" xr:uid="{00000000-0005-0000-0000-0000EF0C0000}"/>
    <cellStyle name="Currency 5 3 3 2 5 3 2" xfId="24040" xr:uid="{AF435877-C5C8-4C60-B611-40D4B5E9F759}"/>
    <cellStyle name="Currency 5 3 3 2 5 3 3" xfId="14760" xr:uid="{775333E0-79DE-470C-AF11-BDEFC0A0596B}"/>
    <cellStyle name="Currency 5 3 3 2 5 4" xfId="19823" xr:uid="{B3F0D535-8467-47C8-AAE6-AEBEB7392C05}"/>
    <cellStyle name="Currency 5 3 3 2 5 5" xfId="10542" xr:uid="{C58C784B-655D-4157-9DB4-AE3F0485643A}"/>
    <cellStyle name="Currency 5 3 3 2 6" xfId="2439" xr:uid="{00000000-0005-0000-0000-0000F00C0000}"/>
    <cellStyle name="Currency 5 3 3 2 6 2" xfId="6723" xr:uid="{00000000-0005-0000-0000-0000F10C0000}"/>
    <cellStyle name="Currency 5 3 3 2 6 2 2" xfId="24453" xr:uid="{878D444D-5AC2-4CF2-8399-6513BDD5849D}"/>
    <cellStyle name="Currency 5 3 3 2 6 2 3" xfId="15173" xr:uid="{B1933025-65CD-4C61-8ED9-99987AF2726F}"/>
    <cellStyle name="Currency 5 3 3 2 6 3" xfId="20236" xr:uid="{B3D8AD3C-8D0C-4E4C-AAE0-1EE69D944DFB}"/>
    <cellStyle name="Currency 5 3 3 2 6 4" xfId="10955" xr:uid="{7B53C455-2AAF-447E-AF9D-EEA095A60BF1}"/>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4770" xr:uid="{2DD30BA8-2286-4ED1-ADD7-03372D5F3BDA}"/>
    <cellStyle name="Currency 5 3 3 2 8 2 3" xfId="15490" xr:uid="{7887423A-25C7-4BF9-BA05-8C0734993B9F}"/>
    <cellStyle name="Currency 5 3 3 2 8 3" xfId="20553" xr:uid="{D0E65F94-5239-4954-BD81-9F654DFEEB92}"/>
    <cellStyle name="Currency 5 3 3 2 8 4" xfId="11272" xr:uid="{771498F7-8387-4515-82FD-111D515D53E5}"/>
    <cellStyle name="Currency 5 3 3 2 9" xfId="4657" xr:uid="{00000000-0005-0000-0000-0000F50C0000}"/>
    <cellStyle name="Currency 5 3 3 2 9 2" xfId="22387" xr:uid="{E8B3FFFF-7613-46A2-BA88-A2F842BE13D3}"/>
    <cellStyle name="Currency 5 3 3 2 9 3" xfId="13107" xr:uid="{90221343-75BA-48E8-A7F4-C99F9BF3D31B}"/>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945" xr:uid="{70C4D9AC-76BC-4494-B4B9-C49ED494A9D8}"/>
    <cellStyle name="Currency 5 3 3 3 2 2 3" xfId="15665" xr:uid="{4B25B75D-7185-4F29-A6F0-7AD70ABDDF6E}"/>
    <cellStyle name="Currency 5 3 3 3 2 3" xfId="20728" xr:uid="{4F9E3560-21EA-404E-95FB-9A07806F33CA}"/>
    <cellStyle name="Currency 5 3 3 3 2 4" xfId="11447" xr:uid="{2722F0E8-721E-45DD-A286-ADAAFE8A1789}"/>
    <cellStyle name="Currency 5 3 3 3 3" xfId="5070" xr:uid="{00000000-0005-0000-0000-0000F90C0000}"/>
    <cellStyle name="Currency 5 3 3 3 3 2" xfId="22800" xr:uid="{51550FEC-8FFE-4656-BE4E-EE92CC30AA84}"/>
    <cellStyle name="Currency 5 3 3 3 3 3" xfId="13520" xr:uid="{411C0C62-05A5-4E46-BF15-F74C4C29A66E}"/>
    <cellStyle name="Currency 5 3 3 3 4" xfId="18583" xr:uid="{A982B217-28F5-4C18-AAA0-7CC808D4DB7D}"/>
    <cellStyle name="Currency 5 3 3 3 5" xfId="17753" xr:uid="{B5A458B4-031E-44FE-9804-466B5C7391A7}"/>
    <cellStyle name="Currency 5 3 3 3 6" xfId="9302" xr:uid="{52DAD3AB-2CB6-4EDE-A8B6-9F47421A3F0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5358" xr:uid="{D21F7ADD-6BA9-4C56-A1FC-204981690239}"/>
    <cellStyle name="Currency 5 3 3 4 2 2 3" xfId="16078" xr:uid="{AA1B72D9-C533-49AD-825B-0F21BB20801A}"/>
    <cellStyle name="Currency 5 3 3 4 2 3" xfId="21141" xr:uid="{D9EEAD10-4B34-4F7B-A291-43FCF7FAE81B}"/>
    <cellStyle name="Currency 5 3 3 4 2 4" xfId="11860" xr:uid="{9F06754A-A788-49FD-8A3C-1EE71757D537}"/>
    <cellStyle name="Currency 5 3 3 4 3" xfId="5483" xr:uid="{00000000-0005-0000-0000-0000FD0C0000}"/>
    <cellStyle name="Currency 5 3 3 4 3 2" xfId="23213" xr:uid="{BCFBAB99-FD5D-405A-9FE7-62A3E577BE2A}"/>
    <cellStyle name="Currency 5 3 3 4 3 3" xfId="13933" xr:uid="{63A13DA6-1598-41B2-9C08-F17EE4AF9B4F}"/>
    <cellStyle name="Currency 5 3 3 4 4" xfId="18996" xr:uid="{7C90D2BC-AB31-4766-8A70-7F9D8C4D75F0}"/>
    <cellStyle name="Currency 5 3 3 4 5" xfId="9715" xr:uid="{EAB7664A-79C8-4466-ACDD-0CAC50B98820}"/>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5771" xr:uid="{34D35F7D-C21C-4AF7-810D-63A660456C7F}"/>
    <cellStyle name="Currency 5 3 3 5 2 2 3" xfId="16491" xr:uid="{802EFC84-1E7B-48C6-B424-0D570E0362A5}"/>
    <cellStyle name="Currency 5 3 3 5 2 3" xfId="21554" xr:uid="{742FD844-A7C6-4BDA-90AA-B92C00575180}"/>
    <cellStyle name="Currency 5 3 3 5 2 4" xfId="12273" xr:uid="{3CB4A513-4D6E-4E5F-81FF-8618E82EC7D3}"/>
    <cellStyle name="Currency 5 3 3 5 3" xfId="5896" xr:uid="{00000000-0005-0000-0000-0000010D0000}"/>
    <cellStyle name="Currency 5 3 3 5 3 2" xfId="23626" xr:uid="{89937A1B-7556-4370-9259-6E4606F60386}"/>
    <cellStyle name="Currency 5 3 3 5 3 3" xfId="14346" xr:uid="{58D8668E-6BFE-408C-887D-1C9CF01401BA}"/>
    <cellStyle name="Currency 5 3 3 5 4" xfId="19409" xr:uid="{DE962AB6-B691-4573-A6AC-9B388F4FC3E0}"/>
    <cellStyle name="Currency 5 3 3 5 5" xfId="10128" xr:uid="{02EE1AA3-9702-4F31-87F1-7C115492127A}"/>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6184" xr:uid="{DD9BA86C-30CD-4FCA-A338-B1D55F8BAD18}"/>
    <cellStyle name="Currency 5 3 3 6 2 2 3" xfId="16904" xr:uid="{ED9C0917-D178-4BA5-888B-506295C59AEF}"/>
    <cellStyle name="Currency 5 3 3 6 2 3" xfId="21967" xr:uid="{BC75439C-DFC3-44A0-B459-165D14B7EA96}"/>
    <cellStyle name="Currency 5 3 3 6 2 4" xfId="12686" xr:uid="{52B58260-C621-4842-B8D5-9880EAAA2591}"/>
    <cellStyle name="Currency 5 3 3 6 3" xfId="6309" xr:uid="{00000000-0005-0000-0000-0000050D0000}"/>
    <cellStyle name="Currency 5 3 3 6 3 2" xfId="24039" xr:uid="{1085DE16-1AD8-4B7F-9112-B1D4E7A1DC27}"/>
    <cellStyle name="Currency 5 3 3 6 3 3" xfId="14759" xr:uid="{55F66A50-DEE9-4C97-96BB-F89A01AFFF36}"/>
    <cellStyle name="Currency 5 3 3 6 4" xfId="19822" xr:uid="{588741D6-3B36-4548-A4CE-7E93C528108B}"/>
    <cellStyle name="Currency 5 3 3 6 5" xfId="10541" xr:uid="{D9206689-7BF9-484C-A9DC-5AA844E2C984}"/>
    <cellStyle name="Currency 5 3 3 7" xfId="2438" xr:uid="{00000000-0005-0000-0000-0000060D0000}"/>
    <cellStyle name="Currency 5 3 3 7 2" xfId="6722" xr:uid="{00000000-0005-0000-0000-0000070D0000}"/>
    <cellStyle name="Currency 5 3 3 7 2 2" xfId="24452" xr:uid="{5656CD41-731D-459B-BABF-2CA7F5D4EFD0}"/>
    <cellStyle name="Currency 5 3 3 7 2 3" xfId="15172" xr:uid="{6AC8063D-BCD0-42DA-8860-865D6D7CF599}"/>
    <cellStyle name="Currency 5 3 3 7 3" xfId="20235" xr:uid="{3DDD6216-3F77-491F-8604-0CB49518B148}"/>
    <cellStyle name="Currency 5 3 3 7 4" xfId="10954" xr:uid="{F44C17F5-ED67-4EC3-87D1-6A53B64B63A0}"/>
    <cellStyle name="Currency 5 3 3 8" xfId="2735" xr:uid="{00000000-0005-0000-0000-0000080D0000}"/>
    <cellStyle name="Currency 5 3 3 9" xfId="2816" xr:uid="{00000000-0005-0000-0000-0000090D0000}"/>
    <cellStyle name="Currency 5 3 3 9 2" xfId="7039" xr:uid="{00000000-0005-0000-0000-00000A0D0000}"/>
    <cellStyle name="Currency 5 3 3 9 2 2" xfId="24769" xr:uid="{FA4A057E-D9FD-4FDC-905E-39C870D8329E}"/>
    <cellStyle name="Currency 5 3 3 9 2 3" xfId="15489" xr:uid="{D7BCF8F5-DD4F-4A44-8675-F2446FB455CA}"/>
    <cellStyle name="Currency 5 3 3 9 3" xfId="20552" xr:uid="{5A2F2477-816E-4B5A-974E-182295824FDC}"/>
    <cellStyle name="Currency 5 3 3 9 4" xfId="11271" xr:uid="{786C2DC1-22B1-4A84-99B9-D9245441D430}"/>
    <cellStyle name="Currency 5 3 4" xfId="216" xr:uid="{00000000-0005-0000-0000-00000B0D0000}"/>
    <cellStyle name="Currency 5 3 4 10" xfId="18171" xr:uid="{83675EB2-0730-4C13-9762-C4AC4973193F}"/>
    <cellStyle name="Currency 5 3 4 11" xfId="17338" xr:uid="{564AF7FF-618F-4E16-A3F5-D41BEBA4A5BC}"/>
    <cellStyle name="Currency 5 3 4 12" xfId="8890" xr:uid="{D74D9E39-CF36-4D2F-9528-8F09546D678A}"/>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947" xr:uid="{A7949983-FADC-44E6-9E17-F39EC65AD455}"/>
    <cellStyle name="Currency 5 3 4 2 2 2 3" xfId="15667" xr:uid="{B23C4BDE-2B27-4E05-A31C-AEAC95BCC76A}"/>
    <cellStyle name="Currency 5 3 4 2 2 3" xfId="20730" xr:uid="{B850C037-457D-449C-9C6C-1D5E36D91818}"/>
    <cellStyle name="Currency 5 3 4 2 2 4" xfId="11449" xr:uid="{AD33FB25-E632-4480-8A0D-6CF75C2DA21D}"/>
    <cellStyle name="Currency 5 3 4 2 3" xfId="5072" xr:uid="{00000000-0005-0000-0000-00000F0D0000}"/>
    <cellStyle name="Currency 5 3 4 2 3 2" xfId="22802" xr:uid="{0F579961-AFF7-44D7-8B1E-1C20AF6D00CB}"/>
    <cellStyle name="Currency 5 3 4 2 3 3" xfId="13522" xr:uid="{F720EC2C-C278-41F7-AA6E-73386646D9FE}"/>
    <cellStyle name="Currency 5 3 4 2 4" xfId="18585" xr:uid="{AA05536C-1B51-4399-B24B-3DCF4B3A959B}"/>
    <cellStyle name="Currency 5 3 4 2 5" xfId="17755" xr:uid="{4E7F4A22-5786-4E10-980A-3B4D42440216}"/>
    <cellStyle name="Currency 5 3 4 2 6" xfId="9304" xr:uid="{48D68926-41B0-49A8-A680-02149ABE5651}"/>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5360" xr:uid="{DA2F9537-F2BE-4493-8A44-65037BFAADE5}"/>
    <cellStyle name="Currency 5 3 4 3 2 2 3" xfId="16080" xr:uid="{9D0D2397-47B6-4AF3-9D06-F107A5FCA248}"/>
    <cellStyle name="Currency 5 3 4 3 2 3" xfId="21143" xr:uid="{BE63E1BE-288F-4EE3-9151-BA623A4FEDD3}"/>
    <cellStyle name="Currency 5 3 4 3 2 4" xfId="11862" xr:uid="{A8D36B54-FBD8-4EB4-9A2F-399F26DBA47A}"/>
    <cellStyle name="Currency 5 3 4 3 3" xfId="5485" xr:uid="{00000000-0005-0000-0000-0000130D0000}"/>
    <cellStyle name="Currency 5 3 4 3 3 2" xfId="23215" xr:uid="{EBF6472A-3934-4D9C-A853-4433930B1663}"/>
    <cellStyle name="Currency 5 3 4 3 3 3" xfId="13935" xr:uid="{11B6E2CE-2FE3-49DC-A708-15A08C2FD794}"/>
    <cellStyle name="Currency 5 3 4 3 4" xfId="18998" xr:uid="{67582758-9A85-4731-9666-FCB184593C56}"/>
    <cellStyle name="Currency 5 3 4 3 5" xfId="9717" xr:uid="{66C34C10-CDEE-4F6C-95DA-4AA4E4AD6D9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5773" xr:uid="{87A1A09D-B908-4B74-A79F-45FFD599220B}"/>
    <cellStyle name="Currency 5 3 4 4 2 2 3" xfId="16493" xr:uid="{E1AD6265-16EE-4809-8891-2C7BC3C9473D}"/>
    <cellStyle name="Currency 5 3 4 4 2 3" xfId="21556" xr:uid="{15ABFC42-E6E2-4D46-B31A-F3F6D7267F35}"/>
    <cellStyle name="Currency 5 3 4 4 2 4" xfId="12275" xr:uid="{0192A8FA-700D-4A40-9BA9-1FA9CB177FFA}"/>
    <cellStyle name="Currency 5 3 4 4 3" xfId="5898" xr:uid="{00000000-0005-0000-0000-0000170D0000}"/>
    <cellStyle name="Currency 5 3 4 4 3 2" xfId="23628" xr:uid="{CF3CB936-C402-4F4E-A7D1-24BE175F729C}"/>
    <cellStyle name="Currency 5 3 4 4 3 3" xfId="14348" xr:uid="{9A0D7CEF-F4F3-4CB5-BAED-141AFC0CB036}"/>
    <cellStyle name="Currency 5 3 4 4 4" xfId="19411" xr:uid="{E318C9CB-B164-47E4-9DF0-32C7ED0BE267}"/>
    <cellStyle name="Currency 5 3 4 4 5" xfId="10130" xr:uid="{AFEE3374-BBB6-49A8-A2BC-26B64B82E51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6186" xr:uid="{1BD0D1B0-F5D2-403B-ABE2-E45F6D85505B}"/>
    <cellStyle name="Currency 5 3 4 5 2 2 3" xfId="16906" xr:uid="{0712BEB9-1891-4AB9-A364-ACB7BF1A96E6}"/>
    <cellStyle name="Currency 5 3 4 5 2 3" xfId="21969" xr:uid="{0734EDE7-0A47-4FFD-A446-40C24F4173C0}"/>
    <cellStyle name="Currency 5 3 4 5 2 4" xfId="12688" xr:uid="{458F7385-E6AB-40E4-88EC-D1686942D603}"/>
    <cellStyle name="Currency 5 3 4 5 3" xfId="6311" xr:uid="{00000000-0005-0000-0000-00001B0D0000}"/>
    <cellStyle name="Currency 5 3 4 5 3 2" xfId="24041" xr:uid="{DA0DFDF2-D8BE-4DBA-9C8E-54C9F46FFB28}"/>
    <cellStyle name="Currency 5 3 4 5 3 3" xfId="14761" xr:uid="{AE800FC1-B944-42D0-A2C9-030FAE4C6342}"/>
    <cellStyle name="Currency 5 3 4 5 4" xfId="19824" xr:uid="{0859D09E-915D-4DB6-86C4-B48EA48D9546}"/>
    <cellStyle name="Currency 5 3 4 5 5" xfId="10543" xr:uid="{3267E8CA-C638-4F75-B6AD-F7E7C606BF7E}"/>
    <cellStyle name="Currency 5 3 4 6" xfId="2440" xr:uid="{00000000-0005-0000-0000-00001C0D0000}"/>
    <cellStyle name="Currency 5 3 4 6 2" xfId="6724" xr:uid="{00000000-0005-0000-0000-00001D0D0000}"/>
    <cellStyle name="Currency 5 3 4 6 2 2" xfId="24454" xr:uid="{B8A41F7F-D95A-46E0-87C7-8C81CA857DA9}"/>
    <cellStyle name="Currency 5 3 4 6 2 3" xfId="15174" xr:uid="{F0C08915-EE04-4DC6-A4AD-C9E46A4DB252}"/>
    <cellStyle name="Currency 5 3 4 6 3" xfId="20237" xr:uid="{90B0A1AE-97C6-4BC2-ADE2-DCF36109D4E0}"/>
    <cellStyle name="Currency 5 3 4 6 4" xfId="10956" xr:uid="{1FF98F4D-4175-4C00-A953-46A49FD78FAF}"/>
    <cellStyle name="Currency 5 3 4 7" xfId="2737" xr:uid="{00000000-0005-0000-0000-00001E0D0000}"/>
    <cellStyle name="Currency 5 3 4 8" xfId="2818" xr:uid="{00000000-0005-0000-0000-00001F0D0000}"/>
    <cellStyle name="Currency 5 3 4 8 2" xfId="7041" xr:uid="{00000000-0005-0000-0000-0000200D0000}"/>
    <cellStyle name="Currency 5 3 4 8 2 2" xfId="24771" xr:uid="{08C2D075-22CC-4588-B236-FBE6D259EBBC}"/>
    <cellStyle name="Currency 5 3 4 8 2 3" xfId="15491" xr:uid="{1A6AEA0F-E6D2-44DE-A544-9E94E884A351}"/>
    <cellStyle name="Currency 5 3 4 8 3" xfId="20554" xr:uid="{815322A4-14CC-48EF-A80E-4CCB4A449221}"/>
    <cellStyle name="Currency 5 3 4 8 4" xfId="11273" xr:uid="{95373F2E-3664-4FF0-AD80-166B6729BE8B}"/>
    <cellStyle name="Currency 5 3 4 9" xfId="4658" xr:uid="{00000000-0005-0000-0000-0000210D0000}"/>
    <cellStyle name="Currency 5 3 4 9 2" xfId="22388" xr:uid="{3ABA5791-7F3C-4C37-8668-91209E797935}"/>
    <cellStyle name="Currency 5 3 4 9 3" xfId="13108" xr:uid="{61F770F8-7C13-423E-A487-785ED229E28B}"/>
    <cellStyle name="Currency 5 3 5" xfId="217" xr:uid="{00000000-0005-0000-0000-0000220D0000}"/>
    <cellStyle name="Currency 5 3 5 10" xfId="18172" xr:uid="{E6641703-A165-4D62-A25D-AEBD79CFEEF8}"/>
    <cellStyle name="Currency 5 3 5 11" xfId="17339" xr:uid="{AA3823B1-FFC6-4043-882C-D1E3B0C2F4CA}"/>
    <cellStyle name="Currency 5 3 5 12" xfId="8891" xr:uid="{AD0B5A47-F3CE-4FD9-9207-4BC2B5CDE12C}"/>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948" xr:uid="{9BE4AE59-52D9-4243-9279-F6F20B409EBA}"/>
    <cellStyle name="Currency 5 3 5 2 2 2 3" xfId="15668" xr:uid="{75A5FEC4-863A-41D5-80AA-D16AA6230282}"/>
    <cellStyle name="Currency 5 3 5 2 2 3" xfId="20731" xr:uid="{5CD70A62-3049-47A5-BAD7-FD9B6F4BC315}"/>
    <cellStyle name="Currency 5 3 5 2 2 4" xfId="11450" xr:uid="{B069AB3F-DF0C-46A1-A83D-79279C8184E1}"/>
    <cellStyle name="Currency 5 3 5 2 3" xfId="5073" xr:uid="{00000000-0005-0000-0000-0000260D0000}"/>
    <cellStyle name="Currency 5 3 5 2 3 2" xfId="22803" xr:uid="{C94151E5-EECE-46E8-AD47-229CAEC07100}"/>
    <cellStyle name="Currency 5 3 5 2 3 3" xfId="13523" xr:uid="{715570D1-83D8-4899-BC78-FE445316681A}"/>
    <cellStyle name="Currency 5 3 5 2 4" xfId="18586" xr:uid="{56EAA502-7B90-4156-8637-2B78E4DB2BAE}"/>
    <cellStyle name="Currency 5 3 5 2 5" xfId="17756" xr:uid="{1E38555E-37C4-43F9-84A3-12C3C58BC5E6}"/>
    <cellStyle name="Currency 5 3 5 2 6" xfId="9305" xr:uid="{BBB7FAD7-F431-46D7-85C0-9736FE88DDDA}"/>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5361" xr:uid="{097179FE-9A97-412F-9F98-F18AEA612CBE}"/>
    <cellStyle name="Currency 5 3 5 3 2 2 3" xfId="16081" xr:uid="{8903EA14-B4DB-463E-B734-C7C5502C2C74}"/>
    <cellStyle name="Currency 5 3 5 3 2 3" xfId="21144" xr:uid="{15C33C12-C014-4D8F-8968-13A68FF982B9}"/>
    <cellStyle name="Currency 5 3 5 3 2 4" xfId="11863" xr:uid="{CC37F151-386B-483C-BDE8-78239003C33A}"/>
    <cellStyle name="Currency 5 3 5 3 3" xfId="5486" xr:uid="{00000000-0005-0000-0000-00002A0D0000}"/>
    <cellStyle name="Currency 5 3 5 3 3 2" xfId="23216" xr:uid="{F42D1C6D-BD7F-4AC1-8CDF-24A5D7454440}"/>
    <cellStyle name="Currency 5 3 5 3 3 3" xfId="13936" xr:uid="{7A2363FD-20D9-4F40-9957-177CC1F5BEFA}"/>
    <cellStyle name="Currency 5 3 5 3 4" xfId="18999" xr:uid="{82355F0B-9493-42E8-897A-F1B6795AE2BC}"/>
    <cellStyle name="Currency 5 3 5 3 5" xfId="9718" xr:uid="{E128EF95-4D03-48B7-A5BF-C30516FE39AD}"/>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5774" xr:uid="{751FAD2A-0014-4F6D-B1EC-97B110E9D951}"/>
    <cellStyle name="Currency 5 3 5 4 2 2 3" xfId="16494" xr:uid="{B523B7CB-18FB-46C0-A982-A80828866201}"/>
    <cellStyle name="Currency 5 3 5 4 2 3" xfId="21557" xr:uid="{AF6884D0-B8AF-4EB5-8C61-7577AFB1C012}"/>
    <cellStyle name="Currency 5 3 5 4 2 4" xfId="12276" xr:uid="{FEA2D9CB-389B-4BDE-B783-751375FBF323}"/>
    <cellStyle name="Currency 5 3 5 4 3" xfId="5899" xr:uid="{00000000-0005-0000-0000-00002E0D0000}"/>
    <cellStyle name="Currency 5 3 5 4 3 2" xfId="23629" xr:uid="{036E6FFC-3414-4E57-A70A-967DB4F865EA}"/>
    <cellStyle name="Currency 5 3 5 4 3 3" xfId="14349" xr:uid="{6ABAAFCC-15CC-4D20-84A5-B0DA3F8BBAFF}"/>
    <cellStyle name="Currency 5 3 5 4 4" xfId="19412" xr:uid="{4F4E0B98-FFE6-420E-A0D7-9D922C885264}"/>
    <cellStyle name="Currency 5 3 5 4 5" xfId="10131" xr:uid="{73239335-DFC6-4199-A3EF-639E7BFF64D7}"/>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6187" xr:uid="{7B41804C-A55E-4E4E-B3DC-D6BD6EB5CF06}"/>
    <cellStyle name="Currency 5 3 5 5 2 2 3" xfId="16907" xr:uid="{2E7F3664-A94F-47A2-B430-5A512D21219B}"/>
    <cellStyle name="Currency 5 3 5 5 2 3" xfId="21970" xr:uid="{99533821-785E-496F-A130-DE52E13D781D}"/>
    <cellStyle name="Currency 5 3 5 5 2 4" xfId="12689" xr:uid="{DE82CAD0-D902-42AB-83BA-5255AF546140}"/>
    <cellStyle name="Currency 5 3 5 5 3" xfId="6312" xr:uid="{00000000-0005-0000-0000-0000320D0000}"/>
    <cellStyle name="Currency 5 3 5 5 3 2" xfId="24042" xr:uid="{EC218810-9D8D-4C7C-9295-265116DB6BAF}"/>
    <cellStyle name="Currency 5 3 5 5 3 3" xfId="14762" xr:uid="{D60D2571-B0BF-4CCA-A060-91B93589AB36}"/>
    <cellStyle name="Currency 5 3 5 5 4" xfId="19825" xr:uid="{965CAA27-298A-4AA9-AA22-0C0465FB637A}"/>
    <cellStyle name="Currency 5 3 5 5 5" xfId="10544" xr:uid="{20E6BEA5-F6B0-4337-A008-B355D0843496}"/>
    <cellStyle name="Currency 5 3 5 6" xfId="2441" xr:uid="{00000000-0005-0000-0000-0000330D0000}"/>
    <cellStyle name="Currency 5 3 5 6 2" xfId="6725" xr:uid="{00000000-0005-0000-0000-0000340D0000}"/>
    <cellStyle name="Currency 5 3 5 6 2 2" xfId="24455" xr:uid="{0BB62957-38BC-4856-9A46-587E1CDDA9BA}"/>
    <cellStyle name="Currency 5 3 5 6 2 3" xfId="15175" xr:uid="{FD810DE5-6C6A-4D4D-94BF-2E4E05B0B0DF}"/>
    <cellStyle name="Currency 5 3 5 6 3" xfId="20238" xr:uid="{95AAED5F-B3E8-4F83-8199-06E6C8865F51}"/>
    <cellStyle name="Currency 5 3 5 6 4" xfId="10957" xr:uid="{2384A83C-75D1-4E1E-9BB5-B925FF5F6E35}"/>
    <cellStyle name="Currency 5 3 5 7" xfId="2738" xr:uid="{00000000-0005-0000-0000-0000350D0000}"/>
    <cellStyle name="Currency 5 3 5 8" xfId="2819" xr:uid="{00000000-0005-0000-0000-0000360D0000}"/>
    <cellStyle name="Currency 5 3 5 8 2" xfId="7042" xr:uid="{00000000-0005-0000-0000-0000370D0000}"/>
    <cellStyle name="Currency 5 3 5 8 2 2" xfId="24772" xr:uid="{29F85B5D-A9A3-463E-A27F-3F133D578EAA}"/>
    <cellStyle name="Currency 5 3 5 8 2 3" xfId="15492" xr:uid="{C6DF0F46-B9E6-4AA8-9B01-62C5BDAE0475}"/>
    <cellStyle name="Currency 5 3 5 8 3" xfId="20555" xr:uid="{ECCECAFC-928A-46CC-B87E-50093D92EE4F}"/>
    <cellStyle name="Currency 5 3 5 8 4" xfId="11274" xr:uid="{78281555-A0C0-48DB-B187-EAA7FD50AA6F}"/>
    <cellStyle name="Currency 5 3 5 9" xfId="4659" xr:uid="{00000000-0005-0000-0000-0000380D0000}"/>
    <cellStyle name="Currency 5 3 5 9 2" xfId="22389" xr:uid="{966266DE-D3FD-47B7-8AAB-1A1DBA789B67}"/>
    <cellStyle name="Currency 5 3 5 9 3" xfId="13109" xr:uid="{55D4E231-8B8E-48EF-A910-1D50CDD2532C}"/>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2390" xr:uid="{EF438D12-35A4-4504-8FCA-415EAE5B25C6}"/>
    <cellStyle name="Currency 5 5 10 3" xfId="13110" xr:uid="{CBAEC9F7-9DCC-43BF-944A-A9FE1272C4B0}"/>
    <cellStyle name="Currency 5 5 11" xfId="18173" xr:uid="{64206D6D-F68A-492F-AA96-080E9340F468}"/>
    <cellStyle name="Currency 5 5 12" xfId="17340" xr:uid="{E972439D-6030-4D0A-965E-556EDF3F9F81}"/>
    <cellStyle name="Currency 5 5 13" xfId="8892" xr:uid="{0C8C6D9C-5E15-4B60-83FC-1D9CA58B0B53}"/>
    <cellStyle name="Currency 5 5 2" xfId="220" xr:uid="{00000000-0005-0000-0000-00003D0D0000}"/>
    <cellStyle name="Currency 5 5 2 10" xfId="18174" xr:uid="{C92CD4FE-E9E3-4E23-A30E-1B4E4FA7AEF8}"/>
    <cellStyle name="Currency 5 5 2 11" xfId="17341" xr:uid="{2AE9CCAD-D92C-418F-B25C-21C461A16448}"/>
    <cellStyle name="Currency 5 5 2 12" xfId="8893" xr:uid="{E0A5917A-DE4B-4AA1-B4FB-D6CA410D9DA6}"/>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950" xr:uid="{09913096-1462-456C-A512-EE908F97F57D}"/>
    <cellStyle name="Currency 5 5 2 2 2 2 3" xfId="15670" xr:uid="{583DE088-1524-4654-A66B-D5C3848D937C}"/>
    <cellStyle name="Currency 5 5 2 2 2 3" xfId="20733" xr:uid="{EE790F7D-C4C6-4A63-863B-C2A6CAC2743A}"/>
    <cellStyle name="Currency 5 5 2 2 2 4" xfId="11452" xr:uid="{E7274399-DEF3-4750-98C0-BC330C914BB1}"/>
    <cellStyle name="Currency 5 5 2 2 3" xfId="5075" xr:uid="{00000000-0005-0000-0000-0000410D0000}"/>
    <cellStyle name="Currency 5 5 2 2 3 2" xfId="22805" xr:uid="{CF3FA97A-87D2-4DD9-A736-E341ACF2B7D5}"/>
    <cellStyle name="Currency 5 5 2 2 3 3" xfId="13525" xr:uid="{B634887C-8E15-4E7D-90A8-42EEB9457DEB}"/>
    <cellStyle name="Currency 5 5 2 2 4" xfId="18588" xr:uid="{5364049D-1622-408A-9C7B-86B2890C0BAF}"/>
    <cellStyle name="Currency 5 5 2 2 5" xfId="17758" xr:uid="{12734713-821E-428B-8EFA-6D11B59DB9C9}"/>
    <cellStyle name="Currency 5 5 2 2 6" xfId="9307" xr:uid="{8EC97F28-B140-4655-AE00-AB0A8487C3A7}"/>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5363" xr:uid="{2639B675-BCBE-4749-BC33-AAC937637E48}"/>
    <cellStyle name="Currency 5 5 2 3 2 2 3" xfId="16083" xr:uid="{D6CACC4F-F5CB-4D07-BF54-EC254CBE26CA}"/>
    <cellStyle name="Currency 5 5 2 3 2 3" xfId="21146" xr:uid="{4DEB999A-F611-4690-B22E-88506ACD9062}"/>
    <cellStyle name="Currency 5 5 2 3 2 4" xfId="11865" xr:uid="{B6784699-178B-47D3-9D98-DF0904CB109A}"/>
    <cellStyle name="Currency 5 5 2 3 3" xfId="5488" xr:uid="{00000000-0005-0000-0000-0000450D0000}"/>
    <cellStyle name="Currency 5 5 2 3 3 2" xfId="23218" xr:uid="{22641EC6-7B21-4280-B932-1DD2C780CD3D}"/>
    <cellStyle name="Currency 5 5 2 3 3 3" xfId="13938" xr:uid="{CF2844B8-D709-449B-8FE2-3A15479008A6}"/>
    <cellStyle name="Currency 5 5 2 3 4" xfId="19001" xr:uid="{ED864DC6-22B9-4D4E-9927-456B6C687D8C}"/>
    <cellStyle name="Currency 5 5 2 3 5" xfId="9720" xr:uid="{7B001750-E06C-4C42-A643-311E2986B6A5}"/>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5776" xr:uid="{E9C6DF7D-919C-4790-8D2D-CEE8280FBF77}"/>
    <cellStyle name="Currency 5 5 2 4 2 2 3" xfId="16496" xr:uid="{6CA0C94C-715F-433C-981E-A576A306A923}"/>
    <cellStyle name="Currency 5 5 2 4 2 3" xfId="21559" xr:uid="{D848CCAD-BCF7-438C-85A6-BCFB9452CA2B}"/>
    <cellStyle name="Currency 5 5 2 4 2 4" xfId="12278" xr:uid="{9C0F18C5-0ABD-4561-8704-59260070D37A}"/>
    <cellStyle name="Currency 5 5 2 4 3" xfId="5901" xr:uid="{00000000-0005-0000-0000-0000490D0000}"/>
    <cellStyle name="Currency 5 5 2 4 3 2" xfId="23631" xr:uid="{E8B5DA29-4FF1-49CE-BAC3-A6F2117E67E0}"/>
    <cellStyle name="Currency 5 5 2 4 3 3" xfId="14351" xr:uid="{E3A31035-EF0D-4666-B91E-E414CF6CFFEA}"/>
    <cellStyle name="Currency 5 5 2 4 4" xfId="19414" xr:uid="{51079447-28C8-4924-A012-0B5DF27D6133}"/>
    <cellStyle name="Currency 5 5 2 4 5" xfId="10133" xr:uid="{C244D2E0-1000-4B83-B639-1BB2046DBB7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6189" xr:uid="{3AA6CBF7-F5E9-4FE4-BF0A-486F1590A2D8}"/>
    <cellStyle name="Currency 5 5 2 5 2 2 3" xfId="16909" xr:uid="{B7874585-2123-4C51-BC40-66D3D2190ECD}"/>
    <cellStyle name="Currency 5 5 2 5 2 3" xfId="21972" xr:uid="{D577093C-9EFB-4DC4-95EB-D7DDC50AEB2C}"/>
    <cellStyle name="Currency 5 5 2 5 2 4" xfId="12691" xr:uid="{DE4F47A1-F42A-45D5-97B3-F444841CF203}"/>
    <cellStyle name="Currency 5 5 2 5 3" xfId="6314" xr:uid="{00000000-0005-0000-0000-00004D0D0000}"/>
    <cellStyle name="Currency 5 5 2 5 3 2" xfId="24044" xr:uid="{B26B82DE-3AAF-4BAE-974D-FE57754D0359}"/>
    <cellStyle name="Currency 5 5 2 5 3 3" xfId="14764" xr:uid="{3D679380-54DB-4D33-9960-9B6601B34E63}"/>
    <cellStyle name="Currency 5 5 2 5 4" xfId="19827" xr:uid="{4020E5C6-6D16-4F10-8606-E53A23AECCD6}"/>
    <cellStyle name="Currency 5 5 2 5 5" xfId="10546" xr:uid="{27002881-9297-4C73-B6C8-155B6F97DC2D}"/>
    <cellStyle name="Currency 5 5 2 6" xfId="2443" xr:uid="{00000000-0005-0000-0000-00004E0D0000}"/>
    <cellStyle name="Currency 5 5 2 6 2" xfId="6727" xr:uid="{00000000-0005-0000-0000-00004F0D0000}"/>
    <cellStyle name="Currency 5 5 2 6 2 2" xfId="24457" xr:uid="{E4D1B91B-1ED1-4497-8E20-95DDD4A05A34}"/>
    <cellStyle name="Currency 5 5 2 6 2 3" xfId="15177" xr:uid="{C68EE45C-923A-405A-B6A1-21C3776C29FD}"/>
    <cellStyle name="Currency 5 5 2 6 3" xfId="20240" xr:uid="{37F7DBBE-2802-42C3-B611-423F65F5C1A5}"/>
    <cellStyle name="Currency 5 5 2 6 4" xfId="10959" xr:uid="{7171D8BC-F78D-4DB6-81EF-681B0017289D}"/>
    <cellStyle name="Currency 5 5 2 7" xfId="2740" xr:uid="{00000000-0005-0000-0000-0000500D0000}"/>
    <cellStyle name="Currency 5 5 2 8" xfId="2821" xr:uid="{00000000-0005-0000-0000-0000510D0000}"/>
    <cellStyle name="Currency 5 5 2 8 2" xfId="7044" xr:uid="{00000000-0005-0000-0000-0000520D0000}"/>
    <cellStyle name="Currency 5 5 2 8 2 2" xfId="24774" xr:uid="{B5CC0D8F-F366-4A9D-B915-1CD92DF20C09}"/>
    <cellStyle name="Currency 5 5 2 8 2 3" xfId="15494" xr:uid="{F7DB5FBA-568D-4CF3-99AE-F7DDF83E759C}"/>
    <cellStyle name="Currency 5 5 2 8 3" xfId="20557" xr:uid="{4530537D-DCC9-452F-AAF7-DCA1075777C4}"/>
    <cellStyle name="Currency 5 5 2 8 4" xfId="11276" xr:uid="{861F4499-E540-438D-B59E-2BA55B3B29F3}"/>
    <cellStyle name="Currency 5 5 2 9" xfId="4661" xr:uid="{00000000-0005-0000-0000-0000530D0000}"/>
    <cellStyle name="Currency 5 5 2 9 2" xfId="22391" xr:uid="{71C5AAE5-C4A4-4543-B079-011E34825C08}"/>
    <cellStyle name="Currency 5 5 2 9 3" xfId="13111" xr:uid="{AB78B391-32A1-4090-94B7-CCC7E8D42080}"/>
    <cellStyle name="Currency 5 5 3" xfId="745" xr:uid="{00000000-0005-0000-0000-0000540D0000}"/>
    <cellStyle name="Currency 5 5 3 2" xfId="2997" xr:uid="{00000000-0005-0000-0000-0000550D0000}"/>
    <cellStyle name="Currency 5 5 3 2 2" xfId="7219" xr:uid="{00000000-0005-0000-0000-0000560D0000}"/>
    <cellStyle name="Currency 5 5 3 2 2 2" xfId="24949" xr:uid="{AD63FB21-F47B-4412-ABAC-348401A4603B}"/>
    <cellStyle name="Currency 5 5 3 2 2 3" xfId="15669" xr:uid="{99ADE70F-384F-4D13-83B5-D7D9555A59DA}"/>
    <cellStyle name="Currency 5 5 3 2 3" xfId="20732" xr:uid="{A3F52393-6A1D-4C83-9452-1CB512E7332D}"/>
    <cellStyle name="Currency 5 5 3 2 4" xfId="11451" xr:uid="{A403785C-188D-464E-8442-8A308B3EB247}"/>
    <cellStyle name="Currency 5 5 3 3" xfId="5074" xr:uid="{00000000-0005-0000-0000-0000570D0000}"/>
    <cellStyle name="Currency 5 5 3 3 2" xfId="22804" xr:uid="{3A4F73C1-EC87-4710-A819-7A3CCB513FA6}"/>
    <cellStyle name="Currency 5 5 3 3 3" xfId="13524" xr:uid="{45A7709D-FDDE-4ED6-9334-92DED094DE19}"/>
    <cellStyle name="Currency 5 5 3 4" xfId="18587" xr:uid="{1E1BE879-4967-4BC6-9570-AE9CD5B9518C}"/>
    <cellStyle name="Currency 5 5 3 5" xfId="17757" xr:uid="{E232E5B9-2E66-40BE-82F5-5EA6294B79A5}"/>
    <cellStyle name="Currency 5 5 3 6" xfId="9306" xr:uid="{6DB82EA3-F06E-4028-ACB2-3CA72A782996}"/>
    <cellStyle name="Currency 5 5 4" xfId="1179" xr:uid="{00000000-0005-0000-0000-0000580D0000}"/>
    <cellStyle name="Currency 5 5 4 2" xfId="3410" xr:uid="{00000000-0005-0000-0000-0000590D0000}"/>
    <cellStyle name="Currency 5 5 4 2 2" xfId="7632" xr:uid="{00000000-0005-0000-0000-00005A0D0000}"/>
    <cellStyle name="Currency 5 5 4 2 2 2" xfId="25362" xr:uid="{909C93F8-818F-4C45-8B46-7FBBEA4719DB}"/>
    <cellStyle name="Currency 5 5 4 2 2 3" xfId="16082" xr:uid="{9F529914-CBA5-4F1E-808B-8A60AB4250E3}"/>
    <cellStyle name="Currency 5 5 4 2 3" xfId="21145" xr:uid="{9EDAA102-3169-4051-85B8-2EC670ED7A6E}"/>
    <cellStyle name="Currency 5 5 4 2 4" xfId="11864" xr:uid="{96D40F2F-AA46-465B-9ABF-7DAE870B9927}"/>
    <cellStyle name="Currency 5 5 4 3" xfId="5487" xr:uid="{00000000-0005-0000-0000-00005B0D0000}"/>
    <cellStyle name="Currency 5 5 4 3 2" xfId="23217" xr:uid="{08E4413E-5982-49D6-BDC8-012262044E71}"/>
    <cellStyle name="Currency 5 5 4 3 3" xfId="13937" xr:uid="{81334DF1-A4D6-4981-B455-7BBAB6B57CCD}"/>
    <cellStyle name="Currency 5 5 4 4" xfId="19000" xr:uid="{EB2E0B71-0DEA-4B2C-A7C0-5E09673AFDE5}"/>
    <cellStyle name="Currency 5 5 4 5" xfId="9719" xr:uid="{F0FEE627-C66D-4753-9D88-83578CB045D6}"/>
    <cellStyle name="Currency 5 5 5" xfId="1593" xr:uid="{00000000-0005-0000-0000-00005C0D0000}"/>
    <cellStyle name="Currency 5 5 5 2" xfId="3823" xr:uid="{00000000-0005-0000-0000-00005D0D0000}"/>
    <cellStyle name="Currency 5 5 5 2 2" xfId="8045" xr:uid="{00000000-0005-0000-0000-00005E0D0000}"/>
    <cellStyle name="Currency 5 5 5 2 2 2" xfId="25775" xr:uid="{6F376937-B6D0-415A-9B5C-01FF79A9AA4E}"/>
    <cellStyle name="Currency 5 5 5 2 2 3" xfId="16495" xr:uid="{3CFB454F-866D-4F11-80B4-B70428E2D1FF}"/>
    <cellStyle name="Currency 5 5 5 2 3" xfId="21558" xr:uid="{37954202-ECC7-45E0-9D81-FCDB57565A12}"/>
    <cellStyle name="Currency 5 5 5 2 4" xfId="12277" xr:uid="{07F043D7-EA08-45AA-A997-15AC6DDBC9B6}"/>
    <cellStyle name="Currency 5 5 5 3" xfId="5900" xr:uid="{00000000-0005-0000-0000-00005F0D0000}"/>
    <cellStyle name="Currency 5 5 5 3 2" xfId="23630" xr:uid="{7CDD175A-FB2C-46E5-A0D9-61169917CD93}"/>
    <cellStyle name="Currency 5 5 5 3 3" xfId="14350" xr:uid="{751B2484-D460-497B-8F78-76DAA6A73654}"/>
    <cellStyle name="Currency 5 5 5 4" xfId="19413" xr:uid="{CF70DE76-BF3B-4670-9B22-98F3F0B06D96}"/>
    <cellStyle name="Currency 5 5 5 5" xfId="10132" xr:uid="{2E3827D9-990C-43D5-ABD3-F6FEFD86E843}"/>
    <cellStyle name="Currency 5 5 6" xfId="2007" xr:uid="{00000000-0005-0000-0000-0000600D0000}"/>
    <cellStyle name="Currency 5 5 6 2" xfId="4236" xr:uid="{00000000-0005-0000-0000-0000610D0000}"/>
    <cellStyle name="Currency 5 5 6 2 2" xfId="8458" xr:uid="{00000000-0005-0000-0000-0000620D0000}"/>
    <cellStyle name="Currency 5 5 6 2 2 2" xfId="26188" xr:uid="{1B7F5CAB-8B67-401E-BFCD-CA5AF5824FC6}"/>
    <cellStyle name="Currency 5 5 6 2 2 3" xfId="16908" xr:uid="{A47BB421-F22D-4681-8580-B7FA29067986}"/>
    <cellStyle name="Currency 5 5 6 2 3" xfId="21971" xr:uid="{E73E49C3-4664-4888-9BE6-4C9D92E8893B}"/>
    <cellStyle name="Currency 5 5 6 2 4" xfId="12690" xr:uid="{77AE04B9-7E75-484D-A27C-20388F4C318E}"/>
    <cellStyle name="Currency 5 5 6 3" xfId="6313" xr:uid="{00000000-0005-0000-0000-0000630D0000}"/>
    <cellStyle name="Currency 5 5 6 3 2" xfId="24043" xr:uid="{699078AE-57A9-456E-BD3D-5ABE14D49337}"/>
    <cellStyle name="Currency 5 5 6 3 3" xfId="14763" xr:uid="{8CE1045B-2F16-4086-97D8-6AEBC528D876}"/>
    <cellStyle name="Currency 5 5 6 4" xfId="19826" xr:uid="{79A378B0-2A09-4379-B893-930A816DB172}"/>
    <cellStyle name="Currency 5 5 6 5" xfId="10545" xr:uid="{3AB697FD-1BBA-46FE-A3DA-7E0D01D850AA}"/>
    <cellStyle name="Currency 5 5 7" xfId="2442" xr:uid="{00000000-0005-0000-0000-0000640D0000}"/>
    <cellStyle name="Currency 5 5 7 2" xfId="6726" xr:uid="{00000000-0005-0000-0000-0000650D0000}"/>
    <cellStyle name="Currency 5 5 7 2 2" xfId="24456" xr:uid="{DB0075DC-7F72-4C1B-8BF5-FF034AACD409}"/>
    <cellStyle name="Currency 5 5 7 2 3" xfId="15176" xr:uid="{393DD4D3-0298-49E8-9D40-F4CA73A3C2DE}"/>
    <cellStyle name="Currency 5 5 7 3" xfId="20239" xr:uid="{317EAE04-275B-4C65-B175-C503B154601D}"/>
    <cellStyle name="Currency 5 5 7 4" xfId="10958" xr:uid="{89150A94-14C6-4EA4-A890-99B8ACA99454}"/>
    <cellStyle name="Currency 5 5 8" xfId="2739" xr:uid="{00000000-0005-0000-0000-0000660D0000}"/>
    <cellStyle name="Currency 5 5 9" xfId="2820" xr:uid="{00000000-0005-0000-0000-0000670D0000}"/>
    <cellStyle name="Currency 5 5 9 2" xfId="7043" xr:uid="{00000000-0005-0000-0000-0000680D0000}"/>
    <cellStyle name="Currency 5 5 9 2 2" xfId="24773" xr:uid="{974BF561-94A5-46C7-A780-6AC192CDDADE}"/>
    <cellStyle name="Currency 5 5 9 2 3" xfId="15493" xr:uid="{F98FADFF-7D38-4159-95DA-B3DBEA022243}"/>
    <cellStyle name="Currency 5 5 9 3" xfId="20556" xr:uid="{DD085406-7A19-4BFD-9838-D6B5E59FFCC3}"/>
    <cellStyle name="Currency 5 5 9 4" xfId="11275" xr:uid="{FAEDCBA3-533F-4DFF-BCB2-BCFF771609CD}"/>
    <cellStyle name="Currency 5 6" xfId="221" xr:uid="{00000000-0005-0000-0000-0000690D0000}"/>
    <cellStyle name="Currency 5 6 10" xfId="18175" xr:uid="{B1CE538D-5463-408A-A61E-33B23F4C8313}"/>
    <cellStyle name="Currency 5 6 11" xfId="17342" xr:uid="{B66CA668-8DD2-42E3-9366-B710667407C4}"/>
    <cellStyle name="Currency 5 6 12" xfId="8894" xr:uid="{67AE320E-0D24-4DDF-AEDB-0AF37564559F}"/>
    <cellStyle name="Currency 5 6 2" xfId="747" xr:uid="{00000000-0005-0000-0000-00006A0D0000}"/>
    <cellStyle name="Currency 5 6 2 2" xfId="2999" xr:uid="{00000000-0005-0000-0000-00006B0D0000}"/>
    <cellStyle name="Currency 5 6 2 2 2" xfId="7221" xr:uid="{00000000-0005-0000-0000-00006C0D0000}"/>
    <cellStyle name="Currency 5 6 2 2 2 2" xfId="24951" xr:uid="{35491462-352E-4C16-A4C0-9C583996971F}"/>
    <cellStyle name="Currency 5 6 2 2 2 3" xfId="15671" xr:uid="{48A79AE7-0CDA-421E-BA55-737D8BECD42E}"/>
    <cellStyle name="Currency 5 6 2 2 3" xfId="20734" xr:uid="{F497A4A9-7F06-4074-A81C-2AFB87A358C9}"/>
    <cellStyle name="Currency 5 6 2 2 4" xfId="11453" xr:uid="{BF95D777-9945-4971-AD98-A06A83949299}"/>
    <cellStyle name="Currency 5 6 2 3" xfId="5076" xr:uid="{00000000-0005-0000-0000-00006D0D0000}"/>
    <cellStyle name="Currency 5 6 2 3 2" xfId="22806" xr:uid="{717A050C-7218-4A00-98F3-2DCA288D46AB}"/>
    <cellStyle name="Currency 5 6 2 3 3" xfId="13526" xr:uid="{59708385-E6AF-438E-985E-A31461A31AAD}"/>
    <cellStyle name="Currency 5 6 2 4" xfId="18589" xr:uid="{E8914116-77E9-40AA-9A69-844FB9660AEA}"/>
    <cellStyle name="Currency 5 6 2 5" xfId="17759" xr:uid="{260909E2-F953-4685-8C09-85C623D3E1F5}"/>
    <cellStyle name="Currency 5 6 2 6" xfId="9308" xr:uid="{2BE0ACD5-CB88-4A24-948A-E1D1D65A77B2}"/>
    <cellStyle name="Currency 5 6 3" xfId="1181" xr:uid="{00000000-0005-0000-0000-00006E0D0000}"/>
    <cellStyle name="Currency 5 6 3 2" xfId="3412" xr:uid="{00000000-0005-0000-0000-00006F0D0000}"/>
    <cellStyle name="Currency 5 6 3 2 2" xfId="7634" xr:uid="{00000000-0005-0000-0000-0000700D0000}"/>
    <cellStyle name="Currency 5 6 3 2 2 2" xfId="25364" xr:uid="{C4B8F44D-CC81-4C9B-9177-1BF07E35E209}"/>
    <cellStyle name="Currency 5 6 3 2 2 3" xfId="16084" xr:uid="{7DE74429-D118-4ED6-9384-F1F6C84D2395}"/>
    <cellStyle name="Currency 5 6 3 2 3" xfId="21147" xr:uid="{38E5875B-2602-42CE-AD24-528CFCBB5D93}"/>
    <cellStyle name="Currency 5 6 3 2 4" xfId="11866" xr:uid="{D268A079-D5D3-4EE4-9667-96561D1D7BC5}"/>
    <cellStyle name="Currency 5 6 3 3" xfId="5489" xr:uid="{00000000-0005-0000-0000-0000710D0000}"/>
    <cellStyle name="Currency 5 6 3 3 2" xfId="23219" xr:uid="{5664B448-495F-46BC-87BB-A138DCB9FDF2}"/>
    <cellStyle name="Currency 5 6 3 3 3" xfId="13939" xr:uid="{E1A54767-710E-4B00-B33E-A998A4D08517}"/>
    <cellStyle name="Currency 5 6 3 4" xfId="19002" xr:uid="{6C471345-07FB-4329-9437-49D7D0D6DBB8}"/>
    <cellStyle name="Currency 5 6 3 5" xfId="9721" xr:uid="{CD996637-3A5B-4DA2-9DA1-1954EE520FA4}"/>
    <cellStyle name="Currency 5 6 4" xfId="1595" xr:uid="{00000000-0005-0000-0000-0000720D0000}"/>
    <cellStyle name="Currency 5 6 4 2" xfId="3825" xr:uid="{00000000-0005-0000-0000-0000730D0000}"/>
    <cellStyle name="Currency 5 6 4 2 2" xfId="8047" xr:uid="{00000000-0005-0000-0000-0000740D0000}"/>
    <cellStyle name="Currency 5 6 4 2 2 2" xfId="25777" xr:uid="{8C2D8A4D-9655-46B1-AD70-86BCA00D2A1F}"/>
    <cellStyle name="Currency 5 6 4 2 2 3" xfId="16497" xr:uid="{4BAE6297-0899-4B3F-AE2F-F5FE9832CCAD}"/>
    <cellStyle name="Currency 5 6 4 2 3" xfId="21560" xr:uid="{1EE82036-936C-466C-A1E0-44C5DDE3F250}"/>
    <cellStyle name="Currency 5 6 4 2 4" xfId="12279" xr:uid="{77A33D5E-453F-4014-8E2B-1252A72B511E}"/>
    <cellStyle name="Currency 5 6 4 3" xfId="5902" xr:uid="{00000000-0005-0000-0000-0000750D0000}"/>
    <cellStyle name="Currency 5 6 4 3 2" xfId="23632" xr:uid="{20CA46ED-A8B1-45E1-9DD6-3EE245D6B568}"/>
    <cellStyle name="Currency 5 6 4 3 3" xfId="14352" xr:uid="{7FA4C1E3-D9FC-435A-803A-ABBE42DF2CC7}"/>
    <cellStyle name="Currency 5 6 4 4" xfId="19415" xr:uid="{D64918C3-A2AC-44E6-AB15-D707D16838F4}"/>
    <cellStyle name="Currency 5 6 4 5" xfId="10134" xr:uid="{3519E9CE-DE8B-4F55-BF81-B16591A23E97}"/>
    <cellStyle name="Currency 5 6 5" xfId="2009" xr:uid="{00000000-0005-0000-0000-0000760D0000}"/>
    <cellStyle name="Currency 5 6 5 2" xfId="4238" xr:uid="{00000000-0005-0000-0000-0000770D0000}"/>
    <cellStyle name="Currency 5 6 5 2 2" xfId="8460" xr:uid="{00000000-0005-0000-0000-0000780D0000}"/>
    <cellStyle name="Currency 5 6 5 2 2 2" xfId="26190" xr:uid="{6346DB87-3639-4FF8-AD6C-D5CE107E1B33}"/>
    <cellStyle name="Currency 5 6 5 2 2 3" xfId="16910" xr:uid="{5025E874-37A4-417D-A5A5-68268ED3555C}"/>
    <cellStyle name="Currency 5 6 5 2 3" xfId="21973" xr:uid="{8E1C0528-9BFC-459E-AC48-553EB6BD5F3E}"/>
    <cellStyle name="Currency 5 6 5 2 4" xfId="12692" xr:uid="{51C23511-F250-487E-BCC4-081376FF9FF0}"/>
    <cellStyle name="Currency 5 6 5 3" xfId="6315" xr:uid="{00000000-0005-0000-0000-0000790D0000}"/>
    <cellStyle name="Currency 5 6 5 3 2" xfId="24045" xr:uid="{CC9F2EBD-B852-47BC-B1DC-C1FB2168F510}"/>
    <cellStyle name="Currency 5 6 5 3 3" xfId="14765" xr:uid="{3FA430ED-4A19-440D-82D1-86F55CF99F99}"/>
    <cellStyle name="Currency 5 6 5 4" xfId="19828" xr:uid="{24504FEC-51C8-4490-A9FC-D7048A533728}"/>
    <cellStyle name="Currency 5 6 5 5" xfId="10547" xr:uid="{CCBD601C-B67B-4A1E-820E-FF2D4A865A3B}"/>
    <cellStyle name="Currency 5 6 6" xfId="2444" xr:uid="{00000000-0005-0000-0000-00007A0D0000}"/>
    <cellStyle name="Currency 5 6 6 2" xfId="6728" xr:uid="{00000000-0005-0000-0000-00007B0D0000}"/>
    <cellStyle name="Currency 5 6 6 2 2" xfId="24458" xr:uid="{D543F051-7587-42FF-8643-912C0B77850A}"/>
    <cellStyle name="Currency 5 6 6 2 3" xfId="15178" xr:uid="{B26B0311-5CDE-4143-968E-7C59DD94164C}"/>
    <cellStyle name="Currency 5 6 6 3" xfId="20241" xr:uid="{17DE9862-D10E-4A53-B641-E7829D4FE648}"/>
    <cellStyle name="Currency 5 6 6 4" xfId="10960" xr:uid="{BEE10193-4648-4634-8DC4-CC7A0766071C}"/>
    <cellStyle name="Currency 5 6 7" xfId="2741" xr:uid="{00000000-0005-0000-0000-00007C0D0000}"/>
    <cellStyle name="Currency 5 6 8" xfId="2822" xr:uid="{00000000-0005-0000-0000-00007D0D0000}"/>
    <cellStyle name="Currency 5 6 8 2" xfId="7045" xr:uid="{00000000-0005-0000-0000-00007E0D0000}"/>
    <cellStyle name="Currency 5 6 8 2 2" xfId="24775" xr:uid="{1814AB9F-66FF-4397-B463-6DC8A16D5F4A}"/>
    <cellStyle name="Currency 5 6 8 2 3" xfId="15495" xr:uid="{B6FECB9C-702C-4F86-8EA8-F1B767AB86D2}"/>
    <cellStyle name="Currency 5 6 8 3" xfId="20558" xr:uid="{9C3C851F-2895-484E-ACF0-0C3C252498AB}"/>
    <cellStyle name="Currency 5 6 8 4" xfId="11277" xr:uid="{08B29682-C816-4D68-B313-ADA7BEA5148C}"/>
    <cellStyle name="Currency 5 6 9" xfId="4662" xr:uid="{00000000-0005-0000-0000-00007F0D0000}"/>
    <cellStyle name="Currency 5 6 9 2" xfId="22392" xr:uid="{4849989E-7809-4B3A-902A-048E2ECF34CE}"/>
    <cellStyle name="Currency 5 6 9 3" xfId="13112" xr:uid="{E4ED2139-5D1F-45A1-8E9C-77D110C5BA30}"/>
    <cellStyle name="Currency 5 7" xfId="222" xr:uid="{00000000-0005-0000-0000-0000800D0000}"/>
    <cellStyle name="Currency 5 7 10" xfId="18176" xr:uid="{0AE33427-8346-4497-B564-2B2CB121153D}"/>
    <cellStyle name="Currency 5 7 11" xfId="17343" xr:uid="{9948768E-83ED-408E-AD1B-A8A2ADC4C913}"/>
    <cellStyle name="Currency 5 7 12" xfId="8895" xr:uid="{35DA7168-5113-4171-9D47-B49913A36A4D}"/>
    <cellStyle name="Currency 5 7 2" xfId="748" xr:uid="{00000000-0005-0000-0000-0000810D0000}"/>
    <cellStyle name="Currency 5 7 2 2" xfId="3000" xr:uid="{00000000-0005-0000-0000-0000820D0000}"/>
    <cellStyle name="Currency 5 7 2 2 2" xfId="7222" xr:uid="{00000000-0005-0000-0000-0000830D0000}"/>
    <cellStyle name="Currency 5 7 2 2 2 2" xfId="24952" xr:uid="{EE6B8D20-8AFD-4AE2-99DE-90B5B8459C33}"/>
    <cellStyle name="Currency 5 7 2 2 2 3" xfId="15672" xr:uid="{79B898DA-66BC-4D38-B2AD-D8C9F0DC3E3E}"/>
    <cellStyle name="Currency 5 7 2 2 3" xfId="20735" xr:uid="{BBDEA8E6-2898-4E62-AF5E-C0DD3C7E8012}"/>
    <cellStyle name="Currency 5 7 2 2 4" xfId="11454" xr:uid="{41411F19-8639-4C09-8EED-A8870B551406}"/>
    <cellStyle name="Currency 5 7 2 3" xfId="5077" xr:uid="{00000000-0005-0000-0000-0000840D0000}"/>
    <cellStyle name="Currency 5 7 2 3 2" xfId="22807" xr:uid="{82EA4BB9-BD65-4371-B7E3-1F647FD9ABA6}"/>
    <cellStyle name="Currency 5 7 2 3 3" xfId="13527" xr:uid="{DC610129-4F0D-4D3F-AA99-94E1831AC38F}"/>
    <cellStyle name="Currency 5 7 2 4" xfId="18590" xr:uid="{DA11179E-EE9F-4B04-9B85-84132C95CF2D}"/>
    <cellStyle name="Currency 5 7 2 5" xfId="17760" xr:uid="{6FC947BF-6B74-4FE5-918B-8AC966739E60}"/>
    <cellStyle name="Currency 5 7 2 6" xfId="9309" xr:uid="{9B352F3C-A175-4CE2-8EF3-0545FDABA62A}"/>
    <cellStyle name="Currency 5 7 3" xfId="1182" xr:uid="{00000000-0005-0000-0000-0000850D0000}"/>
    <cellStyle name="Currency 5 7 3 2" xfId="3413" xr:uid="{00000000-0005-0000-0000-0000860D0000}"/>
    <cellStyle name="Currency 5 7 3 2 2" xfId="7635" xr:uid="{00000000-0005-0000-0000-0000870D0000}"/>
    <cellStyle name="Currency 5 7 3 2 2 2" xfId="25365" xr:uid="{E999FF88-9A84-4E03-A9AA-3B247FB15323}"/>
    <cellStyle name="Currency 5 7 3 2 2 3" xfId="16085" xr:uid="{F3CBA5C8-F4E8-4385-A1D8-BC64E9133E2E}"/>
    <cellStyle name="Currency 5 7 3 2 3" xfId="21148" xr:uid="{F9BE1041-4025-43D7-A3C1-122C680A1831}"/>
    <cellStyle name="Currency 5 7 3 2 4" xfId="11867" xr:uid="{B7E387BD-1676-4F12-9C3B-8AE3066421BA}"/>
    <cellStyle name="Currency 5 7 3 3" xfId="5490" xr:uid="{00000000-0005-0000-0000-0000880D0000}"/>
    <cellStyle name="Currency 5 7 3 3 2" xfId="23220" xr:uid="{9279D838-DDDB-419F-9E8E-E03379219518}"/>
    <cellStyle name="Currency 5 7 3 3 3" xfId="13940" xr:uid="{B441C158-3051-4897-A8BC-AF3D94FC97F5}"/>
    <cellStyle name="Currency 5 7 3 4" xfId="19003" xr:uid="{DC2E2F3F-08D2-4512-8921-9FA0A5E3F8BD}"/>
    <cellStyle name="Currency 5 7 3 5" xfId="9722" xr:uid="{FAD6F39E-A3DE-4A79-9005-1EABEBBC556F}"/>
    <cellStyle name="Currency 5 7 4" xfId="1596" xr:uid="{00000000-0005-0000-0000-0000890D0000}"/>
    <cellStyle name="Currency 5 7 4 2" xfId="3826" xr:uid="{00000000-0005-0000-0000-00008A0D0000}"/>
    <cellStyle name="Currency 5 7 4 2 2" xfId="8048" xr:uid="{00000000-0005-0000-0000-00008B0D0000}"/>
    <cellStyle name="Currency 5 7 4 2 2 2" xfId="25778" xr:uid="{3A20E0EA-56F5-4FFC-A2A2-AB84D0E1B695}"/>
    <cellStyle name="Currency 5 7 4 2 2 3" xfId="16498" xr:uid="{49316E3C-77FA-4DAD-9BE4-8D34C89FD465}"/>
    <cellStyle name="Currency 5 7 4 2 3" xfId="21561" xr:uid="{A01C2D5D-4B37-4810-87B1-26D4B8EF325A}"/>
    <cellStyle name="Currency 5 7 4 2 4" xfId="12280" xr:uid="{0331ECD3-092A-4C62-8CD7-F650CA6EEC7C}"/>
    <cellStyle name="Currency 5 7 4 3" xfId="5903" xr:uid="{00000000-0005-0000-0000-00008C0D0000}"/>
    <cellStyle name="Currency 5 7 4 3 2" xfId="23633" xr:uid="{BFF86FA0-7E6E-458D-8A15-48A6B82AE7E7}"/>
    <cellStyle name="Currency 5 7 4 3 3" xfId="14353" xr:uid="{D0B9DC92-9C01-4104-98BB-BF10451B6B28}"/>
    <cellStyle name="Currency 5 7 4 4" xfId="19416" xr:uid="{AD3DFA56-96BA-4694-911E-4083E6FBF266}"/>
    <cellStyle name="Currency 5 7 4 5" xfId="10135" xr:uid="{D9CA131D-20E3-46BE-A0A2-D838F241C2B3}"/>
    <cellStyle name="Currency 5 7 5" xfId="2010" xr:uid="{00000000-0005-0000-0000-00008D0D0000}"/>
    <cellStyle name="Currency 5 7 5 2" xfId="4239" xr:uid="{00000000-0005-0000-0000-00008E0D0000}"/>
    <cellStyle name="Currency 5 7 5 2 2" xfId="8461" xr:uid="{00000000-0005-0000-0000-00008F0D0000}"/>
    <cellStyle name="Currency 5 7 5 2 2 2" xfId="26191" xr:uid="{BAC71F4D-BFED-4BFA-A2B0-2D4048A8CBEA}"/>
    <cellStyle name="Currency 5 7 5 2 2 3" xfId="16911" xr:uid="{4E4D9A0C-67F7-4F57-99A9-8C042FFAD5CB}"/>
    <cellStyle name="Currency 5 7 5 2 3" xfId="21974" xr:uid="{AB685E79-2BF7-43FA-8A56-15F607F113AD}"/>
    <cellStyle name="Currency 5 7 5 2 4" xfId="12693" xr:uid="{67C228BC-64A7-494E-AC08-C90B7436A20D}"/>
    <cellStyle name="Currency 5 7 5 3" xfId="6316" xr:uid="{00000000-0005-0000-0000-0000900D0000}"/>
    <cellStyle name="Currency 5 7 5 3 2" xfId="24046" xr:uid="{3F37BB99-BF8D-4E60-8C1D-C4B48FDAA7DE}"/>
    <cellStyle name="Currency 5 7 5 3 3" xfId="14766" xr:uid="{2EFAA9CA-A46A-45BB-9CD3-F236C686A5F2}"/>
    <cellStyle name="Currency 5 7 5 4" xfId="19829" xr:uid="{4BD1202C-731C-47BC-A9C0-222606226217}"/>
    <cellStyle name="Currency 5 7 5 5" xfId="10548" xr:uid="{D3597544-4B50-4CF4-A4F5-E1A4E931D90A}"/>
    <cellStyle name="Currency 5 7 6" xfId="2445" xr:uid="{00000000-0005-0000-0000-0000910D0000}"/>
    <cellStyle name="Currency 5 7 6 2" xfId="6729" xr:uid="{00000000-0005-0000-0000-0000920D0000}"/>
    <cellStyle name="Currency 5 7 6 2 2" xfId="24459" xr:uid="{2F74720E-368D-429F-A5CB-160C76AE07B1}"/>
    <cellStyle name="Currency 5 7 6 2 3" xfId="15179" xr:uid="{3EBD19FC-15C5-4323-9F36-EEBC7019BB86}"/>
    <cellStyle name="Currency 5 7 6 3" xfId="20242" xr:uid="{44F50B99-BE73-4F4D-A128-95D8E3C4AADF}"/>
    <cellStyle name="Currency 5 7 6 4" xfId="10961" xr:uid="{B781D28C-C182-4669-9985-20EE7E127BC6}"/>
    <cellStyle name="Currency 5 7 7" xfId="2742" xr:uid="{00000000-0005-0000-0000-0000930D0000}"/>
    <cellStyle name="Currency 5 7 8" xfId="2823" xr:uid="{00000000-0005-0000-0000-0000940D0000}"/>
    <cellStyle name="Currency 5 7 8 2" xfId="7046" xr:uid="{00000000-0005-0000-0000-0000950D0000}"/>
    <cellStyle name="Currency 5 7 8 2 2" xfId="24776" xr:uid="{5203704A-6368-4216-AF5D-FFE5AE1B5FC9}"/>
    <cellStyle name="Currency 5 7 8 2 3" xfId="15496" xr:uid="{1EB9005E-9600-407F-A0FD-9198C042CBA5}"/>
    <cellStyle name="Currency 5 7 8 3" xfId="20559" xr:uid="{C6BAF2D4-DCCE-4DA3-8E0A-AADBC9F2B2DB}"/>
    <cellStyle name="Currency 5 7 8 4" xfId="11278" xr:uid="{8E10B044-2DAC-43B8-B229-01E1BABAFB46}"/>
    <cellStyle name="Currency 5 7 9" xfId="4663" xr:uid="{00000000-0005-0000-0000-0000960D0000}"/>
    <cellStyle name="Currency 5 7 9 2" xfId="22393" xr:uid="{0A1BDEC2-8B13-4458-BFD0-5221E18ED3B9}"/>
    <cellStyle name="Currency 5 7 9 3" xfId="13113" xr:uid="{706DD521-2F63-4C50-B045-31B8D77811C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17761" xr:uid="{82CBE487-1EC0-468D-AD0D-0669EFD2C0B4}"/>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4460" xr:uid="{1F51CE3F-9EB8-4FF9-8A6B-AD8EC634C42D}"/>
    <cellStyle name="Normal 12 10 2 3" xfId="15180" xr:uid="{E0C21763-2284-4A54-81CC-FD3802DA35A0}"/>
    <cellStyle name="Normal 12 10 3" xfId="20243" xr:uid="{64F28F9D-BDBE-4375-BDD4-A0FAEC9CD015}"/>
    <cellStyle name="Normal 12 10 4" xfId="10962" xr:uid="{ED3E2C86-C5EE-4FB9-9AA8-1A95F125A0FE}"/>
    <cellStyle name="Normal 12 11" xfId="4664" xr:uid="{00000000-0005-0000-0000-0000CC0D0000}"/>
    <cellStyle name="Normal 12 11 2" xfId="22394" xr:uid="{86AAB016-40DA-4226-A05D-6E98B82ADCC9}"/>
    <cellStyle name="Normal 12 11 3" xfId="13114" xr:uid="{8EBB6BC7-49CA-49B5-93F6-A73F9A06AFC8}"/>
    <cellStyle name="Normal 12 12" xfId="18177" xr:uid="{0CA6991E-6173-458E-A01C-388F3495C2D3}"/>
    <cellStyle name="Normal 12 13" xfId="17344" xr:uid="{9DE0313C-2134-4DB8-873A-20719EAB526F}"/>
    <cellStyle name="Normal 12 14" xfId="8896" xr:uid="{89E29843-594C-445F-818B-298615F77001}"/>
    <cellStyle name="Normal 12 2" xfId="260" xr:uid="{00000000-0005-0000-0000-0000CD0D0000}"/>
    <cellStyle name="Normal 12 2 10" xfId="18178" xr:uid="{E114E13B-95D3-489B-86E3-52565839100F}"/>
    <cellStyle name="Normal 12 2 11" xfId="17345" xr:uid="{58D8B465-A059-4327-B899-FB7B245A2322}"/>
    <cellStyle name="Normal 12 2 12" xfId="8897" xr:uid="{853ADDCB-3770-40AE-AE3F-74727DD3B89E}"/>
    <cellStyle name="Normal 12 2 2" xfId="261" xr:uid="{00000000-0005-0000-0000-0000CE0D0000}"/>
    <cellStyle name="Normal 12 2 2 10" xfId="17346" xr:uid="{E25E2CB6-4E60-4E17-86D3-C349C706D55D}"/>
    <cellStyle name="Normal 12 2 2 11" xfId="8898" xr:uid="{3FA73D27-6631-4556-AF4C-B3E49156662F}"/>
    <cellStyle name="Normal 12 2 2 2" xfId="262" xr:uid="{00000000-0005-0000-0000-0000CF0D0000}"/>
    <cellStyle name="Normal 12 2 2 2 10" xfId="8899" xr:uid="{51B27062-C753-4C2B-A55A-676B9C7E741C}"/>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956" xr:uid="{2395AAA6-EC20-45D2-BE43-0249FA26A143}"/>
    <cellStyle name="Normal 12 2 2 2 2 2 2 3" xfId="15676" xr:uid="{7456BBDC-0A6F-4941-94A3-22C786902BD1}"/>
    <cellStyle name="Normal 12 2 2 2 2 2 3" xfId="20739" xr:uid="{D895BB56-0CE2-4FC4-8249-29E90A38EAC4}"/>
    <cellStyle name="Normal 12 2 2 2 2 2 4" xfId="11458" xr:uid="{D7FE82F9-DD70-44EF-9536-5C58BAB252BE}"/>
    <cellStyle name="Normal 12 2 2 2 2 3" xfId="5081" xr:uid="{00000000-0005-0000-0000-0000D30D0000}"/>
    <cellStyle name="Normal 12 2 2 2 2 3 2" xfId="22811" xr:uid="{AB439DF0-41B4-4D70-9C05-654D440DD0B8}"/>
    <cellStyle name="Normal 12 2 2 2 2 3 3" xfId="13531" xr:uid="{378196B9-F956-45F2-B12E-E0BB8E3A056E}"/>
    <cellStyle name="Normal 12 2 2 2 2 4" xfId="18594" xr:uid="{46841547-8F27-4332-AB25-F5C47B9B27F5}"/>
    <cellStyle name="Normal 12 2 2 2 2 5" xfId="17765" xr:uid="{1F0F090B-562F-4DE9-93A0-ABA153207DE4}"/>
    <cellStyle name="Normal 12 2 2 2 2 6" xfId="9313" xr:uid="{1187E468-FC9D-41BF-9ACA-BD6EEF5A1721}"/>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5369" xr:uid="{81DB4B21-0E44-4A25-961C-3900E2B2ABCD}"/>
    <cellStyle name="Normal 12 2 2 2 3 2 2 3" xfId="16089" xr:uid="{198407A9-6DAB-4C2F-8472-0E3CD52E061C}"/>
    <cellStyle name="Normal 12 2 2 2 3 2 3" xfId="21152" xr:uid="{59CCEEC3-C1A2-456D-A32A-07630771F44F}"/>
    <cellStyle name="Normal 12 2 2 2 3 2 4" xfId="11871" xr:uid="{4E8C4B4A-433A-472B-8C75-7F284336C874}"/>
    <cellStyle name="Normal 12 2 2 2 3 3" xfId="5494" xr:uid="{00000000-0005-0000-0000-0000D70D0000}"/>
    <cellStyle name="Normal 12 2 2 2 3 3 2" xfId="23224" xr:uid="{7BE01A0D-B04B-49CC-959F-9FDBDF76AC3C}"/>
    <cellStyle name="Normal 12 2 2 2 3 3 3" xfId="13944" xr:uid="{58CDAD65-5FFA-40B5-B619-8BF678009B15}"/>
    <cellStyle name="Normal 12 2 2 2 3 4" xfId="19007" xr:uid="{E4518CB6-A31E-43C4-A054-47CFA57F7C91}"/>
    <cellStyle name="Normal 12 2 2 2 3 5" xfId="9726" xr:uid="{3AC70ECC-F48B-4DB0-9EFA-7A8FD4300ECE}"/>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5782" xr:uid="{CB6E6774-F1AD-46B6-8B26-257F894E2F1C}"/>
    <cellStyle name="Normal 12 2 2 2 4 2 2 3" xfId="16502" xr:uid="{28C55115-232A-413B-8BAD-AD3686AB95E8}"/>
    <cellStyle name="Normal 12 2 2 2 4 2 3" xfId="21565" xr:uid="{F8AEFFDE-E168-4227-BCA0-DE1FD12114A1}"/>
    <cellStyle name="Normal 12 2 2 2 4 2 4" xfId="12284" xr:uid="{3A19187B-C6E1-47CC-9A57-1098391771B9}"/>
    <cellStyle name="Normal 12 2 2 2 4 3" xfId="5907" xr:uid="{00000000-0005-0000-0000-0000DB0D0000}"/>
    <cellStyle name="Normal 12 2 2 2 4 3 2" xfId="23637" xr:uid="{D337A46E-FBC5-4547-BF0E-B54AF23AEE3B}"/>
    <cellStyle name="Normal 12 2 2 2 4 3 3" xfId="14357" xr:uid="{0C3FF097-6A67-49C7-8970-128FC2D1BB37}"/>
    <cellStyle name="Normal 12 2 2 2 4 4" xfId="19420" xr:uid="{1C6DA334-08AF-4F30-AC7B-25C50FE0A6BB}"/>
    <cellStyle name="Normal 12 2 2 2 4 5" xfId="10139" xr:uid="{71322678-DA25-4DFC-BBB6-5FFBC343BDFB}"/>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6195" xr:uid="{98345A1B-9174-4EA4-98BA-A67AA3A582A2}"/>
    <cellStyle name="Normal 12 2 2 2 5 2 2 3" xfId="16915" xr:uid="{7D0A72CC-ED56-44A3-81D0-33C94EED58CF}"/>
    <cellStyle name="Normal 12 2 2 2 5 2 3" xfId="21978" xr:uid="{43A71F24-4871-41B7-A1F0-3C024CBDF0BF}"/>
    <cellStyle name="Normal 12 2 2 2 5 2 4" xfId="12697" xr:uid="{C4074581-3A97-45E0-B1DF-8A0A38E20C8F}"/>
    <cellStyle name="Normal 12 2 2 2 5 3" xfId="6320" xr:uid="{00000000-0005-0000-0000-0000DF0D0000}"/>
    <cellStyle name="Normal 12 2 2 2 5 3 2" xfId="24050" xr:uid="{E5AF20C7-BBA3-4AB8-8C55-A0920346FDDA}"/>
    <cellStyle name="Normal 12 2 2 2 5 3 3" xfId="14770" xr:uid="{9F9AA899-EB98-4665-9070-928D99AA7259}"/>
    <cellStyle name="Normal 12 2 2 2 5 4" xfId="19833" xr:uid="{326E85DA-EFE4-4394-8587-5086232019D4}"/>
    <cellStyle name="Normal 12 2 2 2 5 5" xfId="10552" xr:uid="{644B0BD3-B8CB-487F-97DC-603976D84094}"/>
    <cellStyle name="Normal 12 2 2 2 6" xfId="2450" xr:uid="{00000000-0005-0000-0000-0000E00D0000}"/>
    <cellStyle name="Normal 12 2 2 2 6 2" xfId="6733" xr:uid="{00000000-0005-0000-0000-0000E10D0000}"/>
    <cellStyle name="Normal 12 2 2 2 6 2 2" xfId="24463" xr:uid="{55C18110-4C7F-4773-83B9-A3AED71EAE32}"/>
    <cellStyle name="Normal 12 2 2 2 6 2 3" xfId="15183" xr:uid="{DA5F8877-F043-4411-9808-42DB6CB16F4E}"/>
    <cellStyle name="Normal 12 2 2 2 6 3" xfId="20246" xr:uid="{020786B9-C373-4CA6-964C-8DC2C3A3F971}"/>
    <cellStyle name="Normal 12 2 2 2 6 4" xfId="10965" xr:uid="{A3C65609-DEEA-41A1-9085-D2C57EFF4421}"/>
    <cellStyle name="Normal 12 2 2 2 7" xfId="4667" xr:uid="{00000000-0005-0000-0000-0000E20D0000}"/>
    <cellStyle name="Normal 12 2 2 2 7 2" xfId="22397" xr:uid="{EB12E95B-31CC-41EF-AB23-B80FA7F9653A}"/>
    <cellStyle name="Normal 12 2 2 2 7 3" xfId="13117" xr:uid="{172005EB-C335-4F0E-A2A9-7AD8F8AFB0B6}"/>
    <cellStyle name="Normal 12 2 2 2 8" xfId="18180" xr:uid="{56EC0EE7-5B81-48C6-A7F5-D4F060065B11}"/>
    <cellStyle name="Normal 12 2 2 2 9" xfId="17347" xr:uid="{85BF2763-ADC6-48AF-A2AA-364D6F5EB0F9}"/>
    <cellStyle name="Normal 12 2 2 3" xfId="762" xr:uid="{00000000-0005-0000-0000-0000E30D0000}"/>
    <cellStyle name="Normal 12 2 2 3 2" xfId="3003" xr:uid="{00000000-0005-0000-0000-0000E40D0000}"/>
    <cellStyle name="Normal 12 2 2 3 2 2" xfId="7225" xr:uid="{00000000-0005-0000-0000-0000E50D0000}"/>
    <cellStyle name="Normal 12 2 2 3 2 2 2" xfId="24955" xr:uid="{67522B4D-44CB-4CB2-A244-B83053E5AB9D}"/>
    <cellStyle name="Normal 12 2 2 3 2 2 3" xfId="15675" xr:uid="{1182C6D3-FEDD-4D79-8613-0016C362F462}"/>
    <cellStyle name="Normal 12 2 2 3 2 3" xfId="20738" xr:uid="{D5677EBB-1162-4FFF-91D1-37CC0FA8686D}"/>
    <cellStyle name="Normal 12 2 2 3 2 4" xfId="11457" xr:uid="{BDA81315-272F-445F-8C2D-A25ACB8E2588}"/>
    <cellStyle name="Normal 12 2 2 3 3" xfId="5080" xr:uid="{00000000-0005-0000-0000-0000E60D0000}"/>
    <cellStyle name="Normal 12 2 2 3 3 2" xfId="22810" xr:uid="{77E3260A-7CF7-41D3-8F21-8AA5D15F067E}"/>
    <cellStyle name="Normal 12 2 2 3 3 3" xfId="13530" xr:uid="{B847A27E-ADE8-46B6-8F19-D1E6F8CF442A}"/>
    <cellStyle name="Normal 12 2 2 3 4" xfId="18593" xr:uid="{B52E8336-4F38-4152-AC6A-22E624833C81}"/>
    <cellStyle name="Normal 12 2 2 3 5" xfId="17764" xr:uid="{04C1487B-5896-490E-BF72-1DF1C693D368}"/>
    <cellStyle name="Normal 12 2 2 3 6" xfId="9312" xr:uid="{E883F185-DEDD-4BDC-9032-E7830310ED70}"/>
    <cellStyle name="Normal 12 2 2 4" xfId="1185" xr:uid="{00000000-0005-0000-0000-0000E70D0000}"/>
    <cellStyle name="Normal 12 2 2 4 2" xfId="3416" xr:uid="{00000000-0005-0000-0000-0000E80D0000}"/>
    <cellStyle name="Normal 12 2 2 4 2 2" xfId="7638" xr:uid="{00000000-0005-0000-0000-0000E90D0000}"/>
    <cellStyle name="Normal 12 2 2 4 2 2 2" xfId="25368" xr:uid="{13CD185C-1327-4118-ACCE-AF85C4BEF46C}"/>
    <cellStyle name="Normal 12 2 2 4 2 2 3" xfId="16088" xr:uid="{1D8135BA-F50F-4897-97E8-25EB2B540A04}"/>
    <cellStyle name="Normal 12 2 2 4 2 3" xfId="21151" xr:uid="{6A8198F5-95DB-4AC0-88DB-0A6320C7A7A8}"/>
    <cellStyle name="Normal 12 2 2 4 2 4" xfId="11870" xr:uid="{BD879BE2-30E3-4FA2-96F4-FCB2B42C1480}"/>
    <cellStyle name="Normal 12 2 2 4 3" xfId="5493" xr:uid="{00000000-0005-0000-0000-0000EA0D0000}"/>
    <cellStyle name="Normal 12 2 2 4 3 2" xfId="23223" xr:uid="{446E226C-4112-4D42-B190-81215D6E8076}"/>
    <cellStyle name="Normal 12 2 2 4 3 3" xfId="13943" xr:uid="{FBEC15F4-1853-4B20-929C-44D45DA172CE}"/>
    <cellStyle name="Normal 12 2 2 4 4" xfId="19006" xr:uid="{E2392CC5-5092-42F2-B61F-E678A4E0FB72}"/>
    <cellStyle name="Normal 12 2 2 4 5" xfId="9725" xr:uid="{8B87709C-4618-49E8-A624-23478E262206}"/>
    <cellStyle name="Normal 12 2 2 5" xfId="1599" xr:uid="{00000000-0005-0000-0000-0000EB0D0000}"/>
    <cellStyle name="Normal 12 2 2 5 2" xfId="3829" xr:uid="{00000000-0005-0000-0000-0000EC0D0000}"/>
    <cellStyle name="Normal 12 2 2 5 2 2" xfId="8051" xr:uid="{00000000-0005-0000-0000-0000ED0D0000}"/>
    <cellStyle name="Normal 12 2 2 5 2 2 2" xfId="25781" xr:uid="{94546492-B328-4877-97BE-2999AC519787}"/>
    <cellStyle name="Normal 12 2 2 5 2 2 3" xfId="16501" xr:uid="{BA8D5C92-63E4-40B8-89E0-0345E806ADBD}"/>
    <cellStyle name="Normal 12 2 2 5 2 3" xfId="21564" xr:uid="{4F716F90-A669-40B1-A2D7-6250B9E411CD}"/>
    <cellStyle name="Normal 12 2 2 5 2 4" xfId="12283" xr:uid="{FAEB53A1-4D66-45BD-894B-C3718684730E}"/>
    <cellStyle name="Normal 12 2 2 5 3" xfId="5906" xr:uid="{00000000-0005-0000-0000-0000EE0D0000}"/>
    <cellStyle name="Normal 12 2 2 5 3 2" xfId="23636" xr:uid="{3C2FCEC5-A36D-4E56-920A-278988B049D1}"/>
    <cellStyle name="Normal 12 2 2 5 3 3" xfId="14356" xr:uid="{4A88E073-2593-4C04-B4E4-6CDF86E2870D}"/>
    <cellStyle name="Normal 12 2 2 5 4" xfId="19419" xr:uid="{5BDDD236-FD9B-42FA-9C79-B6FE765B1F94}"/>
    <cellStyle name="Normal 12 2 2 5 5" xfId="10138" xr:uid="{B22B95FA-B5CA-4F6A-97F8-A15E8624C454}"/>
    <cellStyle name="Normal 12 2 2 6" xfId="2013" xr:uid="{00000000-0005-0000-0000-0000EF0D0000}"/>
    <cellStyle name="Normal 12 2 2 6 2" xfId="4242" xr:uid="{00000000-0005-0000-0000-0000F00D0000}"/>
    <cellStyle name="Normal 12 2 2 6 2 2" xfId="8464" xr:uid="{00000000-0005-0000-0000-0000F10D0000}"/>
    <cellStyle name="Normal 12 2 2 6 2 2 2" xfId="26194" xr:uid="{C06CD34D-B939-4B1D-B4B3-8217614765C3}"/>
    <cellStyle name="Normal 12 2 2 6 2 2 3" xfId="16914" xr:uid="{294B3B9D-0129-47D7-9A89-33AC22DDC07B}"/>
    <cellStyle name="Normal 12 2 2 6 2 3" xfId="21977" xr:uid="{3B2B9F84-3C7E-434B-83C5-0BB6C3961003}"/>
    <cellStyle name="Normal 12 2 2 6 2 4" xfId="12696" xr:uid="{10510407-38D8-4F5C-8A9A-FB80758BA0E3}"/>
    <cellStyle name="Normal 12 2 2 6 3" xfId="6319" xr:uid="{00000000-0005-0000-0000-0000F20D0000}"/>
    <cellStyle name="Normal 12 2 2 6 3 2" xfId="24049" xr:uid="{49CF93CD-28F8-45C7-B032-F94681559439}"/>
    <cellStyle name="Normal 12 2 2 6 3 3" xfId="14769" xr:uid="{DA81B374-E899-4D14-9E07-C045E547449A}"/>
    <cellStyle name="Normal 12 2 2 6 4" xfId="19832" xr:uid="{051D9F84-E9BF-45CD-BEA2-E6F4AAC53718}"/>
    <cellStyle name="Normal 12 2 2 6 5" xfId="10551" xr:uid="{16D07453-0045-4B74-99F9-F205F01DE205}"/>
    <cellStyle name="Normal 12 2 2 7" xfId="2449" xr:uid="{00000000-0005-0000-0000-0000F30D0000}"/>
    <cellStyle name="Normal 12 2 2 7 2" xfId="6732" xr:uid="{00000000-0005-0000-0000-0000F40D0000}"/>
    <cellStyle name="Normal 12 2 2 7 2 2" xfId="24462" xr:uid="{9B066F73-C69D-4DA4-8304-E588DCD6257A}"/>
    <cellStyle name="Normal 12 2 2 7 2 3" xfId="15182" xr:uid="{B7ED24D2-1765-4795-9567-A841529AF975}"/>
    <cellStyle name="Normal 12 2 2 7 3" xfId="20245" xr:uid="{1AD94AFC-A2C4-4D1F-B669-BDF4683B10CD}"/>
    <cellStyle name="Normal 12 2 2 7 4" xfId="10964" xr:uid="{D0B30471-35BF-47E0-812F-9547A4FA4C80}"/>
    <cellStyle name="Normal 12 2 2 8" xfId="4666" xr:uid="{00000000-0005-0000-0000-0000F50D0000}"/>
    <cellStyle name="Normal 12 2 2 8 2" xfId="22396" xr:uid="{FB7FB8D5-4C8E-46CD-8099-CB77C9C98470}"/>
    <cellStyle name="Normal 12 2 2 8 3" xfId="13116" xr:uid="{3527938D-4601-4177-82FF-35227C82233B}"/>
    <cellStyle name="Normal 12 2 2 9" xfId="18179" xr:uid="{5FA9D74F-F27D-4893-A4DC-0D60B65F5AD3}"/>
    <cellStyle name="Normal 12 2 3" xfId="263" xr:uid="{00000000-0005-0000-0000-0000F60D0000}"/>
    <cellStyle name="Normal 12 2 3 10" xfId="8900" xr:uid="{2A6185C7-237A-448E-9DF8-4C0B2BC041DE}"/>
    <cellStyle name="Normal 12 2 3 2" xfId="764" xr:uid="{00000000-0005-0000-0000-0000F70D0000}"/>
    <cellStyle name="Normal 12 2 3 2 2" xfId="3005" xr:uid="{00000000-0005-0000-0000-0000F80D0000}"/>
    <cellStyle name="Normal 12 2 3 2 2 2" xfId="7227" xr:uid="{00000000-0005-0000-0000-0000F90D0000}"/>
    <cellStyle name="Normal 12 2 3 2 2 2 2" xfId="24957" xr:uid="{2E254198-CFA4-4756-B245-E42A693E2FB1}"/>
    <cellStyle name="Normal 12 2 3 2 2 2 3" xfId="15677" xr:uid="{11160E76-0569-4C1F-96DE-66CBD47842D8}"/>
    <cellStyle name="Normal 12 2 3 2 2 3" xfId="20740" xr:uid="{5A83F8E2-943F-4158-9C9F-214BECDECBA0}"/>
    <cellStyle name="Normal 12 2 3 2 2 4" xfId="11459" xr:uid="{1FA01705-228F-42BA-95F4-3594439175AC}"/>
    <cellStyle name="Normal 12 2 3 2 3" xfId="5082" xr:uid="{00000000-0005-0000-0000-0000FA0D0000}"/>
    <cellStyle name="Normal 12 2 3 2 3 2" xfId="22812" xr:uid="{EED81745-FDBE-4F01-B251-8F44A9EC06C4}"/>
    <cellStyle name="Normal 12 2 3 2 3 3" xfId="13532" xr:uid="{6DA5933B-8776-4F6C-B07E-59186DFB158E}"/>
    <cellStyle name="Normal 12 2 3 2 4" xfId="18595" xr:uid="{B41EE355-10F5-48E1-807A-DDC5074B48D7}"/>
    <cellStyle name="Normal 12 2 3 2 5" xfId="17766" xr:uid="{CAC6D254-2D43-4CE0-A6BF-661A3E1AFC20}"/>
    <cellStyle name="Normal 12 2 3 2 6" xfId="9314" xr:uid="{68C989B9-691C-421D-A7D6-79C8301DAABD}"/>
    <cellStyle name="Normal 12 2 3 3" xfId="1187" xr:uid="{00000000-0005-0000-0000-0000FB0D0000}"/>
    <cellStyle name="Normal 12 2 3 3 2" xfId="3418" xr:uid="{00000000-0005-0000-0000-0000FC0D0000}"/>
    <cellStyle name="Normal 12 2 3 3 2 2" xfId="7640" xr:uid="{00000000-0005-0000-0000-0000FD0D0000}"/>
    <cellStyle name="Normal 12 2 3 3 2 2 2" xfId="25370" xr:uid="{1B83D89C-64B2-48EA-8D93-C9067F84F438}"/>
    <cellStyle name="Normal 12 2 3 3 2 2 3" xfId="16090" xr:uid="{866BBED0-012A-4158-884A-4CB20D091D3F}"/>
    <cellStyle name="Normal 12 2 3 3 2 3" xfId="21153" xr:uid="{6D4DEA48-8485-41F7-B114-F40493AB8D81}"/>
    <cellStyle name="Normal 12 2 3 3 2 4" xfId="11872" xr:uid="{366ECF45-D656-43AB-8414-ECF2E157A04C}"/>
    <cellStyle name="Normal 12 2 3 3 3" xfId="5495" xr:uid="{00000000-0005-0000-0000-0000FE0D0000}"/>
    <cellStyle name="Normal 12 2 3 3 3 2" xfId="23225" xr:uid="{AF58E352-0A5D-42CE-AE7E-2B1B57F398C3}"/>
    <cellStyle name="Normal 12 2 3 3 3 3" xfId="13945" xr:uid="{684D706C-C242-44DE-92A7-DBEE6C2520B6}"/>
    <cellStyle name="Normal 12 2 3 3 4" xfId="19008" xr:uid="{49B3524D-CDF5-4C64-9C67-BA01B988E25C}"/>
    <cellStyle name="Normal 12 2 3 3 5" xfId="9727" xr:uid="{67804F00-E369-455F-9A41-FEA51776D6FA}"/>
    <cellStyle name="Normal 12 2 3 4" xfId="1601" xr:uid="{00000000-0005-0000-0000-0000FF0D0000}"/>
    <cellStyle name="Normal 12 2 3 4 2" xfId="3831" xr:uid="{00000000-0005-0000-0000-0000000E0000}"/>
    <cellStyle name="Normal 12 2 3 4 2 2" xfId="8053" xr:uid="{00000000-0005-0000-0000-0000010E0000}"/>
    <cellStyle name="Normal 12 2 3 4 2 2 2" xfId="25783" xr:uid="{2291F7AB-BD1B-4C9E-BA6B-D399A0C35DF9}"/>
    <cellStyle name="Normal 12 2 3 4 2 2 3" xfId="16503" xr:uid="{17127FE1-F698-491B-8417-0E1403F39372}"/>
    <cellStyle name="Normal 12 2 3 4 2 3" xfId="21566" xr:uid="{24538550-DB65-4093-A7C5-C403C316AC08}"/>
    <cellStyle name="Normal 12 2 3 4 2 4" xfId="12285" xr:uid="{4E3CE76C-7240-41AA-8343-9CA71E4BD593}"/>
    <cellStyle name="Normal 12 2 3 4 3" xfId="5908" xr:uid="{00000000-0005-0000-0000-0000020E0000}"/>
    <cellStyle name="Normal 12 2 3 4 3 2" xfId="23638" xr:uid="{4A710BA6-8755-4627-997B-5423D9D64202}"/>
    <cellStyle name="Normal 12 2 3 4 3 3" xfId="14358" xr:uid="{0D0FF4B7-14DB-4E1D-8606-F468F2BAC3FE}"/>
    <cellStyle name="Normal 12 2 3 4 4" xfId="19421" xr:uid="{E8F71075-0888-428A-BC14-74FB9ECC3C60}"/>
    <cellStyle name="Normal 12 2 3 4 5" xfId="10140" xr:uid="{DA6B5051-AF7C-4607-81A7-B7DCD4E34FB4}"/>
    <cellStyle name="Normal 12 2 3 5" xfId="2015" xr:uid="{00000000-0005-0000-0000-0000030E0000}"/>
    <cellStyle name="Normal 12 2 3 5 2" xfId="4244" xr:uid="{00000000-0005-0000-0000-0000040E0000}"/>
    <cellStyle name="Normal 12 2 3 5 2 2" xfId="8466" xr:uid="{00000000-0005-0000-0000-0000050E0000}"/>
    <cellStyle name="Normal 12 2 3 5 2 2 2" xfId="26196" xr:uid="{94B66C6A-7EAC-4DA7-AA54-6F09B1B55B8B}"/>
    <cellStyle name="Normal 12 2 3 5 2 2 3" xfId="16916" xr:uid="{03FFAFFD-30EA-45D0-8551-6F411ACA72B6}"/>
    <cellStyle name="Normal 12 2 3 5 2 3" xfId="21979" xr:uid="{3E9A65F0-42B6-430E-9906-58AA2022D8C4}"/>
    <cellStyle name="Normal 12 2 3 5 2 4" xfId="12698" xr:uid="{D69C517D-D4D4-497E-97A2-2F7BE8D5233C}"/>
    <cellStyle name="Normal 12 2 3 5 3" xfId="6321" xr:uid="{00000000-0005-0000-0000-0000060E0000}"/>
    <cellStyle name="Normal 12 2 3 5 3 2" xfId="24051" xr:uid="{CE6C9D60-170A-4710-9A7A-E8D3AEDA7DD1}"/>
    <cellStyle name="Normal 12 2 3 5 3 3" xfId="14771" xr:uid="{4C98CD06-9862-4BE2-B023-9D70C1927161}"/>
    <cellStyle name="Normal 12 2 3 5 4" xfId="19834" xr:uid="{50BE8C77-443A-452D-AE34-CA70396D2084}"/>
    <cellStyle name="Normal 12 2 3 5 5" xfId="10553" xr:uid="{46632F85-17C0-496D-8838-3138F41301BD}"/>
    <cellStyle name="Normal 12 2 3 6" xfId="2451" xr:uid="{00000000-0005-0000-0000-0000070E0000}"/>
    <cellStyle name="Normal 12 2 3 6 2" xfId="6734" xr:uid="{00000000-0005-0000-0000-0000080E0000}"/>
    <cellStyle name="Normal 12 2 3 6 2 2" xfId="24464" xr:uid="{C968D4DD-C1B1-4464-BD92-74A6557919E0}"/>
    <cellStyle name="Normal 12 2 3 6 2 3" xfId="15184" xr:uid="{A66D2F35-3D0E-4DE3-A0DD-9F3D2D53075D}"/>
    <cellStyle name="Normal 12 2 3 6 3" xfId="20247" xr:uid="{104F7AC9-9082-438B-B4BE-5866CD583A40}"/>
    <cellStyle name="Normal 12 2 3 6 4" xfId="10966" xr:uid="{BA451C9D-C60F-4D2D-B758-A05BC360D0C6}"/>
    <cellStyle name="Normal 12 2 3 7" xfId="4668" xr:uid="{00000000-0005-0000-0000-0000090E0000}"/>
    <cellStyle name="Normal 12 2 3 7 2" xfId="22398" xr:uid="{C18FABFE-75D9-4207-8F50-64866D32FA7C}"/>
    <cellStyle name="Normal 12 2 3 7 3" xfId="13118" xr:uid="{B6EFCCF4-2643-4401-9D84-C852C7B81FDA}"/>
    <cellStyle name="Normal 12 2 3 8" xfId="18181" xr:uid="{78246028-F371-4F3D-82CF-0D539492001E}"/>
    <cellStyle name="Normal 12 2 3 9" xfId="17348" xr:uid="{D7818AD0-4CA3-4BA2-810F-3CF6BCE8AAB9}"/>
    <cellStyle name="Normal 12 2 4" xfId="761" xr:uid="{00000000-0005-0000-0000-00000A0E0000}"/>
    <cellStyle name="Normal 12 2 4 2" xfId="3002" xr:uid="{00000000-0005-0000-0000-00000B0E0000}"/>
    <cellStyle name="Normal 12 2 4 2 2" xfId="7224" xr:uid="{00000000-0005-0000-0000-00000C0E0000}"/>
    <cellStyle name="Normal 12 2 4 2 2 2" xfId="24954" xr:uid="{47857E2E-C51E-41CA-99A1-E5990D7E1E50}"/>
    <cellStyle name="Normal 12 2 4 2 2 3" xfId="15674" xr:uid="{2EBAC512-FB7B-4DA6-9D1F-3732A9AF8E08}"/>
    <cellStyle name="Normal 12 2 4 2 3" xfId="20737" xr:uid="{00DDB44B-4356-435A-8D86-2CC698F4D8AA}"/>
    <cellStyle name="Normal 12 2 4 2 4" xfId="11456" xr:uid="{3EE27585-E5B1-4B33-92D6-AB4268CC2983}"/>
    <cellStyle name="Normal 12 2 4 3" xfId="5079" xr:uid="{00000000-0005-0000-0000-00000D0E0000}"/>
    <cellStyle name="Normal 12 2 4 3 2" xfId="22809" xr:uid="{651F85FE-8FD8-42D6-82EB-86F956161724}"/>
    <cellStyle name="Normal 12 2 4 3 3" xfId="13529" xr:uid="{32067CAB-4EF9-490F-94D3-D44A58CC8ECA}"/>
    <cellStyle name="Normal 12 2 4 4" xfId="18592" xr:uid="{76C2C70F-C4AF-4F1C-8A49-2A8D561BC87A}"/>
    <cellStyle name="Normal 12 2 4 5" xfId="17763" xr:uid="{5E438647-2186-4ECD-9093-9E6328FD9A5C}"/>
    <cellStyle name="Normal 12 2 4 6" xfId="9311" xr:uid="{BCCE6B20-E5C7-43E4-A760-328091C9BCD1}"/>
    <cellStyle name="Normal 12 2 5" xfId="1184" xr:uid="{00000000-0005-0000-0000-00000E0E0000}"/>
    <cellStyle name="Normal 12 2 5 2" xfId="3415" xr:uid="{00000000-0005-0000-0000-00000F0E0000}"/>
    <cellStyle name="Normal 12 2 5 2 2" xfId="7637" xr:uid="{00000000-0005-0000-0000-0000100E0000}"/>
    <cellStyle name="Normal 12 2 5 2 2 2" xfId="25367" xr:uid="{069657A5-F9A6-4D0F-8D9B-360603EF01C1}"/>
    <cellStyle name="Normal 12 2 5 2 2 3" xfId="16087" xr:uid="{8EF2130A-BC88-4B17-89CB-EF0B042974B2}"/>
    <cellStyle name="Normal 12 2 5 2 3" xfId="21150" xr:uid="{758334F5-4138-4AE8-AAE9-F29DC6CB6C6C}"/>
    <cellStyle name="Normal 12 2 5 2 4" xfId="11869" xr:uid="{968CE2F5-6A7D-421F-AD3B-2B63A47D9FEE}"/>
    <cellStyle name="Normal 12 2 5 3" xfId="5492" xr:uid="{00000000-0005-0000-0000-0000110E0000}"/>
    <cellStyle name="Normal 12 2 5 3 2" xfId="23222" xr:uid="{2DA8BF5D-2C4B-4FCC-B770-5B063D76BFD5}"/>
    <cellStyle name="Normal 12 2 5 3 3" xfId="13942" xr:uid="{50BEF22B-5848-4398-ABFC-E0064DEF085A}"/>
    <cellStyle name="Normal 12 2 5 4" xfId="19005" xr:uid="{1C62ED7F-9B01-4589-AEED-998FCC8EC28D}"/>
    <cellStyle name="Normal 12 2 5 5" xfId="9724" xr:uid="{7E547FAB-CABA-42E0-A4A8-146D14D78B63}"/>
    <cellStyle name="Normal 12 2 6" xfId="1598" xr:uid="{00000000-0005-0000-0000-0000120E0000}"/>
    <cellStyle name="Normal 12 2 6 2" xfId="3828" xr:uid="{00000000-0005-0000-0000-0000130E0000}"/>
    <cellStyle name="Normal 12 2 6 2 2" xfId="8050" xr:uid="{00000000-0005-0000-0000-0000140E0000}"/>
    <cellStyle name="Normal 12 2 6 2 2 2" xfId="25780" xr:uid="{8B6C8B93-B4AF-4496-B1D0-F6FA053EFEEA}"/>
    <cellStyle name="Normal 12 2 6 2 2 3" xfId="16500" xr:uid="{B0F49564-EF2F-4ED2-A330-5F044070C3BE}"/>
    <cellStyle name="Normal 12 2 6 2 3" xfId="21563" xr:uid="{BD4AB6D3-E0B7-4B43-959B-956AE608BE9E}"/>
    <cellStyle name="Normal 12 2 6 2 4" xfId="12282" xr:uid="{C868D0C6-1C58-4677-B99A-50FBCF4C9C08}"/>
    <cellStyle name="Normal 12 2 6 3" xfId="5905" xr:uid="{00000000-0005-0000-0000-0000150E0000}"/>
    <cellStyle name="Normal 12 2 6 3 2" xfId="23635" xr:uid="{0E9B2909-A18E-4404-93D9-1A220ECCF30D}"/>
    <cellStyle name="Normal 12 2 6 3 3" xfId="14355" xr:uid="{1F134204-745C-47D2-B8F8-49A2321E9950}"/>
    <cellStyle name="Normal 12 2 6 4" xfId="19418" xr:uid="{32EECC5C-987A-44C0-B348-2B50B6558CEF}"/>
    <cellStyle name="Normal 12 2 6 5" xfId="10137" xr:uid="{CEAA09F2-7E05-4D2D-9DCE-796D976504FB}"/>
    <cellStyle name="Normal 12 2 7" xfId="2012" xr:uid="{00000000-0005-0000-0000-0000160E0000}"/>
    <cellStyle name="Normal 12 2 7 2" xfId="4241" xr:uid="{00000000-0005-0000-0000-0000170E0000}"/>
    <cellStyle name="Normal 12 2 7 2 2" xfId="8463" xr:uid="{00000000-0005-0000-0000-0000180E0000}"/>
    <cellStyle name="Normal 12 2 7 2 2 2" xfId="26193" xr:uid="{02E5788C-E066-43B8-8C02-B203B1F5D2F7}"/>
    <cellStyle name="Normal 12 2 7 2 2 3" xfId="16913" xr:uid="{5E52B53B-E09D-4762-8C4C-98B617319F9E}"/>
    <cellStyle name="Normal 12 2 7 2 3" xfId="21976" xr:uid="{82CB7BD5-17CA-4019-86DB-D17EC592C171}"/>
    <cellStyle name="Normal 12 2 7 2 4" xfId="12695" xr:uid="{21B5E788-6AB2-4A22-A032-1CD8CA9A4494}"/>
    <cellStyle name="Normal 12 2 7 3" xfId="6318" xr:uid="{00000000-0005-0000-0000-0000190E0000}"/>
    <cellStyle name="Normal 12 2 7 3 2" xfId="24048" xr:uid="{A71F7E02-CA5B-4053-8AE9-B5CC55824D8E}"/>
    <cellStyle name="Normal 12 2 7 3 3" xfId="14768" xr:uid="{325A5D94-F730-49E5-B724-99E1A1A58F73}"/>
    <cellStyle name="Normal 12 2 7 4" xfId="19831" xr:uid="{5020E65A-58C5-4931-B274-A76A8CEBD1FC}"/>
    <cellStyle name="Normal 12 2 7 5" xfId="10550" xr:uid="{39B60284-6403-4EE1-AE43-9827443F72F9}"/>
    <cellStyle name="Normal 12 2 8" xfId="2448" xr:uid="{00000000-0005-0000-0000-00001A0E0000}"/>
    <cellStyle name="Normal 12 2 8 2" xfId="6731" xr:uid="{00000000-0005-0000-0000-00001B0E0000}"/>
    <cellStyle name="Normal 12 2 8 2 2" xfId="24461" xr:uid="{5E1E2430-0B96-4E40-9BF8-A685720C9AE1}"/>
    <cellStyle name="Normal 12 2 8 2 3" xfId="15181" xr:uid="{A37B6623-3EFE-44E3-B21F-E290E72E36AD}"/>
    <cellStyle name="Normal 12 2 8 3" xfId="20244" xr:uid="{D9B6201E-F6A3-49F2-998A-049622DE6CA4}"/>
    <cellStyle name="Normal 12 2 8 4" xfId="10963" xr:uid="{0A4585C9-924E-4F72-A954-E2DE6243B3F2}"/>
    <cellStyle name="Normal 12 2 9" xfId="4665" xr:uid="{00000000-0005-0000-0000-00001C0E0000}"/>
    <cellStyle name="Normal 12 2 9 2" xfId="22395" xr:uid="{2DFF44EC-8AC6-488C-8370-734414CCAF84}"/>
    <cellStyle name="Normal 12 2 9 3" xfId="13115" xr:uid="{F51AC890-7126-4B12-9D09-27B1AB4554BD}"/>
    <cellStyle name="Normal 12 3" xfId="264" xr:uid="{00000000-0005-0000-0000-00001D0E0000}"/>
    <cellStyle name="Normal 12 3 10" xfId="17349" xr:uid="{291F11B0-5D81-4AFD-958A-92AB4845A0E6}"/>
    <cellStyle name="Normal 12 3 11" xfId="8901" xr:uid="{F10B9C57-6892-4409-BA1C-B3C7C6BA6A24}"/>
    <cellStyle name="Normal 12 3 2" xfId="265" xr:uid="{00000000-0005-0000-0000-00001E0E0000}"/>
    <cellStyle name="Normal 12 3 2 10" xfId="8902" xr:uid="{A7A32DA8-33B7-47F8-9D0E-45A8F515CD5B}"/>
    <cellStyle name="Normal 12 3 2 2" xfId="766" xr:uid="{00000000-0005-0000-0000-00001F0E0000}"/>
    <cellStyle name="Normal 12 3 2 2 2" xfId="3007" xr:uid="{00000000-0005-0000-0000-0000200E0000}"/>
    <cellStyle name="Normal 12 3 2 2 2 2" xfId="7229" xr:uid="{00000000-0005-0000-0000-0000210E0000}"/>
    <cellStyle name="Normal 12 3 2 2 2 2 2" xfId="24959" xr:uid="{DB666576-5179-44C7-8DFD-410E7CBBFEE3}"/>
    <cellStyle name="Normal 12 3 2 2 2 2 3" xfId="15679" xr:uid="{78D29387-6999-43AA-B97C-6DD2A25B4171}"/>
    <cellStyle name="Normal 12 3 2 2 2 3" xfId="20742" xr:uid="{58764A15-7D07-451C-BF49-B30F3D51B9E7}"/>
    <cellStyle name="Normal 12 3 2 2 2 4" xfId="11461" xr:uid="{DB5F1B97-80A7-4095-A808-9E61C294B407}"/>
    <cellStyle name="Normal 12 3 2 2 3" xfId="5084" xr:uid="{00000000-0005-0000-0000-0000220E0000}"/>
    <cellStyle name="Normal 12 3 2 2 3 2" xfId="22814" xr:uid="{7D9F11EE-CC9A-4439-83F2-4CC0F93471BA}"/>
    <cellStyle name="Normal 12 3 2 2 3 3" xfId="13534" xr:uid="{88BE6E94-C20D-4D9B-ACB1-A4D4E147B367}"/>
    <cellStyle name="Normal 12 3 2 2 4" xfId="18597" xr:uid="{435A1EF8-A8F6-482B-BF4B-0F78A4535ACA}"/>
    <cellStyle name="Normal 12 3 2 2 5" xfId="17768" xr:uid="{A7C9B689-7E4F-4851-A42D-FA7BD677D79B}"/>
    <cellStyle name="Normal 12 3 2 2 6" xfId="9316" xr:uid="{8DEFD790-B1E6-43D7-85DD-D47F3351A267}"/>
    <cellStyle name="Normal 12 3 2 3" xfId="1189" xr:uid="{00000000-0005-0000-0000-0000230E0000}"/>
    <cellStyle name="Normal 12 3 2 3 2" xfId="3420" xr:uid="{00000000-0005-0000-0000-0000240E0000}"/>
    <cellStyle name="Normal 12 3 2 3 2 2" xfId="7642" xr:uid="{00000000-0005-0000-0000-0000250E0000}"/>
    <cellStyle name="Normal 12 3 2 3 2 2 2" xfId="25372" xr:uid="{4DCDF3C6-3082-4B83-9A89-52162E4F1855}"/>
    <cellStyle name="Normal 12 3 2 3 2 2 3" xfId="16092" xr:uid="{D86E68FE-8E66-4617-AC6D-345161DFCA55}"/>
    <cellStyle name="Normal 12 3 2 3 2 3" xfId="21155" xr:uid="{C9BE9990-14B7-4F32-9734-E5690D75D5DB}"/>
    <cellStyle name="Normal 12 3 2 3 2 4" xfId="11874" xr:uid="{B4C2E166-D2D1-4AFC-A65F-F04CC566B803}"/>
    <cellStyle name="Normal 12 3 2 3 3" xfId="5497" xr:uid="{00000000-0005-0000-0000-0000260E0000}"/>
    <cellStyle name="Normal 12 3 2 3 3 2" xfId="23227" xr:uid="{25036663-7181-4B06-8FDB-C40CAB6A65A0}"/>
    <cellStyle name="Normal 12 3 2 3 3 3" xfId="13947" xr:uid="{1C4C082D-A16B-427A-A6F9-477029CC49E2}"/>
    <cellStyle name="Normal 12 3 2 3 4" xfId="19010" xr:uid="{DC9E63D3-7C89-403D-9A4A-29CB89CDE812}"/>
    <cellStyle name="Normal 12 3 2 3 5" xfId="9729" xr:uid="{B4E6C858-5817-4966-A450-EC4DBB0A46A4}"/>
    <cellStyle name="Normal 12 3 2 4" xfId="1603" xr:uid="{00000000-0005-0000-0000-0000270E0000}"/>
    <cellStyle name="Normal 12 3 2 4 2" xfId="3833" xr:uid="{00000000-0005-0000-0000-0000280E0000}"/>
    <cellStyle name="Normal 12 3 2 4 2 2" xfId="8055" xr:uid="{00000000-0005-0000-0000-0000290E0000}"/>
    <cellStyle name="Normal 12 3 2 4 2 2 2" xfId="25785" xr:uid="{5A8E7EAD-9AF7-4AB5-B06E-C890F8CCAA81}"/>
    <cellStyle name="Normal 12 3 2 4 2 2 3" xfId="16505" xr:uid="{C41B9148-FC5C-4BCB-BFBF-CC99AD1AB982}"/>
    <cellStyle name="Normal 12 3 2 4 2 3" xfId="21568" xr:uid="{E440AB05-AB05-4793-8A70-A04AC36AC3BB}"/>
    <cellStyle name="Normal 12 3 2 4 2 4" xfId="12287" xr:uid="{607F26DB-B53B-4EEA-841C-6E675F1F9E89}"/>
    <cellStyle name="Normal 12 3 2 4 3" xfId="5910" xr:uid="{00000000-0005-0000-0000-00002A0E0000}"/>
    <cellStyle name="Normal 12 3 2 4 3 2" xfId="23640" xr:uid="{DEB434B0-EAC3-43AE-B624-F9E85CBE76C9}"/>
    <cellStyle name="Normal 12 3 2 4 3 3" xfId="14360" xr:uid="{330A7E51-555D-44F4-9533-1B7D5E2FCD1C}"/>
    <cellStyle name="Normal 12 3 2 4 4" xfId="19423" xr:uid="{38A4E02A-73BD-4BCF-B684-BDA2EF19DE76}"/>
    <cellStyle name="Normal 12 3 2 4 5" xfId="10142" xr:uid="{D36A062E-4626-4225-8AA1-AA23A8C70F88}"/>
    <cellStyle name="Normal 12 3 2 5" xfId="2017" xr:uid="{00000000-0005-0000-0000-00002B0E0000}"/>
    <cellStyle name="Normal 12 3 2 5 2" xfId="4246" xr:uid="{00000000-0005-0000-0000-00002C0E0000}"/>
    <cellStyle name="Normal 12 3 2 5 2 2" xfId="8468" xr:uid="{00000000-0005-0000-0000-00002D0E0000}"/>
    <cellStyle name="Normal 12 3 2 5 2 2 2" xfId="26198" xr:uid="{658C6C22-2157-4EFE-96CC-5166461FC5FD}"/>
    <cellStyle name="Normal 12 3 2 5 2 2 3" xfId="16918" xr:uid="{B48F3B4D-30FE-4F3C-8A5F-4EB6F2E395A6}"/>
    <cellStyle name="Normal 12 3 2 5 2 3" xfId="21981" xr:uid="{7D11A970-42AB-46D3-A26B-A394A8443525}"/>
    <cellStyle name="Normal 12 3 2 5 2 4" xfId="12700" xr:uid="{7C686344-D52C-4104-ABA9-6B25A09EE3A4}"/>
    <cellStyle name="Normal 12 3 2 5 3" xfId="6323" xr:uid="{00000000-0005-0000-0000-00002E0E0000}"/>
    <cellStyle name="Normal 12 3 2 5 3 2" xfId="24053" xr:uid="{591E9DE1-C352-4712-9252-7EE0E9AF3060}"/>
    <cellStyle name="Normal 12 3 2 5 3 3" xfId="14773" xr:uid="{516FB049-1CD1-4B8D-8900-EE49BB76D8DB}"/>
    <cellStyle name="Normal 12 3 2 5 4" xfId="19836" xr:uid="{CFEDA5D9-7403-4A11-9FB3-6847B81A8AC9}"/>
    <cellStyle name="Normal 12 3 2 5 5" xfId="10555" xr:uid="{927749F9-DA79-4A78-87CD-7730EED5B1B1}"/>
    <cellStyle name="Normal 12 3 2 6" xfId="2453" xr:uid="{00000000-0005-0000-0000-00002F0E0000}"/>
    <cellStyle name="Normal 12 3 2 6 2" xfId="6736" xr:uid="{00000000-0005-0000-0000-0000300E0000}"/>
    <cellStyle name="Normal 12 3 2 6 2 2" xfId="24466" xr:uid="{0A227C02-AA19-4071-B8D1-393AC1E5EA8F}"/>
    <cellStyle name="Normal 12 3 2 6 2 3" xfId="15186" xr:uid="{A60DF13D-E472-444B-B6C4-55954641FFF4}"/>
    <cellStyle name="Normal 12 3 2 6 3" xfId="20249" xr:uid="{63C5FFDB-FFBB-4AD6-AF5D-655AB19887D9}"/>
    <cellStyle name="Normal 12 3 2 6 4" xfId="10968" xr:uid="{269B0BA9-1409-4A56-8FE0-2D11EDDEA804}"/>
    <cellStyle name="Normal 12 3 2 7" xfId="4670" xr:uid="{00000000-0005-0000-0000-0000310E0000}"/>
    <cellStyle name="Normal 12 3 2 7 2" xfId="22400" xr:uid="{DB4B36C4-7917-493D-99AB-7185B1B3B08C}"/>
    <cellStyle name="Normal 12 3 2 7 3" xfId="13120" xr:uid="{29D53F39-D3A6-40B2-80FD-2F3CA73A7F17}"/>
    <cellStyle name="Normal 12 3 2 8" xfId="18183" xr:uid="{5A7C225A-7FA8-4502-A162-D6A6041FBE11}"/>
    <cellStyle name="Normal 12 3 2 9" xfId="17350" xr:uid="{707712A5-76CB-4DB9-9D5C-B8ED59584747}"/>
    <cellStyle name="Normal 12 3 3" xfId="765" xr:uid="{00000000-0005-0000-0000-0000320E0000}"/>
    <cellStyle name="Normal 12 3 3 2" xfId="3006" xr:uid="{00000000-0005-0000-0000-0000330E0000}"/>
    <cellStyle name="Normal 12 3 3 2 2" xfId="7228" xr:uid="{00000000-0005-0000-0000-0000340E0000}"/>
    <cellStyle name="Normal 12 3 3 2 2 2" xfId="24958" xr:uid="{8F696D10-C5DD-42AF-816F-1751C4A37C65}"/>
    <cellStyle name="Normal 12 3 3 2 2 3" xfId="15678" xr:uid="{A0A7EAFB-753C-4C78-BE09-4BC1BEB4CAC0}"/>
    <cellStyle name="Normal 12 3 3 2 3" xfId="20741" xr:uid="{18072BE1-7BC0-49C1-9A8C-8E97FF02929E}"/>
    <cellStyle name="Normal 12 3 3 2 4" xfId="11460" xr:uid="{3AEED7AA-3C63-4141-AD1A-C94ABBB8E01A}"/>
    <cellStyle name="Normal 12 3 3 3" xfId="5083" xr:uid="{00000000-0005-0000-0000-0000350E0000}"/>
    <cellStyle name="Normal 12 3 3 3 2" xfId="22813" xr:uid="{47A55C95-8CDF-46B5-A7E0-8BB2BED2D2DF}"/>
    <cellStyle name="Normal 12 3 3 3 3" xfId="13533" xr:uid="{D91C6FB1-3BB3-4FE6-922A-50F69D54E2F7}"/>
    <cellStyle name="Normal 12 3 3 4" xfId="18596" xr:uid="{4914AF3A-810C-4A9E-856C-44647FED939D}"/>
    <cellStyle name="Normal 12 3 3 5" xfId="17767" xr:uid="{79EF8EC8-6507-4D60-A330-4AD263481BB8}"/>
    <cellStyle name="Normal 12 3 3 6" xfId="9315" xr:uid="{484F630A-04BA-4734-A778-512136432C12}"/>
    <cellStyle name="Normal 12 3 4" xfId="1188" xr:uid="{00000000-0005-0000-0000-0000360E0000}"/>
    <cellStyle name="Normal 12 3 4 2" xfId="3419" xr:uid="{00000000-0005-0000-0000-0000370E0000}"/>
    <cellStyle name="Normal 12 3 4 2 2" xfId="7641" xr:uid="{00000000-0005-0000-0000-0000380E0000}"/>
    <cellStyle name="Normal 12 3 4 2 2 2" xfId="25371" xr:uid="{A3010D32-EB77-4E9A-82D3-9634FE5773F3}"/>
    <cellStyle name="Normal 12 3 4 2 2 3" xfId="16091" xr:uid="{9ABF49F2-6AF5-4879-A7A2-EC1E0D53F465}"/>
    <cellStyle name="Normal 12 3 4 2 3" xfId="21154" xr:uid="{4EC3B963-4EBB-4A6B-9C67-A5D4C4D08708}"/>
    <cellStyle name="Normal 12 3 4 2 4" xfId="11873" xr:uid="{D745038E-3E8C-4777-B469-7B3BDA77ABC2}"/>
    <cellStyle name="Normal 12 3 4 3" xfId="5496" xr:uid="{00000000-0005-0000-0000-0000390E0000}"/>
    <cellStyle name="Normal 12 3 4 3 2" xfId="23226" xr:uid="{5EB006AA-9EAA-4C79-9A82-3401994E1669}"/>
    <cellStyle name="Normal 12 3 4 3 3" xfId="13946" xr:uid="{0D653472-5392-49CA-B0EE-B3AC00D217EB}"/>
    <cellStyle name="Normal 12 3 4 4" xfId="19009" xr:uid="{39B34305-1B5C-4DCF-89FC-B207FD06D633}"/>
    <cellStyle name="Normal 12 3 4 5" xfId="9728" xr:uid="{03FC37FB-5D26-4CAB-B5DA-4C6490BB2E91}"/>
    <cellStyle name="Normal 12 3 5" xfId="1602" xr:uid="{00000000-0005-0000-0000-00003A0E0000}"/>
    <cellStyle name="Normal 12 3 5 2" xfId="3832" xr:uid="{00000000-0005-0000-0000-00003B0E0000}"/>
    <cellStyle name="Normal 12 3 5 2 2" xfId="8054" xr:uid="{00000000-0005-0000-0000-00003C0E0000}"/>
    <cellStyle name="Normal 12 3 5 2 2 2" xfId="25784" xr:uid="{610C79D6-0481-41B2-BFD7-BE9165A952A9}"/>
    <cellStyle name="Normal 12 3 5 2 2 3" xfId="16504" xr:uid="{EABD5376-435E-4738-9570-BFEC74DBF7AF}"/>
    <cellStyle name="Normal 12 3 5 2 3" xfId="21567" xr:uid="{9A864501-D42B-4199-B211-BA7A01EB6611}"/>
    <cellStyle name="Normal 12 3 5 2 4" xfId="12286" xr:uid="{DE8EEA43-6BC0-4960-AC33-16A3A8EA55C1}"/>
    <cellStyle name="Normal 12 3 5 3" xfId="5909" xr:uid="{00000000-0005-0000-0000-00003D0E0000}"/>
    <cellStyle name="Normal 12 3 5 3 2" xfId="23639" xr:uid="{E7469E38-FE1A-4487-89FE-C5303C6BB185}"/>
    <cellStyle name="Normal 12 3 5 3 3" xfId="14359" xr:uid="{5A2995B4-D8A4-4162-B020-AC4C9A353181}"/>
    <cellStyle name="Normal 12 3 5 4" xfId="19422" xr:uid="{3ADA6EE8-F1DF-454D-BFEF-8CE232839142}"/>
    <cellStyle name="Normal 12 3 5 5" xfId="10141" xr:uid="{9BD8BEA7-695A-4164-897D-E0D2AE353CF1}"/>
    <cellStyle name="Normal 12 3 6" xfId="2016" xr:uid="{00000000-0005-0000-0000-00003E0E0000}"/>
    <cellStyle name="Normal 12 3 6 2" xfId="4245" xr:uid="{00000000-0005-0000-0000-00003F0E0000}"/>
    <cellStyle name="Normal 12 3 6 2 2" xfId="8467" xr:uid="{00000000-0005-0000-0000-0000400E0000}"/>
    <cellStyle name="Normal 12 3 6 2 2 2" xfId="26197" xr:uid="{BC2C11D3-2750-4CDD-A2DC-683E10290B4A}"/>
    <cellStyle name="Normal 12 3 6 2 2 3" xfId="16917" xr:uid="{B13AC7AC-E1E6-4B24-B98D-D329FD69E99F}"/>
    <cellStyle name="Normal 12 3 6 2 3" xfId="21980" xr:uid="{D3434158-5849-4F3B-BCB4-7DB5CB3BA76A}"/>
    <cellStyle name="Normal 12 3 6 2 4" xfId="12699" xr:uid="{A0A30CC2-6A8E-4EEB-889C-3E461D340E4B}"/>
    <cellStyle name="Normal 12 3 6 3" xfId="6322" xr:uid="{00000000-0005-0000-0000-0000410E0000}"/>
    <cellStyle name="Normal 12 3 6 3 2" xfId="24052" xr:uid="{CD67437B-CF71-488D-A404-022030D72B16}"/>
    <cellStyle name="Normal 12 3 6 3 3" xfId="14772" xr:uid="{FF4FA504-FBC6-446B-B90D-17397FFD45D1}"/>
    <cellStyle name="Normal 12 3 6 4" xfId="19835" xr:uid="{BFAC4F17-7AD8-4136-91B1-367A6B65A08B}"/>
    <cellStyle name="Normal 12 3 6 5" xfId="10554" xr:uid="{5CD10D51-634E-42C0-A0D7-42DA32377792}"/>
    <cellStyle name="Normal 12 3 7" xfId="2452" xr:uid="{00000000-0005-0000-0000-0000420E0000}"/>
    <cellStyle name="Normal 12 3 7 2" xfId="6735" xr:uid="{00000000-0005-0000-0000-0000430E0000}"/>
    <cellStyle name="Normal 12 3 7 2 2" xfId="24465" xr:uid="{0969FD75-5909-41C3-BA13-4EF633F6CBFD}"/>
    <cellStyle name="Normal 12 3 7 2 3" xfId="15185" xr:uid="{C76D7106-F074-4BB8-AC29-93DB8F01CE4A}"/>
    <cellStyle name="Normal 12 3 7 3" xfId="20248" xr:uid="{0AA6CDE1-20CA-4C2B-BD0A-D7AB092B525B}"/>
    <cellStyle name="Normal 12 3 7 4" xfId="10967" xr:uid="{8AA8C562-8638-40E0-A71B-3E0C0A2A61ED}"/>
    <cellStyle name="Normal 12 3 8" xfId="4669" xr:uid="{00000000-0005-0000-0000-0000440E0000}"/>
    <cellStyle name="Normal 12 3 8 2" xfId="22399" xr:uid="{503582E1-A678-4FD1-B243-C50B61563EEF}"/>
    <cellStyle name="Normal 12 3 8 3" xfId="13119" xr:uid="{AA14668A-53CB-4000-86B7-FD8688E34EBB}"/>
    <cellStyle name="Normal 12 3 9" xfId="18182" xr:uid="{E65CCD1E-5DBD-46EF-894B-4939A8D15268}"/>
    <cellStyle name="Normal 12 4" xfId="266" xr:uid="{00000000-0005-0000-0000-0000450E0000}"/>
    <cellStyle name="Normal 12 4 10" xfId="8903" xr:uid="{4F3999EB-55A2-4985-9553-2C58A6D2DE46}"/>
    <cellStyle name="Normal 12 4 2" xfId="767" xr:uid="{00000000-0005-0000-0000-0000460E0000}"/>
    <cellStyle name="Normal 12 4 2 2" xfId="3008" xr:uid="{00000000-0005-0000-0000-0000470E0000}"/>
    <cellStyle name="Normal 12 4 2 2 2" xfId="7230" xr:uid="{00000000-0005-0000-0000-0000480E0000}"/>
    <cellStyle name="Normal 12 4 2 2 2 2" xfId="24960" xr:uid="{DA6DA08F-ECCB-4183-B5D9-20A96D88CF52}"/>
    <cellStyle name="Normal 12 4 2 2 2 3" xfId="15680" xr:uid="{6C86E3DE-957C-4553-9EDD-93FCE60C315F}"/>
    <cellStyle name="Normal 12 4 2 2 3" xfId="20743" xr:uid="{E58B3947-8973-4989-8541-1DC36FED6BC7}"/>
    <cellStyle name="Normal 12 4 2 2 4" xfId="11462" xr:uid="{43F04567-5FAF-4342-9555-15646ED62FA1}"/>
    <cellStyle name="Normal 12 4 2 3" xfId="5085" xr:uid="{00000000-0005-0000-0000-0000490E0000}"/>
    <cellStyle name="Normal 12 4 2 3 2" xfId="22815" xr:uid="{405BDA86-3753-46A0-869F-73A91F32312D}"/>
    <cellStyle name="Normal 12 4 2 3 3" xfId="13535" xr:uid="{B417C851-93C1-46FD-83C7-91D6E388A53D}"/>
    <cellStyle name="Normal 12 4 2 4" xfId="18598" xr:uid="{EFB283BC-3DB8-46E2-B370-41637D4846A5}"/>
    <cellStyle name="Normal 12 4 2 5" xfId="17769" xr:uid="{7D5ECFC9-FE8B-4F39-9839-5C89E690B8AC}"/>
    <cellStyle name="Normal 12 4 2 6" xfId="9317" xr:uid="{3932F67A-3489-4012-93B5-BE3C39FAEEEA}"/>
    <cellStyle name="Normal 12 4 3" xfId="1190" xr:uid="{00000000-0005-0000-0000-00004A0E0000}"/>
    <cellStyle name="Normal 12 4 3 2" xfId="3421" xr:uid="{00000000-0005-0000-0000-00004B0E0000}"/>
    <cellStyle name="Normal 12 4 3 2 2" xfId="7643" xr:uid="{00000000-0005-0000-0000-00004C0E0000}"/>
    <cellStyle name="Normal 12 4 3 2 2 2" xfId="25373" xr:uid="{85EC1B0A-9DD8-40DD-B2C5-8826DA788FAA}"/>
    <cellStyle name="Normal 12 4 3 2 2 3" xfId="16093" xr:uid="{E2FFE4F8-DAB4-423E-A3E2-67C2D82B6A6E}"/>
    <cellStyle name="Normal 12 4 3 2 3" xfId="21156" xr:uid="{3593F159-5E0F-42F8-BAFF-2953D0AF70B0}"/>
    <cellStyle name="Normal 12 4 3 2 4" xfId="11875" xr:uid="{67C544B0-4CDA-4FEF-BD0D-12741BC60DFE}"/>
    <cellStyle name="Normal 12 4 3 3" xfId="5498" xr:uid="{00000000-0005-0000-0000-00004D0E0000}"/>
    <cellStyle name="Normal 12 4 3 3 2" xfId="23228" xr:uid="{2B749C81-5FE1-44B9-B679-AAFDD693FF2D}"/>
    <cellStyle name="Normal 12 4 3 3 3" xfId="13948" xr:uid="{7ED670F4-C787-4D0A-B81C-96B12A673916}"/>
    <cellStyle name="Normal 12 4 3 4" xfId="19011" xr:uid="{416BA0D7-5DE8-4310-8291-8FE3D295FA4B}"/>
    <cellStyle name="Normal 12 4 3 5" xfId="9730" xr:uid="{5A1B855D-BFF2-44B8-84CE-BFB759F6451A}"/>
    <cellStyle name="Normal 12 4 4" xfId="1604" xr:uid="{00000000-0005-0000-0000-00004E0E0000}"/>
    <cellStyle name="Normal 12 4 4 2" xfId="3834" xr:uid="{00000000-0005-0000-0000-00004F0E0000}"/>
    <cellStyle name="Normal 12 4 4 2 2" xfId="8056" xr:uid="{00000000-0005-0000-0000-0000500E0000}"/>
    <cellStyle name="Normal 12 4 4 2 2 2" xfId="25786" xr:uid="{8B711B6C-A0A6-41F1-8041-6A148317DEC5}"/>
    <cellStyle name="Normal 12 4 4 2 2 3" xfId="16506" xr:uid="{888665FC-8212-4072-B23D-BE0E14F762E9}"/>
    <cellStyle name="Normal 12 4 4 2 3" xfId="21569" xr:uid="{87B9B436-05F6-42AA-94A3-F387C0AE9168}"/>
    <cellStyle name="Normal 12 4 4 2 4" xfId="12288" xr:uid="{48853AA0-5B63-4E8F-A040-B8474F6A5A02}"/>
    <cellStyle name="Normal 12 4 4 3" xfId="5911" xr:uid="{00000000-0005-0000-0000-0000510E0000}"/>
    <cellStyle name="Normal 12 4 4 3 2" xfId="23641" xr:uid="{AFC36446-F727-4A95-B667-D3146A8147C1}"/>
    <cellStyle name="Normal 12 4 4 3 3" xfId="14361" xr:uid="{4E0D2AA6-B95C-4155-B692-1EF42DAE69B0}"/>
    <cellStyle name="Normal 12 4 4 4" xfId="19424" xr:uid="{660D1F0A-68AC-4C5E-A397-D1F559B1B013}"/>
    <cellStyle name="Normal 12 4 4 5" xfId="10143" xr:uid="{DFE76DC3-CA81-485F-9F24-670AB41C7450}"/>
    <cellStyle name="Normal 12 4 5" xfId="2018" xr:uid="{00000000-0005-0000-0000-0000520E0000}"/>
    <cellStyle name="Normal 12 4 5 2" xfId="4247" xr:uid="{00000000-0005-0000-0000-0000530E0000}"/>
    <cellStyle name="Normal 12 4 5 2 2" xfId="8469" xr:uid="{00000000-0005-0000-0000-0000540E0000}"/>
    <cellStyle name="Normal 12 4 5 2 2 2" xfId="26199" xr:uid="{6C9F330C-C079-4FD5-BBD2-CDF1EF1FF328}"/>
    <cellStyle name="Normal 12 4 5 2 2 3" xfId="16919" xr:uid="{ED001D46-7BF5-4952-AA4A-ABDEDB9446B2}"/>
    <cellStyle name="Normal 12 4 5 2 3" xfId="21982" xr:uid="{D734C079-DE78-49E2-ACF8-79BE3F95ACE1}"/>
    <cellStyle name="Normal 12 4 5 2 4" xfId="12701" xr:uid="{955DC635-E9AA-438F-A1F8-FCED4286D272}"/>
    <cellStyle name="Normal 12 4 5 3" xfId="6324" xr:uid="{00000000-0005-0000-0000-0000550E0000}"/>
    <cellStyle name="Normal 12 4 5 3 2" xfId="24054" xr:uid="{6248AAC4-E138-4526-BDC2-5A8511E9B66D}"/>
    <cellStyle name="Normal 12 4 5 3 3" xfId="14774" xr:uid="{280655A3-0B00-4230-B08A-D179E2245CB2}"/>
    <cellStyle name="Normal 12 4 5 4" xfId="19837" xr:uid="{525BDC93-0CDE-43CA-9BB0-E8778C84FCE9}"/>
    <cellStyle name="Normal 12 4 5 5" xfId="10556" xr:uid="{8C18A247-FB29-4836-BF02-53D4CF8C4E4D}"/>
    <cellStyle name="Normal 12 4 6" xfId="2454" xr:uid="{00000000-0005-0000-0000-0000560E0000}"/>
    <cellStyle name="Normal 12 4 6 2" xfId="6737" xr:uid="{00000000-0005-0000-0000-0000570E0000}"/>
    <cellStyle name="Normal 12 4 6 2 2" xfId="24467" xr:uid="{C2454BEA-5971-4CBF-9A34-7C2E92EF2318}"/>
    <cellStyle name="Normal 12 4 6 2 3" xfId="15187" xr:uid="{DD9D6150-9B9C-4E0B-B737-CBF6A52B3B1C}"/>
    <cellStyle name="Normal 12 4 6 3" xfId="20250" xr:uid="{AFD93EE8-C303-42BD-BE6E-C59B45200CCD}"/>
    <cellStyle name="Normal 12 4 6 4" xfId="10969" xr:uid="{7054D309-FCCE-463B-A1BB-705C6BCF856B}"/>
    <cellStyle name="Normal 12 4 7" xfId="4671" xr:uid="{00000000-0005-0000-0000-0000580E0000}"/>
    <cellStyle name="Normal 12 4 7 2" xfId="22401" xr:uid="{298EDA3D-1095-48B2-B464-6C48848C8E3C}"/>
    <cellStyle name="Normal 12 4 7 3" xfId="13121" xr:uid="{8BB01738-4E9D-4597-96F7-67324B1A35EA}"/>
    <cellStyle name="Normal 12 4 8" xfId="18184" xr:uid="{7232697F-D991-4AAF-B714-9EC2D67BF401}"/>
    <cellStyle name="Normal 12 4 9" xfId="17351" xr:uid="{8567AF65-3B71-421C-AF05-867D5C3F82E7}"/>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24953" xr:uid="{BA0D2F7D-772B-4FE5-877A-8DD63FA39AE9}"/>
    <cellStyle name="Normal 12 6 2 2 3" xfId="15673" xr:uid="{1E9E769E-B13D-4B45-8554-7ECB414C8380}"/>
    <cellStyle name="Normal 12 6 2 3" xfId="20736" xr:uid="{2FAC086F-1775-421A-92C8-A6A1DFB673ED}"/>
    <cellStyle name="Normal 12 6 2 4" xfId="11455" xr:uid="{5927EF3F-A4C0-4EC0-8EF3-53861193CEA1}"/>
    <cellStyle name="Normal 12 6 3" xfId="5078" xr:uid="{00000000-0005-0000-0000-00005D0E0000}"/>
    <cellStyle name="Normal 12 6 3 2" xfId="22808" xr:uid="{A22E6F2F-1CB6-408B-9D21-D48CDCCED6B5}"/>
    <cellStyle name="Normal 12 6 3 3" xfId="13528" xr:uid="{E8F5891E-B648-4449-A408-CC4AFB8A5453}"/>
    <cellStyle name="Normal 12 6 4" xfId="18591" xr:uid="{DF3D33A6-504C-438C-BBCB-438D136856AB}"/>
    <cellStyle name="Normal 12 6 5" xfId="17762" xr:uid="{2DC6AA6B-9C57-4E36-8424-3F9276B78C33}"/>
    <cellStyle name="Normal 12 6 6" xfId="9310" xr:uid="{38E0A075-E61E-4ECB-95FC-E071B95BC984}"/>
    <cellStyle name="Normal 12 7" xfId="1183" xr:uid="{00000000-0005-0000-0000-00005E0E0000}"/>
    <cellStyle name="Normal 12 7 2" xfId="3414" xr:uid="{00000000-0005-0000-0000-00005F0E0000}"/>
    <cellStyle name="Normal 12 7 2 2" xfId="7636" xr:uid="{00000000-0005-0000-0000-0000600E0000}"/>
    <cellStyle name="Normal 12 7 2 2 2" xfId="25366" xr:uid="{4D16D837-E78A-481E-90DE-D8FB92925624}"/>
    <cellStyle name="Normal 12 7 2 2 3" xfId="16086" xr:uid="{130BE73C-B84C-41C3-A6AB-7BA8D00190EE}"/>
    <cellStyle name="Normal 12 7 2 3" xfId="21149" xr:uid="{0B5B9866-4EF5-4E51-8FFD-D32159D2ABE2}"/>
    <cellStyle name="Normal 12 7 2 4" xfId="11868" xr:uid="{418EDE25-6F5D-4D1C-BD64-9CAE87C511C1}"/>
    <cellStyle name="Normal 12 7 3" xfId="5491" xr:uid="{00000000-0005-0000-0000-0000610E0000}"/>
    <cellStyle name="Normal 12 7 3 2" xfId="23221" xr:uid="{284BB9E1-B821-4822-BADE-A94821A3AD72}"/>
    <cellStyle name="Normal 12 7 3 3" xfId="13941" xr:uid="{8D1CE846-0827-4A3C-A3D4-E0A02FBD8780}"/>
    <cellStyle name="Normal 12 7 4" xfId="19004" xr:uid="{DE672EDE-F0A3-4DF8-936B-228717149BDD}"/>
    <cellStyle name="Normal 12 7 5" xfId="9723" xr:uid="{F85E90A5-471A-4147-816B-6E30EA9F9623}"/>
    <cellStyle name="Normal 12 8" xfId="1597" xr:uid="{00000000-0005-0000-0000-0000620E0000}"/>
    <cellStyle name="Normal 12 8 2" xfId="3827" xr:uid="{00000000-0005-0000-0000-0000630E0000}"/>
    <cellStyle name="Normal 12 8 2 2" xfId="8049" xr:uid="{00000000-0005-0000-0000-0000640E0000}"/>
    <cellStyle name="Normal 12 8 2 2 2" xfId="25779" xr:uid="{7A816DD6-EB94-4483-AFAB-1380FC3E0039}"/>
    <cellStyle name="Normal 12 8 2 2 3" xfId="16499" xr:uid="{095BA9D3-DF71-4214-BF10-B45E8B55956D}"/>
    <cellStyle name="Normal 12 8 2 3" xfId="21562" xr:uid="{4D99FB71-0569-497D-8FD8-EB7AB3402201}"/>
    <cellStyle name="Normal 12 8 2 4" xfId="12281" xr:uid="{76506B4D-8703-49B6-BF32-6E814E391BB2}"/>
    <cellStyle name="Normal 12 8 3" xfId="5904" xr:uid="{00000000-0005-0000-0000-0000650E0000}"/>
    <cellStyle name="Normal 12 8 3 2" xfId="23634" xr:uid="{19375248-B1FE-4E66-9E44-38146DCE47A5}"/>
    <cellStyle name="Normal 12 8 3 3" xfId="14354" xr:uid="{3740CBB2-3C14-43AC-BAE2-F9DC58541B15}"/>
    <cellStyle name="Normal 12 8 4" xfId="19417" xr:uid="{B5A61B9E-9DEB-4C78-BAFB-D9662EF238F9}"/>
    <cellStyle name="Normal 12 8 5" xfId="10136" xr:uid="{85329540-620C-4FCE-943E-5364E81FE644}"/>
    <cellStyle name="Normal 12 9" xfId="2011" xr:uid="{00000000-0005-0000-0000-0000660E0000}"/>
    <cellStyle name="Normal 12 9 2" xfId="4240" xr:uid="{00000000-0005-0000-0000-0000670E0000}"/>
    <cellStyle name="Normal 12 9 2 2" xfId="8462" xr:uid="{00000000-0005-0000-0000-0000680E0000}"/>
    <cellStyle name="Normal 12 9 2 2 2" xfId="26192" xr:uid="{328DB2C5-E7AD-472A-8D0A-D346AB76A9AD}"/>
    <cellStyle name="Normal 12 9 2 2 3" xfId="16912" xr:uid="{6C5D70B1-1665-4404-90B2-5C52F1049564}"/>
    <cellStyle name="Normal 12 9 2 3" xfId="21975" xr:uid="{DA4C67CE-6A0F-406B-A163-EDCDFA0EC82E}"/>
    <cellStyle name="Normal 12 9 2 4" xfId="12694" xr:uid="{096D942B-8E13-4DC3-A658-DD5260845356}"/>
    <cellStyle name="Normal 12 9 3" xfId="6317" xr:uid="{00000000-0005-0000-0000-0000690E0000}"/>
    <cellStyle name="Normal 12 9 3 2" xfId="24047" xr:uid="{3F1BB51B-4595-4CEF-B1ED-40EC0387395F}"/>
    <cellStyle name="Normal 12 9 3 3" xfId="14767" xr:uid="{B151B71E-B0CC-4720-8C21-3A545FC73745}"/>
    <cellStyle name="Normal 12 9 4" xfId="19830" xr:uid="{9C103180-E6D7-49A6-A777-CB8A4CD8BCF4}"/>
    <cellStyle name="Normal 12 9 5" xfId="10549" xr:uid="{99C8ABFC-F937-4807-B85B-1ACB60D94195}"/>
    <cellStyle name="Normal 13" xfId="268" xr:uid="{00000000-0005-0000-0000-00006A0E0000}"/>
    <cellStyle name="Normal 13 2" xfId="269" xr:uid="{00000000-0005-0000-0000-00006B0E0000}"/>
    <cellStyle name="Normal 14" xfId="270" xr:uid="{00000000-0005-0000-0000-00006C0E0000}"/>
    <cellStyle name="Normal 14 10" xfId="8904" xr:uid="{B82D1B76-4455-4C70-820D-4C3E7CF44050}"/>
    <cellStyle name="Normal 14 2" xfId="768" xr:uid="{00000000-0005-0000-0000-00006D0E0000}"/>
    <cellStyle name="Normal 14 2 2" xfId="3009" xr:uid="{00000000-0005-0000-0000-00006E0E0000}"/>
    <cellStyle name="Normal 14 2 2 2" xfId="7231" xr:uid="{00000000-0005-0000-0000-00006F0E0000}"/>
    <cellStyle name="Normal 14 2 2 2 2" xfId="24961" xr:uid="{071DAFD4-0719-42DE-84A5-D0CFFAE392A2}"/>
    <cellStyle name="Normal 14 2 2 2 3" xfId="15681" xr:uid="{050CF622-CBAD-467A-9150-2677CFDA01A2}"/>
    <cellStyle name="Normal 14 2 2 3" xfId="20744" xr:uid="{F2BC9CB0-DC69-4A83-B662-FCE9A098F5FB}"/>
    <cellStyle name="Normal 14 2 2 4" xfId="11463" xr:uid="{C9498604-9EFB-4F6C-AF41-B99F1BA7C21F}"/>
    <cellStyle name="Normal 14 2 3" xfId="5086" xr:uid="{00000000-0005-0000-0000-0000700E0000}"/>
    <cellStyle name="Normal 14 2 3 2" xfId="22816" xr:uid="{39D88D65-E092-4823-A711-72094092477E}"/>
    <cellStyle name="Normal 14 2 3 3" xfId="13536" xr:uid="{36FF654D-D791-4E0B-B941-557B50696B33}"/>
    <cellStyle name="Normal 14 2 4" xfId="18599" xr:uid="{9D6896C3-0B39-4AB0-AA72-65C07D6E152D}"/>
    <cellStyle name="Normal 14 2 5" xfId="17770" xr:uid="{1878E0C9-4AC1-4E80-81E2-B781D10854AF}"/>
    <cellStyle name="Normal 14 2 6" xfId="9318" xr:uid="{5B991441-8D92-43F4-9E3C-8D533D13BA78}"/>
    <cellStyle name="Normal 14 3" xfId="1191" xr:uid="{00000000-0005-0000-0000-0000710E0000}"/>
    <cellStyle name="Normal 14 3 2" xfId="3422" xr:uid="{00000000-0005-0000-0000-0000720E0000}"/>
    <cellStyle name="Normal 14 3 2 2" xfId="7644" xr:uid="{00000000-0005-0000-0000-0000730E0000}"/>
    <cellStyle name="Normal 14 3 2 2 2" xfId="25374" xr:uid="{1F8AE6C4-BB51-45D0-B5EC-FDFD90DEFB48}"/>
    <cellStyle name="Normal 14 3 2 2 3" xfId="16094" xr:uid="{53AA6225-4F2C-43F8-826C-855662A46CCB}"/>
    <cellStyle name="Normal 14 3 2 3" xfId="21157" xr:uid="{0DE20BEA-650D-4E46-8FAD-A543ADAFF81D}"/>
    <cellStyle name="Normal 14 3 2 4" xfId="11876" xr:uid="{6B0B2AD8-A522-4060-BCC5-C7033B565FA6}"/>
    <cellStyle name="Normal 14 3 3" xfId="5499" xr:uid="{00000000-0005-0000-0000-0000740E0000}"/>
    <cellStyle name="Normal 14 3 3 2" xfId="23229" xr:uid="{A4C776C4-7E31-4D5C-9D49-247104D7A887}"/>
    <cellStyle name="Normal 14 3 3 3" xfId="13949" xr:uid="{447DF2ED-D3E6-4D7E-9302-9B5489905C9A}"/>
    <cellStyle name="Normal 14 3 4" xfId="19012" xr:uid="{9456EAF6-5642-461E-86EA-876325B2B8DE}"/>
    <cellStyle name="Normal 14 3 5" xfId="9731" xr:uid="{4D959FAC-FE8D-4FD6-9B18-9F8A07F63A7C}"/>
    <cellStyle name="Normal 14 4" xfId="1605" xr:uid="{00000000-0005-0000-0000-0000750E0000}"/>
    <cellStyle name="Normal 14 4 2" xfId="3835" xr:uid="{00000000-0005-0000-0000-0000760E0000}"/>
    <cellStyle name="Normal 14 4 2 2" xfId="8057" xr:uid="{00000000-0005-0000-0000-0000770E0000}"/>
    <cellStyle name="Normal 14 4 2 2 2" xfId="25787" xr:uid="{344E73EB-84C4-4529-B224-EC8AEDAA430E}"/>
    <cellStyle name="Normal 14 4 2 2 3" xfId="16507" xr:uid="{3A99A804-2460-4DDD-A215-CDB42931D255}"/>
    <cellStyle name="Normal 14 4 2 3" xfId="21570" xr:uid="{3A3162E5-BC2D-4A27-B56A-82C2CE231DD5}"/>
    <cellStyle name="Normal 14 4 2 4" xfId="12289" xr:uid="{91CF8FAC-3918-482C-85AF-3D82588383DB}"/>
    <cellStyle name="Normal 14 4 3" xfId="5912" xr:uid="{00000000-0005-0000-0000-0000780E0000}"/>
    <cellStyle name="Normal 14 4 3 2" xfId="23642" xr:uid="{8631C16F-737D-4167-9D9C-732D14087033}"/>
    <cellStyle name="Normal 14 4 3 3" xfId="14362" xr:uid="{6BF93BE4-1956-44EC-86F6-3D68ACA97AB2}"/>
    <cellStyle name="Normal 14 4 4" xfId="19425" xr:uid="{7D216FB0-C407-461D-B4F4-D75247152529}"/>
    <cellStyle name="Normal 14 4 5" xfId="10144" xr:uid="{2956B1A5-63AD-45DF-AC4A-AFF063CCEE55}"/>
    <cellStyle name="Normal 14 5" xfId="2019" xr:uid="{00000000-0005-0000-0000-0000790E0000}"/>
    <cellStyle name="Normal 14 5 2" xfId="4248" xr:uid="{00000000-0005-0000-0000-00007A0E0000}"/>
    <cellStyle name="Normal 14 5 2 2" xfId="8470" xr:uid="{00000000-0005-0000-0000-00007B0E0000}"/>
    <cellStyle name="Normal 14 5 2 2 2" xfId="26200" xr:uid="{3A6C431E-08E7-4DD9-B6A8-197FC9B8D15A}"/>
    <cellStyle name="Normal 14 5 2 2 3" xfId="16920" xr:uid="{C9F7293E-ED4B-46E9-80C6-DA0A1B94C1DA}"/>
    <cellStyle name="Normal 14 5 2 3" xfId="21983" xr:uid="{284DE5F2-02FD-42B3-9AAB-B23F6CF69B96}"/>
    <cellStyle name="Normal 14 5 2 4" xfId="12702" xr:uid="{9954C93B-149C-46BB-A57F-245BB26BC44C}"/>
    <cellStyle name="Normal 14 5 3" xfId="6325" xr:uid="{00000000-0005-0000-0000-00007C0E0000}"/>
    <cellStyle name="Normal 14 5 3 2" xfId="24055" xr:uid="{03A7CBF0-136A-44E6-9EE6-E3E73F38122E}"/>
    <cellStyle name="Normal 14 5 3 3" xfId="14775" xr:uid="{D7162476-0096-40C6-8213-F37C34E53A6E}"/>
    <cellStyle name="Normal 14 5 4" xfId="19838" xr:uid="{77358953-7EEA-442D-AC76-09173AB56BBE}"/>
    <cellStyle name="Normal 14 5 5" xfId="10557" xr:uid="{2FA1FC80-99DB-446E-B274-DB054D771593}"/>
    <cellStyle name="Normal 14 6" xfId="2455" xr:uid="{00000000-0005-0000-0000-00007D0E0000}"/>
    <cellStyle name="Normal 14 6 2" xfId="6738" xr:uid="{00000000-0005-0000-0000-00007E0E0000}"/>
    <cellStyle name="Normal 14 6 2 2" xfId="24468" xr:uid="{CFAA5FFD-3394-48B3-A693-F69A298DD7EE}"/>
    <cellStyle name="Normal 14 6 2 3" xfId="15188" xr:uid="{714FB8D3-7F74-4DAC-8BA9-BE53B4B0A152}"/>
    <cellStyle name="Normal 14 6 3" xfId="20251" xr:uid="{86AFEC8E-C660-4836-8CD5-A60AC7F03950}"/>
    <cellStyle name="Normal 14 6 4" xfId="10970" xr:uid="{EC625820-3218-4301-BD2A-172876139EB7}"/>
    <cellStyle name="Normal 14 7" xfId="4672" xr:uid="{00000000-0005-0000-0000-00007F0E0000}"/>
    <cellStyle name="Normal 14 7 2" xfId="22402" xr:uid="{B8B957EA-ABBC-415A-A82C-1431FC002D71}"/>
    <cellStyle name="Normal 14 7 3" xfId="13122" xr:uid="{A6F54AAD-608F-4486-A032-37DFD6DE511A}"/>
    <cellStyle name="Normal 14 8" xfId="18185" xr:uid="{818494B8-EEEE-4C9F-B411-82A32F959644}"/>
    <cellStyle name="Normal 14 9" xfId="17352" xr:uid="{30F86509-0A30-421E-ACEB-9E4C10A59023}"/>
    <cellStyle name="Normal 15" xfId="4496" xr:uid="{00000000-0005-0000-0000-0000800E0000}"/>
    <cellStyle name="Normal 15 2" xfId="22228" xr:uid="{92707167-095D-4DF7-8D34-D7AFA1EF3782}"/>
    <cellStyle name="Normal 15 3" xfId="17598" xr:uid="{794E4609-5ECA-42D9-9297-5D28108C5205}"/>
    <cellStyle name="Normal 15 4" xfId="12948" xr:uid="{106AC958-2980-4F71-A495-914495B0DC46}"/>
    <cellStyle name="Normal 16" xfId="4500" xr:uid="{00000000-0005-0000-0000-0000810E0000}"/>
    <cellStyle name="Normal 16 2" xfId="8715" xr:uid="{00000000-0005-0000-0000-0000820E0000}"/>
    <cellStyle name="Normal 16 2 2" xfId="26445" xr:uid="{AF53DED8-70C5-4B29-85C6-44EB96C19EA7}"/>
    <cellStyle name="Normal 16 2 3" xfId="17165" xr:uid="{AFF8BA9C-5DE7-401E-8D09-9814887781B4}"/>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26461" xr:uid="{78098A78-FB9E-496E-B392-8583D16C9068}"/>
    <cellStyle name="Normal 16 3 2 2 2 2 3" xfId="17181" xr:uid="{01AE0ABB-4941-48CB-8335-58791FE8D877}"/>
    <cellStyle name="Normal 16 3 2 2 2 3" xfId="26458" xr:uid="{8DFD9FD5-49A6-49B2-BADB-D6C0F49992CA}"/>
    <cellStyle name="Normal 16 3 2 2 2 4" xfId="17178" xr:uid="{AB724411-0DCA-4744-8D4D-8FFED1506885}"/>
    <cellStyle name="Normal 16 3 2 2 3" xfId="26454" xr:uid="{36EB61AA-A265-4440-B715-EBBEFC07474E}"/>
    <cellStyle name="Normal 16 3 2 2 4" xfId="17174" xr:uid="{7D2BDD1D-516C-47D7-A8D5-A6D934291E8D}"/>
    <cellStyle name="Normal 16 3 2 3" xfId="26451" xr:uid="{DDE1782F-1A45-4F58-9625-6B3BFB8EAF48}"/>
    <cellStyle name="Normal 16 3 2 4" xfId="17171" xr:uid="{3DDD5CA2-E636-4D2A-8894-0A4344760C19}"/>
    <cellStyle name="Normal 16 3 3" xfId="26448" xr:uid="{0314A80A-7506-4B98-97CF-F80F0275F079}"/>
    <cellStyle name="Normal 16 3 4" xfId="17168" xr:uid="{22105920-B2E2-4782-94DD-9658D6F4D07E}"/>
    <cellStyle name="Normal 16 4" xfId="22231" xr:uid="{21CA4282-5667-4A53-B988-364521E13B33}"/>
    <cellStyle name="Normal 16 5" xfId="18016" xr:uid="{90B7EE9D-89E2-420A-A0F9-ED08832C7DD2}"/>
    <cellStyle name="Normal 16 6" xfId="12951" xr:uid="{6607261E-AE8F-469E-8C94-BD9BB3FF1943}"/>
    <cellStyle name="Normal 17" xfId="8728" xr:uid="{3FF0972C-833B-4475-99D8-1A6907499E71}"/>
    <cellStyle name="Normal 17 2" xfId="26457" xr:uid="{81F07C0D-8848-478D-8252-35C481D5EE96}"/>
    <cellStyle name="Normal 17 3" xfId="17177" xr:uid="{AE5FEE54-E74D-4136-95C4-ECFF5617A6F7}"/>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17771" xr:uid="{D2DED39F-8641-4885-90E5-1D37C5B60A6A}"/>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6201" xr:uid="{E3A66504-F26D-4406-AB3C-523E26755407}"/>
    <cellStyle name="Normal 2 4 2 10 2 2 3" xfId="16921" xr:uid="{4BB38BAF-C3EF-4B35-90A6-7120B05B93AC}"/>
    <cellStyle name="Normal 2 4 2 10 2 3" xfId="21984" xr:uid="{FF516123-49C7-439E-8157-772C3B9C0DF2}"/>
    <cellStyle name="Normal 2 4 2 10 2 4" xfId="12703" xr:uid="{A388BC2A-E374-465E-96A6-89217D6B3AA0}"/>
    <cellStyle name="Normal 2 4 2 10 3" xfId="6326" xr:uid="{00000000-0005-0000-0000-0000910E0000}"/>
    <cellStyle name="Normal 2 4 2 10 3 2" xfId="24056" xr:uid="{7F985625-D1C3-41CC-99E2-9FA40F74FF86}"/>
    <cellStyle name="Normal 2 4 2 10 3 3" xfId="14776" xr:uid="{9305A62D-D9CD-434E-9204-4F234DA460EC}"/>
    <cellStyle name="Normal 2 4 2 10 4" xfId="19839" xr:uid="{62FED137-48D3-4637-A987-CE06EFE102B2}"/>
    <cellStyle name="Normal 2 4 2 10 5" xfId="10558" xr:uid="{1CFA9F80-AB2C-470C-AA74-97044C8063E5}"/>
    <cellStyle name="Normal 2 4 2 11" xfId="2456" xr:uid="{00000000-0005-0000-0000-0000920E0000}"/>
    <cellStyle name="Normal 2 4 2 11 2" xfId="6739" xr:uid="{00000000-0005-0000-0000-0000930E0000}"/>
    <cellStyle name="Normal 2 4 2 11 2 2" xfId="24469" xr:uid="{76FCAF55-2B12-4E30-BCEA-28530416EE13}"/>
    <cellStyle name="Normal 2 4 2 11 2 3" xfId="15189" xr:uid="{9B729984-F4A9-40F6-97EB-386BAFA8D65D}"/>
    <cellStyle name="Normal 2 4 2 11 3" xfId="20252" xr:uid="{6BB0A4F3-54BF-47F0-8628-E3498E7226E8}"/>
    <cellStyle name="Normal 2 4 2 11 4" xfId="10971" xr:uid="{46A21B98-D9B4-40E6-B400-38D329F90321}"/>
    <cellStyle name="Normal 2 4 2 12" xfId="4673" xr:uid="{00000000-0005-0000-0000-0000940E0000}"/>
    <cellStyle name="Normal 2 4 2 12 2" xfId="22403" xr:uid="{4E3EA847-4AC5-4264-AC0C-61C33298951C}"/>
    <cellStyle name="Normal 2 4 2 12 3" xfId="13123" xr:uid="{B2F1840C-16AF-41CF-8813-4AC50D72D22C}"/>
    <cellStyle name="Normal 2 4 2 13" xfId="18186" xr:uid="{60751814-E12A-4914-B115-9254173EF396}"/>
    <cellStyle name="Normal 2 4 2 14" xfId="17353" xr:uid="{BEAB8F18-CECA-4C09-BDB9-0E3D1066CAB7}"/>
    <cellStyle name="Normal 2 4 2 15" xfId="8905" xr:uid="{9364F248-35C6-4529-BADE-4F3056B6D29A}"/>
    <cellStyle name="Normal 2 4 2 2" xfId="280" xr:uid="{00000000-0005-0000-0000-0000950E0000}"/>
    <cellStyle name="Normal 2 4 2 3" xfId="281" xr:uid="{00000000-0005-0000-0000-0000960E0000}"/>
    <cellStyle name="Normal 2 4 2 3 10" xfId="4674" xr:uid="{00000000-0005-0000-0000-0000970E0000}"/>
    <cellStyle name="Normal 2 4 2 3 10 2" xfId="22404" xr:uid="{C695E01D-EACF-40EE-9C27-9B040D0E4FFE}"/>
    <cellStyle name="Normal 2 4 2 3 10 3" xfId="13124" xr:uid="{0F916FA5-66F4-41D2-8FBE-B3C3CE9E793C}"/>
    <cellStyle name="Normal 2 4 2 3 11" xfId="18187" xr:uid="{9E827DAA-AF90-42D3-8F6F-9589C43D32A9}"/>
    <cellStyle name="Normal 2 4 2 3 12" xfId="17354" xr:uid="{6FE83DF9-2765-428E-8B2B-1CD7A684AA2A}"/>
    <cellStyle name="Normal 2 4 2 3 13" xfId="8906" xr:uid="{3611F898-9F3B-43C7-8390-A699BB48D0C6}"/>
    <cellStyle name="Normal 2 4 2 3 2" xfId="282" xr:uid="{00000000-0005-0000-0000-0000980E0000}"/>
    <cellStyle name="Normal 2 4 2 3 2 10" xfId="18188" xr:uid="{056F3C7B-A3DD-4855-8C96-B01F35D00A91}"/>
    <cellStyle name="Normal 2 4 2 3 2 11" xfId="17355" xr:uid="{F3499462-E974-494D-A3D7-AFFF7F50A848}"/>
    <cellStyle name="Normal 2 4 2 3 2 12" xfId="8907" xr:uid="{462FAAE4-AB35-4A61-855D-97884DA3BB7A}"/>
    <cellStyle name="Normal 2 4 2 3 2 2" xfId="283" xr:uid="{00000000-0005-0000-0000-0000990E0000}"/>
    <cellStyle name="Normal 2 4 2 3 2 2 10" xfId="17356" xr:uid="{5B6A3593-D14F-4746-94AC-AB18D4E3ED4E}"/>
    <cellStyle name="Normal 2 4 2 3 2 2 11" xfId="8908" xr:uid="{90CE2A11-4828-4615-BEC6-BB7BD1253485}"/>
    <cellStyle name="Normal 2 4 2 3 2 2 2" xfId="284" xr:uid="{00000000-0005-0000-0000-00009A0E0000}"/>
    <cellStyle name="Normal 2 4 2 3 2 2 2 10" xfId="8909" xr:uid="{4A6CBF67-71D6-43DE-977A-46C87A28921E}"/>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4966" xr:uid="{0828E1CC-B1A2-4ADA-BED7-BF56C093439D}"/>
    <cellStyle name="Normal 2 4 2 3 2 2 2 2 2 2 3" xfId="15686" xr:uid="{4EF38027-A72F-49C7-B6A1-44389808AD6F}"/>
    <cellStyle name="Normal 2 4 2 3 2 2 2 2 2 3" xfId="20749" xr:uid="{B87C7624-E602-4E06-8D0F-B0D14BF472E6}"/>
    <cellStyle name="Normal 2 4 2 3 2 2 2 2 2 4" xfId="11468" xr:uid="{ABF9ADB1-85F8-471A-972E-D3DA590EEC62}"/>
    <cellStyle name="Normal 2 4 2 3 2 2 2 2 3" xfId="5091" xr:uid="{00000000-0005-0000-0000-00009E0E0000}"/>
    <cellStyle name="Normal 2 4 2 3 2 2 2 2 3 2" xfId="22821" xr:uid="{9325BCDA-81E8-4506-91A6-577076A94CDA}"/>
    <cellStyle name="Normal 2 4 2 3 2 2 2 2 3 3" xfId="13541" xr:uid="{421A12C7-939E-4E32-BF93-4D88B160C47D}"/>
    <cellStyle name="Normal 2 4 2 3 2 2 2 2 4" xfId="18604" xr:uid="{78269121-B068-460C-99E6-E23D33440A7C}"/>
    <cellStyle name="Normal 2 4 2 3 2 2 2 2 5" xfId="17776" xr:uid="{58B099B6-A1F8-4504-9CF7-B95D22699AC8}"/>
    <cellStyle name="Normal 2 4 2 3 2 2 2 2 6" xfId="9323" xr:uid="{ED2F655E-83EE-4561-8589-E85B985CD78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5379" xr:uid="{551415FB-8B3A-40A7-BB90-98F15E810DF4}"/>
    <cellStyle name="Normal 2 4 2 3 2 2 2 3 2 2 3" xfId="16099" xr:uid="{FA509CB6-3DFC-4D01-BA17-EBC64EF7FDCF}"/>
    <cellStyle name="Normal 2 4 2 3 2 2 2 3 2 3" xfId="21162" xr:uid="{CE4F3DD6-7AC2-4F60-9448-3945ED3B9225}"/>
    <cellStyle name="Normal 2 4 2 3 2 2 2 3 2 4" xfId="11881" xr:uid="{BBB58520-42B8-4023-B2C0-61E18984535E}"/>
    <cellStyle name="Normal 2 4 2 3 2 2 2 3 3" xfId="5504" xr:uid="{00000000-0005-0000-0000-0000A20E0000}"/>
    <cellStyle name="Normal 2 4 2 3 2 2 2 3 3 2" xfId="23234" xr:uid="{2264AB0E-F48D-41DC-A11B-5E954700D81E}"/>
    <cellStyle name="Normal 2 4 2 3 2 2 2 3 3 3" xfId="13954" xr:uid="{E13EE136-7B72-4497-BE0D-65F283A0E72C}"/>
    <cellStyle name="Normal 2 4 2 3 2 2 2 3 4" xfId="19017" xr:uid="{AD2B33BD-761B-4FC9-A90B-FF49A792945E}"/>
    <cellStyle name="Normal 2 4 2 3 2 2 2 3 5" xfId="9736" xr:uid="{C4DC187B-F9A6-4901-B0FF-3408445B0DC4}"/>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5792" xr:uid="{80B93E21-4D26-40AC-AC3A-EE91327CF5DC}"/>
    <cellStyle name="Normal 2 4 2 3 2 2 2 4 2 2 3" xfId="16512" xr:uid="{8FC651A6-BC38-48CE-B638-DFA291AF13C1}"/>
    <cellStyle name="Normal 2 4 2 3 2 2 2 4 2 3" xfId="21575" xr:uid="{1C869505-01DA-4E99-B8C2-D16420304BD5}"/>
    <cellStyle name="Normal 2 4 2 3 2 2 2 4 2 4" xfId="12294" xr:uid="{E67DF096-1441-411A-921F-4A028196C102}"/>
    <cellStyle name="Normal 2 4 2 3 2 2 2 4 3" xfId="5917" xr:uid="{00000000-0005-0000-0000-0000A60E0000}"/>
    <cellStyle name="Normal 2 4 2 3 2 2 2 4 3 2" xfId="23647" xr:uid="{72F7A59D-819B-40B3-8804-E52F0CEF3A34}"/>
    <cellStyle name="Normal 2 4 2 3 2 2 2 4 3 3" xfId="14367" xr:uid="{AE20AA60-7C12-4BBF-A5D1-D304870D0FD4}"/>
    <cellStyle name="Normal 2 4 2 3 2 2 2 4 4" xfId="19430" xr:uid="{3E709069-3585-48BB-9059-9CFD2BE3E31D}"/>
    <cellStyle name="Normal 2 4 2 3 2 2 2 4 5" xfId="10149" xr:uid="{CDC73E18-0172-4AE6-A2D5-E487BB881F41}"/>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6205" xr:uid="{038632D1-F457-4C5D-9B19-27CC4C6DC362}"/>
    <cellStyle name="Normal 2 4 2 3 2 2 2 5 2 2 3" xfId="16925" xr:uid="{BDAB4939-373B-4289-AA8E-DB525E82F094}"/>
    <cellStyle name="Normal 2 4 2 3 2 2 2 5 2 3" xfId="21988" xr:uid="{69C7D2C5-DE83-4883-A6C8-5B62E15BF31D}"/>
    <cellStyle name="Normal 2 4 2 3 2 2 2 5 2 4" xfId="12707" xr:uid="{82E981CC-7DD4-44FE-8F4B-218A87B2C81B}"/>
    <cellStyle name="Normal 2 4 2 3 2 2 2 5 3" xfId="6330" xr:uid="{00000000-0005-0000-0000-0000AA0E0000}"/>
    <cellStyle name="Normal 2 4 2 3 2 2 2 5 3 2" xfId="24060" xr:uid="{383A852C-EC53-4A3E-9827-53E4F4F18D82}"/>
    <cellStyle name="Normal 2 4 2 3 2 2 2 5 3 3" xfId="14780" xr:uid="{E75198E1-6CEA-4525-B475-BE342418C408}"/>
    <cellStyle name="Normal 2 4 2 3 2 2 2 5 4" xfId="19843" xr:uid="{FF78A3CF-698F-48E9-A11C-4C3BE6549DFC}"/>
    <cellStyle name="Normal 2 4 2 3 2 2 2 5 5" xfId="10562" xr:uid="{FF060A5D-52BE-46F6-BED2-73C5A37C3A32}"/>
    <cellStyle name="Normal 2 4 2 3 2 2 2 6" xfId="2460" xr:uid="{00000000-0005-0000-0000-0000AB0E0000}"/>
    <cellStyle name="Normal 2 4 2 3 2 2 2 6 2" xfId="6743" xr:uid="{00000000-0005-0000-0000-0000AC0E0000}"/>
    <cellStyle name="Normal 2 4 2 3 2 2 2 6 2 2" xfId="24473" xr:uid="{A046775A-2577-4BF9-8C21-E18FABF1D815}"/>
    <cellStyle name="Normal 2 4 2 3 2 2 2 6 2 3" xfId="15193" xr:uid="{4C4850E1-9DAA-4271-931F-EBCAF89628DD}"/>
    <cellStyle name="Normal 2 4 2 3 2 2 2 6 3" xfId="20256" xr:uid="{CF1AC28F-6226-41E4-B151-D2E890427FCF}"/>
    <cellStyle name="Normal 2 4 2 3 2 2 2 6 4" xfId="10975" xr:uid="{EEBC67B7-97BA-467B-A867-CF8D7023F7A3}"/>
    <cellStyle name="Normal 2 4 2 3 2 2 2 7" xfId="4677" xr:uid="{00000000-0005-0000-0000-0000AD0E0000}"/>
    <cellStyle name="Normal 2 4 2 3 2 2 2 7 2" xfId="22407" xr:uid="{1C265E35-EF9E-4F41-9539-86CA37F3A448}"/>
    <cellStyle name="Normal 2 4 2 3 2 2 2 7 3" xfId="13127" xr:uid="{291C7DAD-D227-435A-92FA-AC923992BCD0}"/>
    <cellStyle name="Normal 2 4 2 3 2 2 2 8" xfId="18190" xr:uid="{5A8939DF-A221-4893-B7FE-479059D65708}"/>
    <cellStyle name="Normal 2 4 2 3 2 2 2 9" xfId="17357" xr:uid="{DCB4D1F0-B6F5-491C-83A8-3022FADD1681}"/>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4965" xr:uid="{E22626E5-0469-481A-A05D-A9082FDA4C72}"/>
    <cellStyle name="Normal 2 4 2 3 2 2 3 2 2 3" xfId="15685" xr:uid="{C358FF28-FDF9-4AD4-A09F-531AAA159B4F}"/>
    <cellStyle name="Normal 2 4 2 3 2 2 3 2 3" xfId="20748" xr:uid="{F8F47724-A3DE-43CC-A1DF-63D5AAACFF3E}"/>
    <cellStyle name="Normal 2 4 2 3 2 2 3 2 4" xfId="11467" xr:uid="{536489C3-6457-47D8-807F-0CAD37F5933E}"/>
    <cellStyle name="Normal 2 4 2 3 2 2 3 3" xfId="5090" xr:uid="{00000000-0005-0000-0000-0000B10E0000}"/>
    <cellStyle name="Normal 2 4 2 3 2 2 3 3 2" xfId="22820" xr:uid="{BF45471E-5A0E-4F0A-BC88-C137EEE9292A}"/>
    <cellStyle name="Normal 2 4 2 3 2 2 3 3 3" xfId="13540" xr:uid="{962E696D-F4FC-4177-A26A-62C9073E6C79}"/>
    <cellStyle name="Normal 2 4 2 3 2 2 3 4" xfId="18603" xr:uid="{F08C8F36-939B-44AE-BEAF-78FF7DBCAFFF}"/>
    <cellStyle name="Normal 2 4 2 3 2 2 3 5" xfId="17775" xr:uid="{283A55FE-998F-420E-B096-5840FC32E1FB}"/>
    <cellStyle name="Normal 2 4 2 3 2 2 3 6" xfId="9322" xr:uid="{343B50A9-2AF7-48EA-9E26-C1599C7AAB26}"/>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5378" xr:uid="{E84E3951-6FA4-4988-AFC9-63C55AAB26E1}"/>
    <cellStyle name="Normal 2 4 2 3 2 2 4 2 2 3" xfId="16098" xr:uid="{BF4B8BBE-3085-491F-9767-CFE02951DA0B}"/>
    <cellStyle name="Normal 2 4 2 3 2 2 4 2 3" xfId="21161" xr:uid="{CEDD3D69-5AF8-4B49-971E-0E5DC8F9D240}"/>
    <cellStyle name="Normal 2 4 2 3 2 2 4 2 4" xfId="11880" xr:uid="{DB0172B0-8C4C-4ABB-B4D7-4CCBF79A554D}"/>
    <cellStyle name="Normal 2 4 2 3 2 2 4 3" xfId="5503" xr:uid="{00000000-0005-0000-0000-0000B50E0000}"/>
    <cellStyle name="Normal 2 4 2 3 2 2 4 3 2" xfId="23233" xr:uid="{F80B3918-4C85-4ABD-B5BE-425951F6F546}"/>
    <cellStyle name="Normal 2 4 2 3 2 2 4 3 3" xfId="13953" xr:uid="{58DF444F-AEEE-4A2D-B6EE-21E7EC133EE9}"/>
    <cellStyle name="Normal 2 4 2 3 2 2 4 4" xfId="19016" xr:uid="{CC0E7F4C-EACE-4C77-B9BA-BEE5DE0FC8D6}"/>
    <cellStyle name="Normal 2 4 2 3 2 2 4 5" xfId="9735" xr:uid="{E561C942-B2C4-40C7-98C8-19E4724D2AEC}"/>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5791" xr:uid="{38647BE3-9305-4F28-AC0E-9CFB65DBFC75}"/>
    <cellStyle name="Normal 2 4 2 3 2 2 5 2 2 3" xfId="16511" xr:uid="{742F2B51-EAC5-42EC-9EA6-8F27AFC8CB8A}"/>
    <cellStyle name="Normal 2 4 2 3 2 2 5 2 3" xfId="21574" xr:uid="{0FF71CDE-2205-4A78-A88A-E359F251F251}"/>
    <cellStyle name="Normal 2 4 2 3 2 2 5 2 4" xfId="12293" xr:uid="{2932AD56-1B32-41D5-B3FD-8038F753549D}"/>
    <cellStyle name="Normal 2 4 2 3 2 2 5 3" xfId="5916" xr:uid="{00000000-0005-0000-0000-0000B90E0000}"/>
    <cellStyle name="Normal 2 4 2 3 2 2 5 3 2" xfId="23646" xr:uid="{A1CC8E08-76A7-4E22-B54E-7242A2DBE4C5}"/>
    <cellStyle name="Normal 2 4 2 3 2 2 5 3 3" xfId="14366" xr:uid="{F026541E-23C7-4325-A60E-0B0853D7F8A7}"/>
    <cellStyle name="Normal 2 4 2 3 2 2 5 4" xfId="19429" xr:uid="{06936FB3-236A-4232-B59A-744D4A0ABE05}"/>
    <cellStyle name="Normal 2 4 2 3 2 2 5 5" xfId="10148" xr:uid="{0C689AF1-8E66-4375-BD39-74EB810EB3B1}"/>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6204" xr:uid="{353718B6-0008-4B39-81A2-2605B411EB64}"/>
    <cellStyle name="Normal 2 4 2 3 2 2 6 2 2 3" xfId="16924" xr:uid="{9806E1A9-3798-4B48-98D3-B00D4A12A460}"/>
    <cellStyle name="Normal 2 4 2 3 2 2 6 2 3" xfId="21987" xr:uid="{2538EFDA-46D3-423F-9BFA-85D019E16C2A}"/>
    <cellStyle name="Normal 2 4 2 3 2 2 6 2 4" xfId="12706" xr:uid="{1A802265-92A0-42E9-BDDB-5AC836900CDD}"/>
    <cellStyle name="Normal 2 4 2 3 2 2 6 3" xfId="6329" xr:uid="{00000000-0005-0000-0000-0000BD0E0000}"/>
    <cellStyle name="Normal 2 4 2 3 2 2 6 3 2" xfId="24059" xr:uid="{ADCB274C-2437-4098-8116-88548858650B}"/>
    <cellStyle name="Normal 2 4 2 3 2 2 6 3 3" xfId="14779" xr:uid="{0DAFC1C3-7458-430E-8EF6-1DAA06EB151D}"/>
    <cellStyle name="Normal 2 4 2 3 2 2 6 4" xfId="19842" xr:uid="{2C157E01-7545-4ECF-9B87-261F5824DEE9}"/>
    <cellStyle name="Normal 2 4 2 3 2 2 6 5" xfId="10561" xr:uid="{CC6E8F41-4AD0-44C0-97E3-0C9FD929AEDC}"/>
    <cellStyle name="Normal 2 4 2 3 2 2 7" xfId="2459" xr:uid="{00000000-0005-0000-0000-0000BE0E0000}"/>
    <cellStyle name="Normal 2 4 2 3 2 2 7 2" xfId="6742" xr:uid="{00000000-0005-0000-0000-0000BF0E0000}"/>
    <cellStyle name="Normal 2 4 2 3 2 2 7 2 2" xfId="24472" xr:uid="{C8AD0626-A13A-46AC-9FF9-A324CDBA09EB}"/>
    <cellStyle name="Normal 2 4 2 3 2 2 7 2 3" xfId="15192" xr:uid="{635951FA-44F0-4928-8F47-B9D2C782D66B}"/>
    <cellStyle name="Normal 2 4 2 3 2 2 7 3" xfId="20255" xr:uid="{8D469388-2335-4380-A1C5-396A7E08A903}"/>
    <cellStyle name="Normal 2 4 2 3 2 2 7 4" xfId="10974" xr:uid="{94B2C459-CF38-4F7B-92DE-00F0D77F0FC3}"/>
    <cellStyle name="Normal 2 4 2 3 2 2 8" xfId="4676" xr:uid="{00000000-0005-0000-0000-0000C00E0000}"/>
    <cellStyle name="Normal 2 4 2 3 2 2 8 2" xfId="22406" xr:uid="{CD0E4B8A-334E-41B4-8399-D316BF30DAA9}"/>
    <cellStyle name="Normal 2 4 2 3 2 2 8 3" xfId="13126" xr:uid="{C68AD5AD-E203-4613-9BFB-16EBD6FC4EDC}"/>
    <cellStyle name="Normal 2 4 2 3 2 2 9" xfId="18189" xr:uid="{8DA934F0-88A0-4853-B1AC-F4CD23D034DC}"/>
    <cellStyle name="Normal 2 4 2 3 2 3" xfId="285" xr:uid="{00000000-0005-0000-0000-0000C10E0000}"/>
    <cellStyle name="Normal 2 4 2 3 2 3 10" xfId="8910" xr:uid="{0EF1C30E-A709-4425-8258-AF3546915772}"/>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4967" xr:uid="{D13B7FA2-DE7C-413B-AD7B-96F465A280C1}"/>
    <cellStyle name="Normal 2 4 2 3 2 3 2 2 2 3" xfId="15687" xr:uid="{B173A19B-E141-4C12-8DCA-1E6E6D628BC1}"/>
    <cellStyle name="Normal 2 4 2 3 2 3 2 2 3" xfId="20750" xr:uid="{6EB75CE1-6842-4A69-AD93-D00FF192DD08}"/>
    <cellStyle name="Normal 2 4 2 3 2 3 2 2 4" xfId="11469" xr:uid="{36CC5D7D-6B93-4F66-BDFA-654EACC7D5EE}"/>
    <cellStyle name="Normal 2 4 2 3 2 3 2 3" xfId="5092" xr:uid="{00000000-0005-0000-0000-0000C50E0000}"/>
    <cellStyle name="Normal 2 4 2 3 2 3 2 3 2" xfId="22822" xr:uid="{906FE13A-154B-4B29-858F-51D221803ABB}"/>
    <cellStyle name="Normal 2 4 2 3 2 3 2 3 3" xfId="13542" xr:uid="{C2AFDC08-9F95-4D41-8B4E-2D571ACD8651}"/>
    <cellStyle name="Normal 2 4 2 3 2 3 2 4" xfId="18605" xr:uid="{357B42E9-4118-4E32-8779-A32E4D6E1F8D}"/>
    <cellStyle name="Normal 2 4 2 3 2 3 2 5" xfId="17777" xr:uid="{A8885464-9CCB-4486-90A4-FC20525D6916}"/>
    <cellStyle name="Normal 2 4 2 3 2 3 2 6" xfId="9324" xr:uid="{A1B2E875-2C11-45DF-BFFC-97907525A3A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5380" xr:uid="{9256B810-375E-4B3C-96B0-00C0156633E4}"/>
    <cellStyle name="Normal 2 4 2 3 2 3 3 2 2 3" xfId="16100" xr:uid="{2A85D866-B41E-4806-9CEE-9891515F30DD}"/>
    <cellStyle name="Normal 2 4 2 3 2 3 3 2 3" xfId="21163" xr:uid="{A8D0B152-2FD0-4EFA-B0F8-B1EEEE62A35E}"/>
    <cellStyle name="Normal 2 4 2 3 2 3 3 2 4" xfId="11882" xr:uid="{5631A3AB-1A37-4E85-902E-36964CFDC2E4}"/>
    <cellStyle name="Normal 2 4 2 3 2 3 3 3" xfId="5505" xr:uid="{00000000-0005-0000-0000-0000C90E0000}"/>
    <cellStyle name="Normal 2 4 2 3 2 3 3 3 2" xfId="23235" xr:uid="{A576FC26-A296-4D92-939A-3D7CF0232746}"/>
    <cellStyle name="Normal 2 4 2 3 2 3 3 3 3" xfId="13955" xr:uid="{54D0841E-48A9-47A9-A030-CA73368908E8}"/>
    <cellStyle name="Normal 2 4 2 3 2 3 3 4" xfId="19018" xr:uid="{A94BF836-45EF-47DA-A659-2B5464C3A5A2}"/>
    <cellStyle name="Normal 2 4 2 3 2 3 3 5" xfId="9737" xr:uid="{9CBD9409-145A-448D-B780-3B8AA48780BD}"/>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5793" xr:uid="{D3A41177-874C-4545-BA05-5D5E90507B14}"/>
    <cellStyle name="Normal 2 4 2 3 2 3 4 2 2 3" xfId="16513" xr:uid="{1F87C979-E795-40B9-8AEB-1D4110F8DE02}"/>
    <cellStyle name="Normal 2 4 2 3 2 3 4 2 3" xfId="21576" xr:uid="{FF8C943B-4782-4AE9-A6A6-B2D3F117C93D}"/>
    <cellStyle name="Normal 2 4 2 3 2 3 4 2 4" xfId="12295" xr:uid="{BD0E126C-2BB3-4E46-BEDF-B03478921876}"/>
    <cellStyle name="Normal 2 4 2 3 2 3 4 3" xfId="5918" xr:uid="{00000000-0005-0000-0000-0000CD0E0000}"/>
    <cellStyle name="Normal 2 4 2 3 2 3 4 3 2" xfId="23648" xr:uid="{2F2EDE66-584D-4A2B-BEF7-F94AFB259DDA}"/>
    <cellStyle name="Normal 2 4 2 3 2 3 4 3 3" xfId="14368" xr:uid="{D9C03234-2B7D-43DA-B2FF-520D71E03ED4}"/>
    <cellStyle name="Normal 2 4 2 3 2 3 4 4" xfId="19431" xr:uid="{22F27690-34EA-486C-8E70-E3934AE916D8}"/>
    <cellStyle name="Normal 2 4 2 3 2 3 4 5" xfId="10150" xr:uid="{9C97CE7B-4F37-4A94-858E-AAAFAF877C02}"/>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6206" xr:uid="{F97C2001-BAB5-4EAB-840F-10F1CDC865C9}"/>
    <cellStyle name="Normal 2 4 2 3 2 3 5 2 2 3" xfId="16926" xr:uid="{F22A005B-EE4B-473F-B7F7-AD3E6DAB22BE}"/>
    <cellStyle name="Normal 2 4 2 3 2 3 5 2 3" xfId="21989" xr:uid="{DB95EAFC-8AB5-468F-AF16-9E070ADCFE61}"/>
    <cellStyle name="Normal 2 4 2 3 2 3 5 2 4" xfId="12708" xr:uid="{1441F4F4-AA09-4B60-AC6C-0D8E28BAC473}"/>
    <cellStyle name="Normal 2 4 2 3 2 3 5 3" xfId="6331" xr:uid="{00000000-0005-0000-0000-0000D10E0000}"/>
    <cellStyle name="Normal 2 4 2 3 2 3 5 3 2" xfId="24061" xr:uid="{4CF54D92-7820-4D3B-97E6-187B5992C297}"/>
    <cellStyle name="Normal 2 4 2 3 2 3 5 3 3" xfId="14781" xr:uid="{886B82B2-139D-4A40-A62B-001B552A8DAA}"/>
    <cellStyle name="Normal 2 4 2 3 2 3 5 4" xfId="19844" xr:uid="{8A244207-1B07-4CED-9DF8-2D4FBD695150}"/>
    <cellStyle name="Normal 2 4 2 3 2 3 5 5" xfId="10563" xr:uid="{1CDBE3B7-F577-466B-A771-1A65809A3DA4}"/>
    <cellStyle name="Normal 2 4 2 3 2 3 6" xfId="2461" xr:uid="{00000000-0005-0000-0000-0000D20E0000}"/>
    <cellStyle name="Normal 2 4 2 3 2 3 6 2" xfId="6744" xr:uid="{00000000-0005-0000-0000-0000D30E0000}"/>
    <cellStyle name="Normal 2 4 2 3 2 3 6 2 2" xfId="24474" xr:uid="{BA2A3EDF-7D54-4625-97D9-474A46BA577B}"/>
    <cellStyle name="Normal 2 4 2 3 2 3 6 2 3" xfId="15194" xr:uid="{6DAC3A17-AB33-4365-897A-843A1C6F3B31}"/>
    <cellStyle name="Normal 2 4 2 3 2 3 6 3" xfId="20257" xr:uid="{82FAB2D5-8F74-49B7-9C4A-C6688E45A185}"/>
    <cellStyle name="Normal 2 4 2 3 2 3 6 4" xfId="10976" xr:uid="{3C0674D9-B49B-4F34-8D19-851773548CB4}"/>
    <cellStyle name="Normal 2 4 2 3 2 3 7" xfId="4678" xr:uid="{00000000-0005-0000-0000-0000D40E0000}"/>
    <cellStyle name="Normal 2 4 2 3 2 3 7 2" xfId="22408" xr:uid="{6044321E-E1D4-4961-8CD8-0C0E93E1FBD6}"/>
    <cellStyle name="Normal 2 4 2 3 2 3 7 3" xfId="13128" xr:uid="{1105D9C4-7788-4EBD-A655-8D544487F7C5}"/>
    <cellStyle name="Normal 2 4 2 3 2 3 8" xfId="18191" xr:uid="{51814267-E5D8-469D-A723-B69D91A790C7}"/>
    <cellStyle name="Normal 2 4 2 3 2 3 9" xfId="17358" xr:uid="{1FF49E14-5483-40B3-9735-30197B0FD005}"/>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4964" xr:uid="{718E7A9E-FACE-4CCF-861A-A406CEE81CA4}"/>
    <cellStyle name="Normal 2 4 2 3 2 4 2 2 3" xfId="15684" xr:uid="{9DB709AE-00CE-4C80-A944-45A4A4541675}"/>
    <cellStyle name="Normal 2 4 2 3 2 4 2 3" xfId="20747" xr:uid="{96974237-5599-4DA5-A718-D5B80808FFD7}"/>
    <cellStyle name="Normal 2 4 2 3 2 4 2 4" xfId="11466" xr:uid="{9B3FB0EC-4137-4398-B97B-78A14F403DE9}"/>
    <cellStyle name="Normal 2 4 2 3 2 4 3" xfId="5089" xr:uid="{00000000-0005-0000-0000-0000D80E0000}"/>
    <cellStyle name="Normal 2 4 2 3 2 4 3 2" xfId="22819" xr:uid="{85171E16-3556-4370-8B55-B669AF872F70}"/>
    <cellStyle name="Normal 2 4 2 3 2 4 3 3" xfId="13539" xr:uid="{C9A005DF-DAF7-45A1-B6A2-B25B10DE9F88}"/>
    <cellStyle name="Normal 2 4 2 3 2 4 4" xfId="18602" xr:uid="{4CB1CBD8-A79E-4E62-BB0A-628C9C551514}"/>
    <cellStyle name="Normal 2 4 2 3 2 4 5" xfId="17774" xr:uid="{BF4B9AD7-E79A-4F89-BBCC-57EB10B172D1}"/>
    <cellStyle name="Normal 2 4 2 3 2 4 6" xfId="9321" xr:uid="{49B2A4F2-F168-4AAA-AE13-E70DDFD6F6E1}"/>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5377" xr:uid="{EB8F6689-CCB5-4302-AAAF-E2C8DC957958}"/>
    <cellStyle name="Normal 2 4 2 3 2 5 2 2 3" xfId="16097" xr:uid="{B672C4AE-21B0-4B87-BEC6-04C2E8BC598B}"/>
    <cellStyle name="Normal 2 4 2 3 2 5 2 3" xfId="21160" xr:uid="{658ABDB6-2A42-4178-8001-EA9D31E7D514}"/>
    <cellStyle name="Normal 2 4 2 3 2 5 2 4" xfId="11879" xr:uid="{09A347F3-4BA3-4295-9333-4FAB02A33422}"/>
    <cellStyle name="Normal 2 4 2 3 2 5 3" xfId="5502" xr:uid="{00000000-0005-0000-0000-0000DC0E0000}"/>
    <cellStyle name="Normal 2 4 2 3 2 5 3 2" xfId="23232" xr:uid="{7A2B3C7D-AD80-4C2E-8A3B-6B7DCAF64160}"/>
    <cellStyle name="Normal 2 4 2 3 2 5 3 3" xfId="13952" xr:uid="{38E2C940-7388-402B-88C0-D274C6D092B9}"/>
    <cellStyle name="Normal 2 4 2 3 2 5 4" xfId="19015" xr:uid="{7A2611EB-E922-4917-B44B-72C410B036FC}"/>
    <cellStyle name="Normal 2 4 2 3 2 5 5" xfId="9734" xr:uid="{3218F4A0-CEBA-445D-9939-4EA8CF8595A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5790" xr:uid="{D76668FC-B9BC-432F-9CA8-D227F4F069D7}"/>
    <cellStyle name="Normal 2 4 2 3 2 6 2 2 3" xfId="16510" xr:uid="{C9C630C6-B40A-4CD6-8D53-F66B26AB3F7C}"/>
    <cellStyle name="Normal 2 4 2 3 2 6 2 3" xfId="21573" xr:uid="{19DA4818-83D3-49D9-94CC-80C78DC4E158}"/>
    <cellStyle name="Normal 2 4 2 3 2 6 2 4" xfId="12292" xr:uid="{6200831B-FFAE-4732-A112-AE3B381E79C8}"/>
    <cellStyle name="Normal 2 4 2 3 2 6 3" xfId="5915" xr:uid="{00000000-0005-0000-0000-0000E00E0000}"/>
    <cellStyle name="Normal 2 4 2 3 2 6 3 2" xfId="23645" xr:uid="{9B7EB8E2-8C8D-40F7-BFBF-F6F9A8DB9667}"/>
    <cellStyle name="Normal 2 4 2 3 2 6 3 3" xfId="14365" xr:uid="{FFBECA5B-647D-4988-AB0C-E8C51DDA9ADD}"/>
    <cellStyle name="Normal 2 4 2 3 2 6 4" xfId="19428" xr:uid="{4DA9236E-2C53-447B-BAD1-639B3A25A6F4}"/>
    <cellStyle name="Normal 2 4 2 3 2 6 5" xfId="10147" xr:uid="{A4E7E258-2674-49BA-ABA2-09D3FB9BF236}"/>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6203" xr:uid="{9D42C414-7B00-4D02-9EB7-02CF74FD34C1}"/>
    <cellStyle name="Normal 2 4 2 3 2 7 2 2 3" xfId="16923" xr:uid="{422F4A7C-B145-4A4D-A59D-5CB8E126B403}"/>
    <cellStyle name="Normal 2 4 2 3 2 7 2 3" xfId="21986" xr:uid="{C6A91CE3-F58C-4CE0-BCBB-9BE8A1D1ABC6}"/>
    <cellStyle name="Normal 2 4 2 3 2 7 2 4" xfId="12705" xr:uid="{151BC0F5-6C0F-4814-B80A-5638C11DCDED}"/>
    <cellStyle name="Normal 2 4 2 3 2 7 3" xfId="6328" xr:uid="{00000000-0005-0000-0000-0000E40E0000}"/>
    <cellStyle name="Normal 2 4 2 3 2 7 3 2" xfId="24058" xr:uid="{207AD0C8-0CD6-48A0-87F5-C58027123A84}"/>
    <cellStyle name="Normal 2 4 2 3 2 7 3 3" xfId="14778" xr:uid="{6E6FE454-BCC3-4B71-B783-CD0AF03086A8}"/>
    <cellStyle name="Normal 2 4 2 3 2 7 4" xfId="19841" xr:uid="{A43C820C-DA7B-4F3C-8113-CB589CAE6FB6}"/>
    <cellStyle name="Normal 2 4 2 3 2 7 5" xfId="10560" xr:uid="{ACF53697-1ADF-413F-A7AB-9E193B867074}"/>
    <cellStyle name="Normal 2 4 2 3 2 8" xfId="2458" xr:uid="{00000000-0005-0000-0000-0000E50E0000}"/>
    <cellStyle name="Normal 2 4 2 3 2 8 2" xfId="6741" xr:uid="{00000000-0005-0000-0000-0000E60E0000}"/>
    <cellStyle name="Normal 2 4 2 3 2 8 2 2" xfId="24471" xr:uid="{4E359AE1-D81D-40BC-86EF-F2C14C90553B}"/>
    <cellStyle name="Normal 2 4 2 3 2 8 2 3" xfId="15191" xr:uid="{147C1B5F-D080-4079-BC51-43CCE7128441}"/>
    <cellStyle name="Normal 2 4 2 3 2 8 3" xfId="20254" xr:uid="{4B3EE30C-50AA-44BD-9075-3117B9492F13}"/>
    <cellStyle name="Normal 2 4 2 3 2 8 4" xfId="10973" xr:uid="{441B8BF9-CFF7-4CEF-97EA-409085607AD9}"/>
    <cellStyle name="Normal 2 4 2 3 2 9" xfId="4675" xr:uid="{00000000-0005-0000-0000-0000E70E0000}"/>
    <cellStyle name="Normal 2 4 2 3 2 9 2" xfId="22405" xr:uid="{DF573AC6-19C7-4EF2-9440-68046AD29CE1}"/>
    <cellStyle name="Normal 2 4 2 3 2 9 3" xfId="13125" xr:uid="{172ABD46-9E34-4274-B0F9-17F084BA8AE5}"/>
    <cellStyle name="Normal 2 4 2 3 3" xfId="286" xr:uid="{00000000-0005-0000-0000-0000E80E0000}"/>
    <cellStyle name="Normal 2 4 2 3 3 10" xfId="17359" xr:uid="{F97CFBBB-B5DA-4F18-924F-061FB4025FE7}"/>
    <cellStyle name="Normal 2 4 2 3 3 11" xfId="8911" xr:uid="{91AA0BCC-ADD8-4157-B931-94697D8D7D84}"/>
    <cellStyle name="Normal 2 4 2 3 3 2" xfId="287" xr:uid="{00000000-0005-0000-0000-0000E90E0000}"/>
    <cellStyle name="Normal 2 4 2 3 3 2 10" xfId="8912" xr:uid="{1D421CF3-77C7-4357-8D04-31FAD58103E9}"/>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4969" xr:uid="{4EF05618-7F18-4421-8DBC-4EDEA60FF357}"/>
    <cellStyle name="Normal 2 4 2 3 3 2 2 2 2 3" xfId="15689" xr:uid="{7ED58ECC-DBC1-431B-8994-0DD411D03C20}"/>
    <cellStyle name="Normal 2 4 2 3 3 2 2 2 3" xfId="20752" xr:uid="{C0EC4D46-3970-4312-BF55-E3541A87E5CD}"/>
    <cellStyle name="Normal 2 4 2 3 3 2 2 2 4" xfId="11471" xr:uid="{1BF5B119-A14B-4F64-AE55-780800CD4CE3}"/>
    <cellStyle name="Normal 2 4 2 3 3 2 2 3" xfId="5094" xr:uid="{00000000-0005-0000-0000-0000ED0E0000}"/>
    <cellStyle name="Normal 2 4 2 3 3 2 2 3 2" xfId="22824" xr:uid="{225940D1-3B65-4E38-B027-3991188B80CE}"/>
    <cellStyle name="Normal 2 4 2 3 3 2 2 3 3" xfId="13544" xr:uid="{AF1AC9B9-9B6C-4A2A-8B1E-1F443A526CD6}"/>
    <cellStyle name="Normal 2 4 2 3 3 2 2 4" xfId="18607" xr:uid="{56E123DA-42AE-4B33-AE41-FD4A60AA6F88}"/>
    <cellStyle name="Normal 2 4 2 3 3 2 2 5" xfId="17779" xr:uid="{C91F14DB-D7E8-4A05-8848-4E2D92F53E48}"/>
    <cellStyle name="Normal 2 4 2 3 3 2 2 6" xfId="9326" xr:uid="{DB91D0E9-E12B-43CD-B626-F9C6A9231E66}"/>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5382" xr:uid="{BDFCE2E0-7237-4FBC-A127-E2887658016E}"/>
    <cellStyle name="Normal 2 4 2 3 3 2 3 2 2 3" xfId="16102" xr:uid="{8D04C067-2168-4836-B379-6698A0F0F8DF}"/>
    <cellStyle name="Normal 2 4 2 3 3 2 3 2 3" xfId="21165" xr:uid="{F9CDE73A-42E7-4C29-8EA4-4D6F0747C527}"/>
    <cellStyle name="Normal 2 4 2 3 3 2 3 2 4" xfId="11884" xr:uid="{F421B429-60BE-4096-BB7E-5DCAF9CDB8E1}"/>
    <cellStyle name="Normal 2 4 2 3 3 2 3 3" xfId="5507" xr:uid="{00000000-0005-0000-0000-0000F10E0000}"/>
    <cellStyle name="Normal 2 4 2 3 3 2 3 3 2" xfId="23237" xr:uid="{16894A53-2D22-4EB2-8BF0-1B6E7B14F7FF}"/>
    <cellStyle name="Normal 2 4 2 3 3 2 3 3 3" xfId="13957" xr:uid="{6A3FFF41-1930-4560-B08A-D34231B48281}"/>
    <cellStyle name="Normal 2 4 2 3 3 2 3 4" xfId="19020" xr:uid="{4DE0A221-134B-4D1A-BFF2-EE86B2BA7BF6}"/>
    <cellStyle name="Normal 2 4 2 3 3 2 3 5" xfId="9739" xr:uid="{C09D7CB4-94DF-488E-BF13-045822713CEC}"/>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5795" xr:uid="{80B02286-582B-4D44-8486-B0E1D9AB0488}"/>
    <cellStyle name="Normal 2 4 2 3 3 2 4 2 2 3" xfId="16515" xr:uid="{8CD5DE8A-D0F1-4AA9-BC8D-C6FE27A77E33}"/>
    <cellStyle name="Normal 2 4 2 3 3 2 4 2 3" xfId="21578" xr:uid="{FA379BFF-64FB-4482-A843-A7D622AFCB4E}"/>
    <cellStyle name="Normal 2 4 2 3 3 2 4 2 4" xfId="12297" xr:uid="{2F86C825-AA49-47BF-8F7A-F143498C8FE5}"/>
    <cellStyle name="Normal 2 4 2 3 3 2 4 3" xfId="5920" xr:uid="{00000000-0005-0000-0000-0000F50E0000}"/>
    <cellStyle name="Normal 2 4 2 3 3 2 4 3 2" xfId="23650" xr:uid="{3A304761-A02E-4FA4-9359-7B0DDB0067B2}"/>
    <cellStyle name="Normal 2 4 2 3 3 2 4 3 3" xfId="14370" xr:uid="{611B6C8A-B380-4C5C-B63F-61081B75509F}"/>
    <cellStyle name="Normal 2 4 2 3 3 2 4 4" xfId="19433" xr:uid="{0E8A81F9-3348-447A-947B-834DCA41007C}"/>
    <cellStyle name="Normal 2 4 2 3 3 2 4 5" xfId="10152" xr:uid="{8EC1AAB1-8FB2-43D5-8F9A-1F15361084C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6208" xr:uid="{EEFD3D24-BF6C-458D-B69D-9B1B7DE50920}"/>
    <cellStyle name="Normal 2 4 2 3 3 2 5 2 2 3" xfId="16928" xr:uid="{EFE1ADF4-B62F-4980-A213-9AB76DFCFC20}"/>
    <cellStyle name="Normal 2 4 2 3 3 2 5 2 3" xfId="21991" xr:uid="{51FEBE3B-489A-45D0-B42D-DA01C6C65172}"/>
    <cellStyle name="Normal 2 4 2 3 3 2 5 2 4" xfId="12710" xr:uid="{95C624D7-3BE1-4C74-9E7B-03F7CBD22930}"/>
    <cellStyle name="Normal 2 4 2 3 3 2 5 3" xfId="6333" xr:uid="{00000000-0005-0000-0000-0000F90E0000}"/>
    <cellStyle name="Normal 2 4 2 3 3 2 5 3 2" xfId="24063" xr:uid="{BA6F873D-3EE5-4990-8BCE-759AC3B538E4}"/>
    <cellStyle name="Normal 2 4 2 3 3 2 5 3 3" xfId="14783" xr:uid="{C8B93046-2AEE-48DD-8FE7-A8155D80AA4A}"/>
    <cellStyle name="Normal 2 4 2 3 3 2 5 4" xfId="19846" xr:uid="{863A8119-F323-4372-AB48-E54BE43E521D}"/>
    <cellStyle name="Normal 2 4 2 3 3 2 5 5" xfId="10565" xr:uid="{0821A3B8-CCEF-4540-868F-AEA878BE837E}"/>
    <cellStyle name="Normal 2 4 2 3 3 2 6" xfId="2463" xr:uid="{00000000-0005-0000-0000-0000FA0E0000}"/>
    <cellStyle name="Normal 2 4 2 3 3 2 6 2" xfId="6746" xr:uid="{00000000-0005-0000-0000-0000FB0E0000}"/>
    <cellStyle name="Normal 2 4 2 3 3 2 6 2 2" xfId="24476" xr:uid="{E35418B6-C1D5-4DED-AD85-81AF277F17A6}"/>
    <cellStyle name="Normal 2 4 2 3 3 2 6 2 3" xfId="15196" xr:uid="{4A1C676B-29A9-4659-AB22-1313E0099AD1}"/>
    <cellStyle name="Normal 2 4 2 3 3 2 6 3" xfId="20259" xr:uid="{CDB57D21-1F3F-4E02-B5D3-A2C437F92DFE}"/>
    <cellStyle name="Normal 2 4 2 3 3 2 6 4" xfId="10978" xr:uid="{EA813A73-F507-41EF-88AB-5FC8328B49F5}"/>
    <cellStyle name="Normal 2 4 2 3 3 2 7" xfId="4680" xr:uid="{00000000-0005-0000-0000-0000FC0E0000}"/>
    <cellStyle name="Normal 2 4 2 3 3 2 7 2" xfId="22410" xr:uid="{F94A691F-E61C-4F32-ACF6-52565BAAE8C9}"/>
    <cellStyle name="Normal 2 4 2 3 3 2 7 3" xfId="13130" xr:uid="{1E2B2406-64F9-4454-B3ED-D4CD53577793}"/>
    <cellStyle name="Normal 2 4 2 3 3 2 8" xfId="18193" xr:uid="{F34613D9-6FF3-4813-94F2-93B3ECE94D86}"/>
    <cellStyle name="Normal 2 4 2 3 3 2 9" xfId="17360" xr:uid="{16EE990C-4880-4CCA-A1DF-0F041348A346}"/>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4968" xr:uid="{0EA17A84-1388-497A-B2F1-520C80F5839F}"/>
    <cellStyle name="Normal 2 4 2 3 3 3 2 2 3" xfId="15688" xr:uid="{2EE88ACE-5DE5-45F7-B861-503EBA6C398B}"/>
    <cellStyle name="Normal 2 4 2 3 3 3 2 3" xfId="20751" xr:uid="{A698849F-A2A3-4FED-A6EE-ED7DD155603D}"/>
    <cellStyle name="Normal 2 4 2 3 3 3 2 4" xfId="11470" xr:uid="{B81F45B7-AF48-45B6-B323-403DDD5310AA}"/>
    <cellStyle name="Normal 2 4 2 3 3 3 3" xfId="5093" xr:uid="{00000000-0005-0000-0000-0000000F0000}"/>
    <cellStyle name="Normal 2 4 2 3 3 3 3 2" xfId="22823" xr:uid="{833211AB-FB8E-43F7-9AC6-C4CCABF41247}"/>
    <cellStyle name="Normal 2 4 2 3 3 3 3 3" xfId="13543" xr:uid="{FB8E4E93-9461-4D70-A5D5-46F17F9CDD3D}"/>
    <cellStyle name="Normal 2 4 2 3 3 3 4" xfId="18606" xr:uid="{65F8610D-7EDB-4F92-B0BA-40262676FE1D}"/>
    <cellStyle name="Normal 2 4 2 3 3 3 5" xfId="17778" xr:uid="{F8337C70-40B3-4D28-99A9-2C794A3F9056}"/>
    <cellStyle name="Normal 2 4 2 3 3 3 6" xfId="9325" xr:uid="{BD0192A6-9165-49E0-91E2-E9A49ACAC85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5381" xr:uid="{368CA422-C82F-452C-B147-94C4E38412BD}"/>
    <cellStyle name="Normal 2 4 2 3 3 4 2 2 3" xfId="16101" xr:uid="{A9701D54-6786-442A-8912-89EFACAD52C1}"/>
    <cellStyle name="Normal 2 4 2 3 3 4 2 3" xfId="21164" xr:uid="{F41B7E4C-E6FB-47E1-B1FE-A5BF80D35CDA}"/>
    <cellStyle name="Normal 2 4 2 3 3 4 2 4" xfId="11883" xr:uid="{B1BC1E49-E3D9-4E20-AC4B-4C20E93B8D0C}"/>
    <cellStyle name="Normal 2 4 2 3 3 4 3" xfId="5506" xr:uid="{00000000-0005-0000-0000-0000040F0000}"/>
    <cellStyle name="Normal 2 4 2 3 3 4 3 2" xfId="23236" xr:uid="{77C5E2C1-2418-4FD3-A77E-683BA5B57780}"/>
    <cellStyle name="Normal 2 4 2 3 3 4 3 3" xfId="13956" xr:uid="{BE6091E5-E936-4CCD-9D61-DF5C806A2B47}"/>
    <cellStyle name="Normal 2 4 2 3 3 4 4" xfId="19019" xr:uid="{67A4FCCB-F861-4C22-AE1A-9669A9569E2F}"/>
    <cellStyle name="Normal 2 4 2 3 3 4 5" xfId="9738" xr:uid="{72AFED3A-2306-4FEC-8036-5AA3AD5F9476}"/>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5794" xr:uid="{F2A75846-5EDF-4E40-9CA5-42D6203B49D9}"/>
    <cellStyle name="Normal 2 4 2 3 3 5 2 2 3" xfId="16514" xr:uid="{77AF667C-CC0C-4707-A9A8-33DA26E70BE0}"/>
    <cellStyle name="Normal 2 4 2 3 3 5 2 3" xfId="21577" xr:uid="{BC3C9E32-081C-48D1-9E8F-394123B1CBEF}"/>
    <cellStyle name="Normal 2 4 2 3 3 5 2 4" xfId="12296" xr:uid="{D4F0EE94-A05C-46F4-9D29-B08F3E8C1B02}"/>
    <cellStyle name="Normal 2 4 2 3 3 5 3" xfId="5919" xr:uid="{00000000-0005-0000-0000-0000080F0000}"/>
    <cellStyle name="Normal 2 4 2 3 3 5 3 2" xfId="23649" xr:uid="{9D54E75B-58AF-42BA-BD3D-8257B6539506}"/>
    <cellStyle name="Normal 2 4 2 3 3 5 3 3" xfId="14369" xr:uid="{F64EA694-AD81-4D34-91A7-9B373AA6F72A}"/>
    <cellStyle name="Normal 2 4 2 3 3 5 4" xfId="19432" xr:uid="{DE21FEA8-34D1-442F-B451-243395435093}"/>
    <cellStyle name="Normal 2 4 2 3 3 5 5" xfId="10151" xr:uid="{4B28B378-BBFD-45E9-9334-E07A69E4D17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6207" xr:uid="{9E9D3F32-5AE2-4EBA-9CB4-14C278608B09}"/>
    <cellStyle name="Normal 2 4 2 3 3 6 2 2 3" xfId="16927" xr:uid="{29FAE414-27FE-45F2-9786-7E8BA338B2B5}"/>
    <cellStyle name="Normal 2 4 2 3 3 6 2 3" xfId="21990" xr:uid="{78831B93-E268-4E9A-81CC-6DCD93E4EA34}"/>
    <cellStyle name="Normal 2 4 2 3 3 6 2 4" xfId="12709" xr:uid="{71066B55-03B3-4F3F-8A98-E16F9AD035CB}"/>
    <cellStyle name="Normal 2 4 2 3 3 6 3" xfId="6332" xr:uid="{00000000-0005-0000-0000-00000C0F0000}"/>
    <cellStyle name="Normal 2 4 2 3 3 6 3 2" xfId="24062" xr:uid="{7DFC3246-17ED-4A00-893F-88C5AC5F00E5}"/>
    <cellStyle name="Normal 2 4 2 3 3 6 3 3" xfId="14782" xr:uid="{38E05507-8A9E-4775-A860-52165CA39916}"/>
    <cellStyle name="Normal 2 4 2 3 3 6 4" xfId="19845" xr:uid="{81D6CF3A-3DCC-442E-A525-4487A0C19F8F}"/>
    <cellStyle name="Normal 2 4 2 3 3 6 5" xfId="10564" xr:uid="{14ACCF6D-868A-447B-888D-E564948F2D11}"/>
    <cellStyle name="Normal 2 4 2 3 3 7" xfId="2462" xr:uid="{00000000-0005-0000-0000-00000D0F0000}"/>
    <cellStyle name="Normal 2 4 2 3 3 7 2" xfId="6745" xr:uid="{00000000-0005-0000-0000-00000E0F0000}"/>
    <cellStyle name="Normal 2 4 2 3 3 7 2 2" xfId="24475" xr:uid="{06EDEB4B-774A-4AAD-AC00-D4C5D5B18738}"/>
    <cellStyle name="Normal 2 4 2 3 3 7 2 3" xfId="15195" xr:uid="{9166D88B-9167-4477-A502-5F8CDB1E8717}"/>
    <cellStyle name="Normal 2 4 2 3 3 7 3" xfId="20258" xr:uid="{61139C3E-B680-4A7B-91FB-7C0A327E6395}"/>
    <cellStyle name="Normal 2 4 2 3 3 7 4" xfId="10977" xr:uid="{3D78B3BA-5ECB-436E-840C-2B866828CBE1}"/>
    <cellStyle name="Normal 2 4 2 3 3 8" xfId="4679" xr:uid="{00000000-0005-0000-0000-00000F0F0000}"/>
    <cellStyle name="Normal 2 4 2 3 3 8 2" xfId="22409" xr:uid="{9A3E297F-9922-4813-BE61-669322EC041E}"/>
    <cellStyle name="Normal 2 4 2 3 3 8 3" xfId="13129" xr:uid="{AC6078EC-074E-46BD-98ED-43E9752C304A}"/>
    <cellStyle name="Normal 2 4 2 3 3 9" xfId="18192" xr:uid="{18AE2682-B59E-4368-8910-3B2A84F9FA82}"/>
    <cellStyle name="Normal 2 4 2 3 4" xfId="288" xr:uid="{00000000-0005-0000-0000-0000100F0000}"/>
    <cellStyle name="Normal 2 4 2 3 4 10" xfId="8913" xr:uid="{2D4FAE95-E8E4-458C-BAFE-38E25B806433}"/>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4970" xr:uid="{84198F96-A4C4-4B69-B2F9-6B21F314ACBA}"/>
    <cellStyle name="Normal 2 4 2 3 4 2 2 2 3" xfId="15690" xr:uid="{0470C7EE-FFF4-4F5A-A74D-2950AEBC510D}"/>
    <cellStyle name="Normal 2 4 2 3 4 2 2 3" xfId="20753" xr:uid="{E1D3D272-5017-4685-8B01-68DF7AA1DE57}"/>
    <cellStyle name="Normal 2 4 2 3 4 2 2 4" xfId="11472" xr:uid="{0E9729AB-1B8B-4BFB-9704-4A7D890E3973}"/>
    <cellStyle name="Normal 2 4 2 3 4 2 3" xfId="5095" xr:uid="{00000000-0005-0000-0000-0000140F0000}"/>
    <cellStyle name="Normal 2 4 2 3 4 2 3 2" xfId="22825" xr:uid="{CAFC41A0-53A5-4074-9D03-986EFABD419E}"/>
    <cellStyle name="Normal 2 4 2 3 4 2 3 3" xfId="13545" xr:uid="{5B6CFCC9-1510-4F0F-BD76-9687195B34CC}"/>
    <cellStyle name="Normal 2 4 2 3 4 2 4" xfId="18608" xr:uid="{4EADDBED-7C6E-48A1-8522-9C9D39890532}"/>
    <cellStyle name="Normal 2 4 2 3 4 2 5" xfId="17780" xr:uid="{EBCC7468-4AE5-4595-939B-556F7D988AEF}"/>
    <cellStyle name="Normal 2 4 2 3 4 2 6" xfId="9327" xr:uid="{0525DE7D-A286-4648-ADDC-A5D0F0A32924}"/>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5383" xr:uid="{B95D2B43-06F3-4C88-8D92-3013ECAACDEA}"/>
    <cellStyle name="Normal 2 4 2 3 4 3 2 2 3" xfId="16103" xr:uid="{30AFE6B4-FE5D-472B-92E9-A005738B0BCC}"/>
    <cellStyle name="Normal 2 4 2 3 4 3 2 3" xfId="21166" xr:uid="{BD9E37ED-7F1C-4BAA-A44C-390FDEA4C879}"/>
    <cellStyle name="Normal 2 4 2 3 4 3 2 4" xfId="11885" xr:uid="{E54D96DA-59D3-4479-8878-3AE481A3D085}"/>
    <cellStyle name="Normal 2 4 2 3 4 3 3" xfId="5508" xr:uid="{00000000-0005-0000-0000-0000180F0000}"/>
    <cellStyle name="Normal 2 4 2 3 4 3 3 2" xfId="23238" xr:uid="{C82D683D-44FA-4552-9323-CF58FE001DE7}"/>
    <cellStyle name="Normal 2 4 2 3 4 3 3 3" xfId="13958" xr:uid="{E52FE2C3-0FC9-46FD-9FBE-DA5FC06329E0}"/>
    <cellStyle name="Normal 2 4 2 3 4 3 4" xfId="19021" xr:uid="{C78604BA-BD45-4334-B389-714526DDFEAC}"/>
    <cellStyle name="Normal 2 4 2 3 4 3 5" xfId="9740" xr:uid="{420C0046-9D64-4477-8A21-836FBDA18BFE}"/>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5796" xr:uid="{7CC11F33-638F-4D7E-844C-ACB9E5EA7667}"/>
    <cellStyle name="Normal 2 4 2 3 4 4 2 2 3" xfId="16516" xr:uid="{49AF078A-BC53-4F0F-A749-C55D8EC5EADE}"/>
    <cellStyle name="Normal 2 4 2 3 4 4 2 3" xfId="21579" xr:uid="{512FBF88-B310-4A58-B18F-D1A5EFC1ADA4}"/>
    <cellStyle name="Normal 2 4 2 3 4 4 2 4" xfId="12298" xr:uid="{41494794-E6BB-4D2B-8E5C-AE9745536F65}"/>
    <cellStyle name="Normal 2 4 2 3 4 4 3" xfId="5921" xr:uid="{00000000-0005-0000-0000-00001C0F0000}"/>
    <cellStyle name="Normal 2 4 2 3 4 4 3 2" xfId="23651" xr:uid="{EC1BFB76-38A1-490D-B435-53EB454D4F1F}"/>
    <cellStyle name="Normal 2 4 2 3 4 4 3 3" xfId="14371" xr:uid="{31696B58-5786-45E6-A957-9EE066B026A8}"/>
    <cellStyle name="Normal 2 4 2 3 4 4 4" xfId="19434" xr:uid="{03201C62-C4F5-4C73-AA47-52034F8EE24B}"/>
    <cellStyle name="Normal 2 4 2 3 4 4 5" xfId="10153" xr:uid="{FCADB554-567B-4C40-9D40-F2E8132CC3FA}"/>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6209" xr:uid="{4F54BFCB-D333-483A-B047-15C9A9BEE1AE}"/>
    <cellStyle name="Normal 2 4 2 3 4 5 2 2 3" xfId="16929" xr:uid="{C8F371DC-F7B7-41DB-97DA-8D65148799F1}"/>
    <cellStyle name="Normal 2 4 2 3 4 5 2 3" xfId="21992" xr:uid="{D98C5B98-AD67-407D-A0EC-39EF61AC804E}"/>
    <cellStyle name="Normal 2 4 2 3 4 5 2 4" xfId="12711" xr:uid="{456E2506-5EAB-4424-B2FC-3B2A29C6F348}"/>
    <cellStyle name="Normal 2 4 2 3 4 5 3" xfId="6334" xr:uid="{00000000-0005-0000-0000-0000200F0000}"/>
    <cellStyle name="Normal 2 4 2 3 4 5 3 2" xfId="24064" xr:uid="{994C85B6-89E0-4404-BD1C-6CC14BF796F4}"/>
    <cellStyle name="Normal 2 4 2 3 4 5 3 3" xfId="14784" xr:uid="{CEB70334-A4B0-498D-A0F1-FADA6E5DA76F}"/>
    <cellStyle name="Normal 2 4 2 3 4 5 4" xfId="19847" xr:uid="{E4048D68-8205-4BC3-B990-46CD4CF28F60}"/>
    <cellStyle name="Normal 2 4 2 3 4 5 5" xfId="10566" xr:uid="{A3BB9EE4-9EBF-40E7-A614-2797EE56FE7F}"/>
    <cellStyle name="Normal 2 4 2 3 4 6" xfId="2464" xr:uid="{00000000-0005-0000-0000-0000210F0000}"/>
    <cellStyle name="Normal 2 4 2 3 4 6 2" xfId="6747" xr:uid="{00000000-0005-0000-0000-0000220F0000}"/>
    <cellStyle name="Normal 2 4 2 3 4 6 2 2" xfId="24477" xr:uid="{FDD1442F-506E-49F3-BCF3-20047908E93F}"/>
    <cellStyle name="Normal 2 4 2 3 4 6 2 3" xfId="15197" xr:uid="{D919EC23-562A-4FCB-8CF6-C83E434DABF3}"/>
    <cellStyle name="Normal 2 4 2 3 4 6 3" xfId="20260" xr:uid="{5048D72C-EE85-4BD6-BC3B-67792413752F}"/>
    <cellStyle name="Normal 2 4 2 3 4 6 4" xfId="10979" xr:uid="{289332E1-B5B7-4F1F-A391-A4609DC1DFCE}"/>
    <cellStyle name="Normal 2 4 2 3 4 7" xfId="4681" xr:uid="{00000000-0005-0000-0000-0000230F0000}"/>
    <cellStyle name="Normal 2 4 2 3 4 7 2" xfId="22411" xr:uid="{A430181D-FC44-47B7-B220-6521811C3838}"/>
    <cellStyle name="Normal 2 4 2 3 4 7 3" xfId="13131" xr:uid="{28EB5CDE-0854-4204-BF60-67ABA6BDCFDB}"/>
    <cellStyle name="Normal 2 4 2 3 4 8" xfId="18194" xr:uid="{3497C2EB-B8A9-451D-A9E7-23AD9E448B3E}"/>
    <cellStyle name="Normal 2 4 2 3 4 9" xfId="17361" xr:uid="{EF64054F-DF8E-4E90-92E8-64D3F63556FD}"/>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963" xr:uid="{2C360CFA-D624-4CFD-A65E-EBD7DA8B49E1}"/>
    <cellStyle name="Normal 2 4 2 3 5 2 2 3" xfId="15683" xr:uid="{346DED19-AFFB-4CE5-9F84-E0CD75974AE6}"/>
    <cellStyle name="Normal 2 4 2 3 5 2 3" xfId="20746" xr:uid="{C972B6C9-2ABE-4E41-B592-1F3D61E14219}"/>
    <cellStyle name="Normal 2 4 2 3 5 2 4" xfId="11465" xr:uid="{482B453B-30A0-4EE7-9E97-F024266762B9}"/>
    <cellStyle name="Normal 2 4 2 3 5 3" xfId="5088" xr:uid="{00000000-0005-0000-0000-0000270F0000}"/>
    <cellStyle name="Normal 2 4 2 3 5 3 2" xfId="22818" xr:uid="{44F4E982-741D-4861-B21E-00F612CD6462}"/>
    <cellStyle name="Normal 2 4 2 3 5 3 3" xfId="13538" xr:uid="{87029A02-21DA-4685-95B6-76FA26252FA6}"/>
    <cellStyle name="Normal 2 4 2 3 5 4" xfId="18601" xr:uid="{5DCEE641-F931-4F1B-92A9-89D227585B4C}"/>
    <cellStyle name="Normal 2 4 2 3 5 5" xfId="17773" xr:uid="{AA62F931-944E-4C60-AF5E-B13141BF1C98}"/>
    <cellStyle name="Normal 2 4 2 3 5 6" xfId="9320" xr:uid="{3E536158-4216-4CF8-82BB-AEC387A56C2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5376" xr:uid="{DB0BE8D4-974B-46D6-802B-ABBB6B98B238}"/>
    <cellStyle name="Normal 2 4 2 3 6 2 2 3" xfId="16096" xr:uid="{F55E9C95-21A6-4EB3-AC30-73173F05DCB8}"/>
    <cellStyle name="Normal 2 4 2 3 6 2 3" xfId="21159" xr:uid="{59359BFE-6D1E-40B3-8A71-B120DA3B7E30}"/>
    <cellStyle name="Normal 2 4 2 3 6 2 4" xfId="11878" xr:uid="{CBA42BC4-C2ED-4861-AED0-53EA44DC1288}"/>
    <cellStyle name="Normal 2 4 2 3 6 3" xfId="5501" xr:uid="{00000000-0005-0000-0000-00002B0F0000}"/>
    <cellStyle name="Normal 2 4 2 3 6 3 2" xfId="23231" xr:uid="{2695E972-B434-42F2-8ECF-FE2417AF18E1}"/>
    <cellStyle name="Normal 2 4 2 3 6 3 3" xfId="13951" xr:uid="{22D54612-F6D8-4E14-A87A-CF18DA5D8FC8}"/>
    <cellStyle name="Normal 2 4 2 3 6 4" xfId="19014" xr:uid="{69C2707A-07FB-441D-B3F2-8CD20CABBD27}"/>
    <cellStyle name="Normal 2 4 2 3 6 5" xfId="9733" xr:uid="{4D8C44F2-A47E-4FA2-8BD0-2E3B3E381B13}"/>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5789" xr:uid="{A253C290-A375-4AF3-9CC7-E38500A0602B}"/>
    <cellStyle name="Normal 2 4 2 3 7 2 2 3" xfId="16509" xr:uid="{6647F446-7DEC-4D1D-A2A6-2946BCDB8EC6}"/>
    <cellStyle name="Normal 2 4 2 3 7 2 3" xfId="21572" xr:uid="{E5607BBA-7949-4FE5-A185-F87EC2977785}"/>
    <cellStyle name="Normal 2 4 2 3 7 2 4" xfId="12291" xr:uid="{D81F2E39-A4C4-4E4D-A4D0-9A1D9B256CFC}"/>
    <cellStyle name="Normal 2 4 2 3 7 3" xfId="5914" xr:uid="{00000000-0005-0000-0000-00002F0F0000}"/>
    <cellStyle name="Normal 2 4 2 3 7 3 2" xfId="23644" xr:uid="{2F0CD4E9-172A-4666-88C2-45EECB461E12}"/>
    <cellStyle name="Normal 2 4 2 3 7 3 3" xfId="14364" xr:uid="{41C884CA-3C22-4F00-915A-C278BC9B3B66}"/>
    <cellStyle name="Normal 2 4 2 3 7 4" xfId="19427" xr:uid="{A1509D87-3F95-4EFF-AADA-389971F17146}"/>
    <cellStyle name="Normal 2 4 2 3 7 5" xfId="10146" xr:uid="{D11FAFD2-232A-4042-9471-3DADE8610FEC}"/>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6202" xr:uid="{D897F711-47DD-4532-AE8E-F804C23CA862}"/>
    <cellStyle name="Normal 2 4 2 3 8 2 2 3" xfId="16922" xr:uid="{F095B808-FF05-40B9-9808-BAF9DF56B121}"/>
    <cellStyle name="Normal 2 4 2 3 8 2 3" xfId="21985" xr:uid="{52862621-2FBE-4F52-84A6-B7F77DD2B7F3}"/>
    <cellStyle name="Normal 2 4 2 3 8 2 4" xfId="12704" xr:uid="{F99CEF51-B7A4-4018-B44C-89435AFCDC22}"/>
    <cellStyle name="Normal 2 4 2 3 8 3" xfId="6327" xr:uid="{00000000-0005-0000-0000-0000330F0000}"/>
    <cellStyle name="Normal 2 4 2 3 8 3 2" xfId="24057" xr:uid="{A1783AC0-7F7F-445E-80A3-2B4163131BBD}"/>
    <cellStyle name="Normal 2 4 2 3 8 3 3" xfId="14777" xr:uid="{70545947-C47A-4488-B79B-2DFAB19DFDA0}"/>
    <cellStyle name="Normal 2 4 2 3 8 4" xfId="19840" xr:uid="{0E3A960E-5556-4822-A897-14B1BEAEA4E7}"/>
    <cellStyle name="Normal 2 4 2 3 8 5" xfId="10559" xr:uid="{BDE2D789-A80F-4B64-A4F5-744BABAF523F}"/>
    <cellStyle name="Normal 2 4 2 3 9" xfId="2457" xr:uid="{00000000-0005-0000-0000-0000340F0000}"/>
    <cellStyle name="Normal 2 4 2 3 9 2" xfId="6740" xr:uid="{00000000-0005-0000-0000-0000350F0000}"/>
    <cellStyle name="Normal 2 4 2 3 9 2 2" xfId="24470" xr:uid="{32F59055-0AF9-4317-B679-5515FABA6C18}"/>
    <cellStyle name="Normal 2 4 2 3 9 2 3" xfId="15190" xr:uid="{EE59C3B6-1FED-44B3-B2BD-A4B38F034CDD}"/>
    <cellStyle name="Normal 2 4 2 3 9 3" xfId="20253" xr:uid="{AB2FD06B-589C-4825-88ED-CF76A1B342AC}"/>
    <cellStyle name="Normal 2 4 2 3 9 4" xfId="10972" xr:uid="{91F805B3-C96D-45DE-A0E9-6D069E67AFCC}"/>
    <cellStyle name="Normal 2 4 2 4" xfId="289" xr:uid="{00000000-0005-0000-0000-0000360F0000}"/>
    <cellStyle name="Normal 2 4 2 4 10" xfId="18195" xr:uid="{0D59419F-6B07-4F14-BE6F-9354BE4FD917}"/>
    <cellStyle name="Normal 2 4 2 4 11" xfId="17362" xr:uid="{D60E6805-0ADB-43CF-A71D-203054AA9777}"/>
    <cellStyle name="Normal 2 4 2 4 12" xfId="8914" xr:uid="{2FD187A1-C2F3-45C3-88C8-017E722C0369}"/>
    <cellStyle name="Normal 2 4 2 4 2" xfId="290" xr:uid="{00000000-0005-0000-0000-0000370F0000}"/>
    <cellStyle name="Normal 2 4 2 4 2 10" xfId="17363" xr:uid="{B2195F1E-12FF-40DF-9D45-578CBF8AC8F7}"/>
    <cellStyle name="Normal 2 4 2 4 2 11" xfId="8915" xr:uid="{80C29711-7377-41A0-8359-0E4E0234F62B}"/>
    <cellStyle name="Normal 2 4 2 4 2 2" xfId="291" xr:uid="{00000000-0005-0000-0000-0000380F0000}"/>
    <cellStyle name="Normal 2 4 2 4 2 2 10" xfId="8916" xr:uid="{2D65C9BB-2289-4C3B-AFAB-C8EF0E3EAAF1}"/>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4973" xr:uid="{DC67E6B3-8415-40BC-8528-019FB40A681B}"/>
    <cellStyle name="Normal 2 4 2 4 2 2 2 2 2 3" xfId="15693" xr:uid="{217CDECF-DD90-4AD6-8C03-C1A776F266CD}"/>
    <cellStyle name="Normal 2 4 2 4 2 2 2 2 3" xfId="20756" xr:uid="{1E55246B-6F2E-487D-BCF5-9526E50327C4}"/>
    <cellStyle name="Normal 2 4 2 4 2 2 2 2 4" xfId="11475" xr:uid="{265DBBB8-A915-4C8A-B65A-5893C68EAB03}"/>
    <cellStyle name="Normal 2 4 2 4 2 2 2 3" xfId="5098" xr:uid="{00000000-0005-0000-0000-00003C0F0000}"/>
    <cellStyle name="Normal 2 4 2 4 2 2 2 3 2" xfId="22828" xr:uid="{D9586264-2331-4020-9376-92FFBB4BFE8F}"/>
    <cellStyle name="Normal 2 4 2 4 2 2 2 3 3" xfId="13548" xr:uid="{CDD769D5-46AA-466E-AAB8-8C9E75053D5B}"/>
    <cellStyle name="Normal 2 4 2 4 2 2 2 4" xfId="18611" xr:uid="{5459AF17-F650-43F0-815A-D674D6DD7CF5}"/>
    <cellStyle name="Normal 2 4 2 4 2 2 2 5" xfId="17783" xr:uid="{D6405DE5-A08B-4BE9-B500-CE0BD99DB224}"/>
    <cellStyle name="Normal 2 4 2 4 2 2 2 6" xfId="9330" xr:uid="{13E280A4-D4FA-4D1D-80FB-739B7910EE2D}"/>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5386" xr:uid="{7F4FB909-52BA-4C07-9DF6-2C23DBCAFD42}"/>
    <cellStyle name="Normal 2 4 2 4 2 2 3 2 2 3" xfId="16106" xr:uid="{5576B095-8E38-4B54-AF3D-864236D3D324}"/>
    <cellStyle name="Normal 2 4 2 4 2 2 3 2 3" xfId="21169" xr:uid="{F85E0CDD-3FDE-4741-966B-70105ACE433A}"/>
    <cellStyle name="Normal 2 4 2 4 2 2 3 2 4" xfId="11888" xr:uid="{4BA53E16-DF3A-4E67-A7C0-1D7C3AF47124}"/>
    <cellStyle name="Normal 2 4 2 4 2 2 3 3" xfId="5511" xr:uid="{00000000-0005-0000-0000-0000400F0000}"/>
    <cellStyle name="Normal 2 4 2 4 2 2 3 3 2" xfId="23241" xr:uid="{D3EDA4EB-836E-48F5-936B-EA8C4FB96673}"/>
    <cellStyle name="Normal 2 4 2 4 2 2 3 3 3" xfId="13961" xr:uid="{368360FB-5DFA-470A-BA09-FD2EC5017EDE}"/>
    <cellStyle name="Normal 2 4 2 4 2 2 3 4" xfId="19024" xr:uid="{9816F17B-C25A-4EF1-A2D4-B6352866BCB9}"/>
    <cellStyle name="Normal 2 4 2 4 2 2 3 5" xfId="9743" xr:uid="{D76AF1F3-75A5-4793-B748-0439365669D8}"/>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5799" xr:uid="{386BD8E7-3BAB-4F7D-A585-7D59B495D502}"/>
    <cellStyle name="Normal 2 4 2 4 2 2 4 2 2 3" xfId="16519" xr:uid="{F672DF4C-4A93-43BA-BC0E-1CD9168DC508}"/>
    <cellStyle name="Normal 2 4 2 4 2 2 4 2 3" xfId="21582" xr:uid="{E4C6742D-DBD3-4170-BA67-4E0B0A8DBF03}"/>
    <cellStyle name="Normal 2 4 2 4 2 2 4 2 4" xfId="12301" xr:uid="{FE5974F3-00CE-455D-A1AA-6C452B1397AA}"/>
    <cellStyle name="Normal 2 4 2 4 2 2 4 3" xfId="5924" xr:uid="{00000000-0005-0000-0000-0000440F0000}"/>
    <cellStyle name="Normal 2 4 2 4 2 2 4 3 2" xfId="23654" xr:uid="{367E6847-474C-41E7-AB90-333C5E88DC7E}"/>
    <cellStyle name="Normal 2 4 2 4 2 2 4 3 3" xfId="14374" xr:uid="{6FCD2D46-1B35-410B-9282-F7BBD1A9E1CB}"/>
    <cellStyle name="Normal 2 4 2 4 2 2 4 4" xfId="19437" xr:uid="{B1BA6F94-8A5F-470C-B962-B500FD390DAC}"/>
    <cellStyle name="Normal 2 4 2 4 2 2 4 5" xfId="10156" xr:uid="{6412B352-EA0A-485C-BD3D-225759E783D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6212" xr:uid="{FAFE8E76-F217-444B-ADC8-4EB162F9E768}"/>
    <cellStyle name="Normal 2 4 2 4 2 2 5 2 2 3" xfId="16932" xr:uid="{F9F3AC20-D295-45C1-BC01-F3E045C5959F}"/>
    <cellStyle name="Normal 2 4 2 4 2 2 5 2 3" xfId="21995" xr:uid="{19471787-E27F-4716-AA10-84333FE708C3}"/>
    <cellStyle name="Normal 2 4 2 4 2 2 5 2 4" xfId="12714" xr:uid="{FD991242-BF12-468D-B72C-F363DDEDB321}"/>
    <cellStyle name="Normal 2 4 2 4 2 2 5 3" xfId="6337" xr:uid="{00000000-0005-0000-0000-0000480F0000}"/>
    <cellStyle name="Normal 2 4 2 4 2 2 5 3 2" xfId="24067" xr:uid="{D033724C-921B-4D7F-8BDD-3373A362CA5F}"/>
    <cellStyle name="Normal 2 4 2 4 2 2 5 3 3" xfId="14787" xr:uid="{907F9C5D-6F9F-48C8-8AC8-F82039A20124}"/>
    <cellStyle name="Normal 2 4 2 4 2 2 5 4" xfId="19850" xr:uid="{BFC6E2FB-5335-4464-9996-0BF49EC3C68F}"/>
    <cellStyle name="Normal 2 4 2 4 2 2 5 5" xfId="10569" xr:uid="{29962460-24CB-48CC-9069-BE56ED437C5A}"/>
    <cellStyle name="Normal 2 4 2 4 2 2 6" xfId="2467" xr:uid="{00000000-0005-0000-0000-0000490F0000}"/>
    <cellStyle name="Normal 2 4 2 4 2 2 6 2" xfId="6750" xr:uid="{00000000-0005-0000-0000-00004A0F0000}"/>
    <cellStyle name="Normal 2 4 2 4 2 2 6 2 2" xfId="24480" xr:uid="{F4DC0086-7CFC-4314-8B45-5D352A77C3A1}"/>
    <cellStyle name="Normal 2 4 2 4 2 2 6 2 3" xfId="15200" xr:uid="{201D939A-2183-43EF-A846-6D0645B0403B}"/>
    <cellStyle name="Normal 2 4 2 4 2 2 6 3" xfId="20263" xr:uid="{663B45C2-95D9-42F4-9BD5-596DAC265FA3}"/>
    <cellStyle name="Normal 2 4 2 4 2 2 6 4" xfId="10982" xr:uid="{AE83749A-332F-4970-B80D-840DD35B47F9}"/>
    <cellStyle name="Normal 2 4 2 4 2 2 7" xfId="4684" xr:uid="{00000000-0005-0000-0000-00004B0F0000}"/>
    <cellStyle name="Normal 2 4 2 4 2 2 7 2" xfId="22414" xr:uid="{3B5A43BC-983C-4B44-957F-3D273C9D210A}"/>
    <cellStyle name="Normal 2 4 2 4 2 2 7 3" xfId="13134" xr:uid="{CE3F0940-59A3-476C-ADA0-CB0F063BD12B}"/>
    <cellStyle name="Normal 2 4 2 4 2 2 8" xfId="18197" xr:uid="{38156A0C-8D0F-4885-AF25-A5F5AC9A3430}"/>
    <cellStyle name="Normal 2 4 2 4 2 2 9" xfId="17364" xr:uid="{6C1FB247-ABD0-42CC-9975-23E1C0D2C0C9}"/>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4972" xr:uid="{16AFDF15-CD41-4EDF-8CC4-0F5F407181E5}"/>
    <cellStyle name="Normal 2 4 2 4 2 3 2 2 3" xfId="15692" xr:uid="{0B456E83-FF0A-4653-9B47-1EFE290F39CE}"/>
    <cellStyle name="Normal 2 4 2 4 2 3 2 3" xfId="20755" xr:uid="{9A00F518-0D28-40A0-8057-D0872F559926}"/>
    <cellStyle name="Normal 2 4 2 4 2 3 2 4" xfId="11474" xr:uid="{EBD80EDA-A270-46ED-B016-FF1B85E467EC}"/>
    <cellStyle name="Normal 2 4 2 4 2 3 3" xfId="5097" xr:uid="{00000000-0005-0000-0000-00004F0F0000}"/>
    <cellStyle name="Normal 2 4 2 4 2 3 3 2" xfId="22827" xr:uid="{95531000-A2A3-4461-ACF9-7549FED0B04C}"/>
    <cellStyle name="Normal 2 4 2 4 2 3 3 3" xfId="13547" xr:uid="{02E65A2C-3268-4E3E-987A-11CE1D2633D7}"/>
    <cellStyle name="Normal 2 4 2 4 2 3 4" xfId="18610" xr:uid="{ABB0EB3E-37C7-43CA-B4A6-A53F50863946}"/>
    <cellStyle name="Normal 2 4 2 4 2 3 5" xfId="17782" xr:uid="{5787DA04-4F5D-4393-8FF4-F313DAACFA03}"/>
    <cellStyle name="Normal 2 4 2 4 2 3 6" xfId="9329" xr:uid="{01DE7C22-6893-40C6-90FE-EC714C9EC44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5385" xr:uid="{62E154B7-F671-4EB4-A128-A231EC058CE5}"/>
    <cellStyle name="Normal 2 4 2 4 2 4 2 2 3" xfId="16105" xr:uid="{5166F56C-2659-4DDB-A070-C8338D7BBB97}"/>
    <cellStyle name="Normal 2 4 2 4 2 4 2 3" xfId="21168" xr:uid="{D315AAD2-3062-4728-8038-C7749CF6A53F}"/>
    <cellStyle name="Normal 2 4 2 4 2 4 2 4" xfId="11887" xr:uid="{B2694B55-1C3C-4244-BFDC-AB4BAFC7CD18}"/>
    <cellStyle name="Normal 2 4 2 4 2 4 3" xfId="5510" xr:uid="{00000000-0005-0000-0000-0000530F0000}"/>
    <cellStyle name="Normal 2 4 2 4 2 4 3 2" xfId="23240" xr:uid="{FA26A005-FD2C-4862-AC68-18B8F2355EA7}"/>
    <cellStyle name="Normal 2 4 2 4 2 4 3 3" xfId="13960" xr:uid="{25A539CE-34C6-48CC-BE19-3820E64BC43F}"/>
    <cellStyle name="Normal 2 4 2 4 2 4 4" xfId="19023" xr:uid="{EB9750B6-9E9B-4772-9D1B-C298844063DA}"/>
    <cellStyle name="Normal 2 4 2 4 2 4 5" xfId="9742" xr:uid="{B45EA28A-862B-4B39-9865-31FCCD48860E}"/>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5798" xr:uid="{A1B54616-6E25-4535-9A5E-305476B4B72F}"/>
    <cellStyle name="Normal 2 4 2 4 2 5 2 2 3" xfId="16518" xr:uid="{C7E528CA-AD75-4F89-AB05-21F53DA99009}"/>
    <cellStyle name="Normal 2 4 2 4 2 5 2 3" xfId="21581" xr:uid="{F3F92911-C228-42F8-963D-512389CC28F0}"/>
    <cellStyle name="Normal 2 4 2 4 2 5 2 4" xfId="12300" xr:uid="{3406A85F-1237-4F92-929B-70254EE5EE6F}"/>
    <cellStyle name="Normal 2 4 2 4 2 5 3" xfId="5923" xr:uid="{00000000-0005-0000-0000-0000570F0000}"/>
    <cellStyle name="Normal 2 4 2 4 2 5 3 2" xfId="23653" xr:uid="{CA928A9F-260D-4751-8244-B0FDA5473256}"/>
    <cellStyle name="Normal 2 4 2 4 2 5 3 3" xfId="14373" xr:uid="{D607A6A0-88FD-41DA-ADC8-426907840BE7}"/>
    <cellStyle name="Normal 2 4 2 4 2 5 4" xfId="19436" xr:uid="{7DD9C395-C820-4AFD-A6A5-92F3FCF17756}"/>
    <cellStyle name="Normal 2 4 2 4 2 5 5" xfId="10155" xr:uid="{08664E4F-CE3D-4869-B7F7-EE9E29374A66}"/>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6211" xr:uid="{38D63622-61B8-4F3B-A518-64E261C502B0}"/>
    <cellStyle name="Normal 2 4 2 4 2 6 2 2 3" xfId="16931" xr:uid="{4476EA39-230C-41DB-B97F-E28B3C923BF9}"/>
    <cellStyle name="Normal 2 4 2 4 2 6 2 3" xfId="21994" xr:uid="{B58C72C9-CA96-48AA-A741-6BB1712666C0}"/>
    <cellStyle name="Normal 2 4 2 4 2 6 2 4" xfId="12713" xr:uid="{0C216F17-0D96-445A-B87A-33671F80526E}"/>
    <cellStyle name="Normal 2 4 2 4 2 6 3" xfId="6336" xr:uid="{00000000-0005-0000-0000-00005B0F0000}"/>
    <cellStyle name="Normal 2 4 2 4 2 6 3 2" xfId="24066" xr:uid="{F61CF6DB-D7D7-4738-9C4C-1E53DA89725B}"/>
    <cellStyle name="Normal 2 4 2 4 2 6 3 3" xfId="14786" xr:uid="{B2E29064-A7ED-49D5-A1F4-71D4A62710F5}"/>
    <cellStyle name="Normal 2 4 2 4 2 6 4" xfId="19849" xr:uid="{4BC3C75C-ADF9-46D3-87BD-7D1098FB588A}"/>
    <cellStyle name="Normal 2 4 2 4 2 6 5" xfId="10568" xr:uid="{8ABEF9BC-E71E-4CB5-9DA6-C606E8F571CC}"/>
    <cellStyle name="Normal 2 4 2 4 2 7" xfId="2466" xr:uid="{00000000-0005-0000-0000-00005C0F0000}"/>
    <cellStyle name="Normal 2 4 2 4 2 7 2" xfId="6749" xr:uid="{00000000-0005-0000-0000-00005D0F0000}"/>
    <cellStyle name="Normal 2 4 2 4 2 7 2 2" xfId="24479" xr:uid="{5C2FEBD4-B0EA-43CB-AB1D-2567286F5C91}"/>
    <cellStyle name="Normal 2 4 2 4 2 7 2 3" xfId="15199" xr:uid="{251C86F8-27DA-43C8-9B6F-753F32D60A16}"/>
    <cellStyle name="Normal 2 4 2 4 2 7 3" xfId="20262" xr:uid="{552BFA37-BF79-4A7A-BBED-9C724DC26CB5}"/>
    <cellStyle name="Normal 2 4 2 4 2 7 4" xfId="10981" xr:uid="{624AEB12-878C-4A8C-97A3-F810D0B0E3CC}"/>
    <cellStyle name="Normal 2 4 2 4 2 8" xfId="4683" xr:uid="{00000000-0005-0000-0000-00005E0F0000}"/>
    <cellStyle name="Normal 2 4 2 4 2 8 2" xfId="22413" xr:uid="{AAD680BB-6F01-459B-AD0E-7BDAF00B3DFF}"/>
    <cellStyle name="Normal 2 4 2 4 2 8 3" xfId="13133" xr:uid="{3E938D10-CF4E-487F-9BD0-F070782EC350}"/>
    <cellStyle name="Normal 2 4 2 4 2 9" xfId="18196" xr:uid="{D1A83D94-E075-4DEE-BA82-33110F827E9E}"/>
    <cellStyle name="Normal 2 4 2 4 3" xfId="292" xr:uid="{00000000-0005-0000-0000-00005F0F0000}"/>
    <cellStyle name="Normal 2 4 2 4 3 10" xfId="8917" xr:uid="{04D30944-85CD-46B6-B233-E7755505FC85}"/>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4974" xr:uid="{20D89FD1-43F1-4CB3-9144-8F8A6D12C1FF}"/>
    <cellStyle name="Normal 2 4 2 4 3 2 2 2 3" xfId="15694" xr:uid="{491BB391-3A6A-4827-9006-0E17193F217F}"/>
    <cellStyle name="Normal 2 4 2 4 3 2 2 3" xfId="20757" xr:uid="{5CD94A87-B2B5-4808-AEC0-98600C44633D}"/>
    <cellStyle name="Normal 2 4 2 4 3 2 2 4" xfId="11476" xr:uid="{978589D8-2465-4674-B0EB-7483A046B388}"/>
    <cellStyle name="Normal 2 4 2 4 3 2 3" xfId="5099" xr:uid="{00000000-0005-0000-0000-0000630F0000}"/>
    <cellStyle name="Normal 2 4 2 4 3 2 3 2" xfId="22829" xr:uid="{F0A07D05-D61E-4519-85AB-A880E4740961}"/>
    <cellStyle name="Normal 2 4 2 4 3 2 3 3" xfId="13549" xr:uid="{D82F197B-D41C-4C9C-BEA7-E92C9D708D83}"/>
    <cellStyle name="Normal 2 4 2 4 3 2 4" xfId="18612" xr:uid="{FA7F4852-C4A8-4DC9-8FE1-8CAC0B45798A}"/>
    <cellStyle name="Normal 2 4 2 4 3 2 5" xfId="17784" xr:uid="{CD5E4866-DE3E-4797-8419-E4CDD8B6348C}"/>
    <cellStyle name="Normal 2 4 2 4 3 2 6" xfId="9331" xr:uid="{CCA6A135-8290-4F1D-BDFB-DAE2A735820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5387" xr:uid="{9358E582-F86B-45B1-9AEA-84C7EBA6C8B9}"/>
    <cellStyle name="Normal 2 4 2 4 3 3 2 2 3" xfId="16107" xr:uid="{DAACAE86-B4B1-49B4-B6A9-DE7F020B0024}"/>
    <cellStyle name="Normal 2 4 2 4 3 3 2 3" xfId="21170" xr:uid="{C83424F1-DC50-4F6C-B943-3B22F091BF64}"/>
    <cellStyle name="Normal 2 4 2 4 3 3 2 4" xfId="11889" xr:uid="{6B4E6A4E-1BF5-49E0-8429-CF50A82B34CD}"/>
    <cellStyle name="Normal 2 4 2 4 3 3 3" xfId="5512" xr:uid="{00000000-0005-0000-0000-0000670F0000}"/>
    <cellStyle name="Normal 2 4 2 4 3 3 3 2" xfId="23242" xr:uid="{53675210-5E26-40DB-8EE2-9B0F6461238A}"/>
    <cellStyle name="Normal 2 4 2 4 3 3 3 3" xfId="13962" xr:uid="{E9A56237-47A7-4282-9F19-E94C1FFC7D51}"/>
    <cellStyle name="Normal 2 4 2 4 3 3 4" xfId="19025" xr:uid="{7D600C01-4699-4957-8241-3155ACCD87E0}"/>
    <cellStyle name="Normal 2 4 2 4 3 3 5" xfId="9744" xr:uid="{07CD17C8-BC40-4E0B-9BFF-17A1DC137F3C}"/>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5800" xr:uid="{1E5B4ADA-6324-4539-B105-6F81AC6754C5}"/>
    <cellStyle name="Normal 2 4 2 4 3 4 2 2 3" xfId="16520" xr:uid="{B3BBA530-422E-4A51-A25C-384B02FC0E00}"/>
    <cellStyle name="Normal 2 4 2 4 3 4 2 3" xfId="21583" xr:uid="{B8FE05EA-4658-4155-8BD3-FC0DCA0887E3}"/>
    <cellStyle name="Normal 2 4 2 4 3 4 2 4" xfId="12302" xr:uid="{E19F9F3A-0DC1-4158-8DE7-0FC84133B564}"/>
    <cellStyle name="Normal 2 4 2 4 3 4 3" xfId="5925" xr:uid="{00000000-0005-0000-0000-00006B0F0000}"/>
    <cellStyle name="Normal 2 4 2 4 3 4 3 2" xfId="23655" xr:uid="{B4CE87B4-06B2-436C-B994-1BD7CAA72417}"/>
    <cellStyle name="Normal 2 4 2 4 3 4 3 3" xfId="14375" xr:uid="{D38B4710-8FD4-4A46-BF46-1254AB4373F3}"/>
    <cellStyle name="Normal 2 4 2 4 3 4 4" xfId="19438" xr:uid="{273307D5-7B62-4C97-A47F-F1CE0831DE17}"/>
    <cellStyle name="Normal 2 4 2 4 3 4 5" xfId="10157" xr:uid="{51F50216-FC96-49E1-B194-4912016EE353}"/>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6213" xr:uid="{13EABD35-6D9C-43CE-BF4B-A4E5C53DD469}"/>
    <cellStyle name="Normal 2 4 2 4 3 5 2 2 3" xfId="16933" xr:uid="{8E9E5053-B2A8-48F6-B256-BAD4CF4F7287}"/>
    <cellStyle name="Normal 2 4 2 4 3 5 2 3" xfId="21996" xr:uid="{4A74AA9B-E088-46DF-9789-40AEA3382128}"/>
    <cellStyle name="Normal 2 4 2 4 3 5 2 4" xfId="12715" xr:uid="{C3A779C0-E4FF-4AD7-96EF-A618EEDBF23E}"/>
    <cellStyle name="Normal 2 4 2 4 3 5 3" xfId="6338" xr:uid="{00000000-0005-0000-0000-00006F0F0000}"/>
    <cellStyle name="Normal 2 4 2 4 3 5 3 2" xfId="24068" xr:uid="{AFCE43AE-A3F3-4EA1-823A-1887B93CAEDE}"/>
    <cellStyle name="Normal 2 4 2 4 3 5 3 3" xfId="14788" xr:uid="{7DA3E688-4CF7-4970-8772-3C8D4FD46F5F}"/>
    <cellStyle name="Normal 2 4 2 4 3 5 4" xfId="19851" xr:uid="{6738062F-CACE-4177-92E5-B661DE63B8EB}"/>
    <cellStyle name="Normal 2 4 2 4 3 5 5" xfId="10570" xr:uid="{A309AE8A-1B1A-45AA-936D-628B5C13488F}"/>
    <cellStyle name="Normal 2 4 2 4 3 6" xfId="2468" xr:uid="{00000000-0005-0000-0000-0000700F0000}"/>
    <cellStyle name="Normal 2 4 2 4 3 6 2" xfId="6751" xr:uid="{00000000-0005-0000-0000-0000710F0000}"/>
    <cellStyle name="Normal 2 4 2 4 3 6 2 2" xfId="24481" xr:uid="{A6B7637E-A953-47A1-8D2B-E09AB461457A}"/>
    <cellStyle name="Normal 2 4 2 4 3 6 2 3" xfId="15201" xr:uid="{6EDE7D1F-37DD-4969-B5A3-28EB507B22A2}"/>
    <cellStyle name="Normal 2 4 2 4 3 6 3" xfId="20264" xr:uid="{C389FC99-BBF4-4EB8-8FF8-6853551B759E}"/>
    <cellStyle name="Normal 2 4 2 4 3 6 4" xfId="10983" xr:uid="{B0BCF153-B8AB-4BFB-AA32-75C5E220732D}"/>
    <cellStyle name="Normal 2 4 2 4 3 7" xfId="4685" xr:uid="{00000000-0005-0000-0000-0000720F0000}"/>
    <cellStyle name="Normal 2 4 2 4 3 7 2" xfId="22415" xr:uid="{93959F9E-074F-40A8-9616-E6E7DA4BCEF5}"/>
    <cellStyle name="Normal 2 4 2 4 3 7 3" xfId="13135" xr:uid="{5EB427CB-E0DC-481E-BEA3-0B8DC4C58B7F}"/>
    <cellStyle name="Normal 2 4 2 4 3 8" xfId="18198" xr:uid="{78107356-3967-4CFE-836C-77C5AA25F0BC}"/>
    <cellStyle name="Normal 2 4 2 4 3 9" xfId="17365" xr:uid="{48AC01BC-E185-4ED9-AD8F-C9046505BCF1}"/>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4971" xr:uid="{1E98AE8C-460D-41CF-B5B0-94031B66CFF1}"/>
    <cellStyle name="Normal 2 4 2 4 4 2 2 3" xfId="15691" xr:uid="{4BB3521F-1E38-4C36-8016-D15E21D0114C}"/>
    <cellStyle name="Normal 2 4 2 4 4 2 3" xfId="20754" xr:uid="{43A21E3A-1543-40AC-8F5C-F14666953BB0}"/>
    <cellStyle name="Normal 2 4 2 4 4 2 4" xfId="11473" xr:uid="{A3D4FC4B-8BE7-475A-AE41-817E302E80A3}"/>
    <cellStyle name="Normal 2 4 2 4 4 3" xfId="5096" xr:uid="{00000000-0005-0000-0000-0000760F0000}"/>
    <cellStyle name="Normal 2 4 2 4 4 3 2" xfId="22826" xr:uid="{F14FCFBB-F1C6-46B5-BEFB-61E7F50728C2}"/>
    <cellStyle name="Normal 2 4 2 4 4 3 3" xfId="13546" xr:uid="{FE083DBE-9CA8-4087-8C11-30E42951B518}"/>
    <cellStyle name="Normal 2 4 2 4 4 4" xfId="18609" xr:uid="{8E9D7009-89EF-4978-915F-C7273CC45B9A}"/>
    <cellStyle name="Normal 2 4 2 4 4 5" xfId="17781" xr:uid="{C11C06CA-5A3B-45CA-9B15-627F7AB5DB05}"/>
    <cellStyle name="Normal 2 4 2 4 4 6" xfId="9328" xr:uid="{63C64925-E961-4B17-833C-B16CF9812749}"/>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5384" xr:uid="{C33C8C1B-E21F-4667-8B69-FDA15E9018EE}"/>
    <cellStyle name="Normal 2 4 2 4 5 2 2 3" xfId="16104" xr:uid="{0711BAD3-B02A-416F-9A30-4587D250F3ED}"/>
    <cellStyle name="Normal 2 4 2 4 5 2 3" xfId="21167" xr:uid="{42C92269-F4F4-4F56-A8F7-530D8630DB6E}"/>
    <cellStyle name="Normal 2 4 2 4 5 2 4" xfId="11886" xr:uid="{47F20B43-9C37-43E2-969E-537024E1AFEA}"/>
    <cellStyle name="Normal 2 4 2 4 5 3" xfId="5509" xr:uid="{00000000-0005-0000-0000-00007A0F0000}"/>
    <cellStyle name="Normal 2 4 2 4 5 3 2" xfId="23239" xr:uid="{7F674E7E-6D3F-4697-AA03-AE171F22CEF8}"/>
    <cellStyle name="Normal 2 4 2 4 5 3 3" xfId="13959" xr:uid="{949CFBE9-DBA4-4603-B9CC-CB2BF535CF79}"/>
    <cellStyle name="Normal 2 4 2 4 5 4" xfId="19022" xr:uid="{94433F1F-E5B6-4715-80D3-AB6AB4063C26}"/>
    <cellStyle name="Normal 2 4 2 4 5 5" xfId="9741" xr:uid="{26418396-2106-4C13-819F-8F0BBCE99AC9}"/>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5797" xr:uid="{AF29F7E7-07B5-4C4F-826D-385A7DCA34D8}"/>
    <cellStyle name="Normal 2 4 2 4 6 2 2 3" xfId="16517" xr:uid="{3CA40D2C-6EE1-411B-AC13-B37291020D87}"/>
    <cellStyle name="Normal 2 4 2 4 6 2 3" xfId="21580" xr:uid="{9835DD55-494C-43CB-979B-C7AF3274E599}"/>
    <cellStyle name="Normal 2 4 2 4 6 2 4" xfId="12299" xr:uid="{6EACC72C-63A3-4B5A-A268-BA8DB0095907}"/>
    <cellStyle name="Normal 2 4 2 4 6 3" xfId="5922" xr:uid="{00000000-0005-0000-0000-00007E0F0000}"/>
    <cellStyle name="Normal 2 4 2 4 6 3 2" xfId="23652" xr:uid="{D4CBF57E-D346-43F9-9DEC-B4C2042DDEB2}"/>
    <cellStyle name="Normal 2 4 2 4 6 3 3" xfId="14372" xr:uid="{280FF31B-8D55-42CC-A999-732B7F7C21DA}"/>
    <cellStyle name="Normal 2 4 2 4 6 4" xfId="19435" xr:uid="{1A4BB2D1-6851-46AD-B72C-20F89DD25996}"/>
    <cellStyle name="Normal 2 4 2 4 6 5" xfId="10154" xr:uid="{25F42D89-40BC-4458-AB84-CB5BC98D5FD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6210" xr:uid="{8332DC43-627B-423D-AB65-0B0E05C60CC2}"/>
    <cellStyle name="Normal 2 4 2 4 7 2 2 3" xfId="16930" xr:uid="{09ACAA53-7701-4B0B-B8E6-CFE447E661B9}"/>
    <cellStyle name="Normal 2 4 2 4 7 2 3" xfId="21993" xr:uid="{51867504-5728-4677-B14A-79695E47744D}"/>
    <cellStyle name="Normal 2 4 2 4 7 2 4" xfId="12712" xr:uid="{70B374BE-9FFE-48EA-B804-58A2E2C96353}"/>
    <cellStyle name="Normal 2 4 2 4 7 3" xfId="6335" xr:uid="{00000000-0005-0000-0000-0000820F0000}"/>
    <cellStyle name="Normal 2 4 2 4 7 3 2" xfId="24065" xr:uid="{B05FB649-07C5-45C5-B581-049302A4700D}"/>
    <cellStyle name="Normal 2 4 2 4 7 3 3" xfId="14785" xr:uid="{0E1D9A24-90B1-4F86-BCB8-184611537C1B}"/>
    <cellStyle name="Normal 2 4 2 4 7 4" xfId="19848" xr:uid="{1E6C1A6C-AA45-43D3-B3C5-81C3650AB3C7}"/>
    <cellStyle name="Normal 2 4 2 4 7 5" xfId="10567" xr:uid="{AEE4A638-45F1-4A5B-AAD4-DC4F344F4B10}"/>
    <cellStyle name="Normal 2 4 2 4 8" xfId="2465" xr:uid="{00000000-0005-0000-0000-0000830F0000}"/>
    <cellStyle name="Normal 2 4 2 4 8 2" xfId="6748" xr:uid="{00000000-0005-0000-0000-0000840F0000}"/>
    <cellStyle name="Normal 2 4 2 4 8 2 2" xfId="24478" xr:uid="{CFD33E2A-3F88-4DE8-A2D2-926F4D0FE0B6}"/>
    <cellStyle name="Normal 2 4 2 4 8 2 3" xfId="15198" xr:uid="{2A487B68-92C5-48A3-814C-8724201A6D4E}"/>
    <cellStyle name="Normal 2 4 2 4 8 3" xfId="20261" xr:uid="{CAB9D27C-9C8E-482F-ACF3-985422B522B4}"/>
    <cellStyle name="Normal 2 4 2 4 8 4" xfId="10980" xr:uid="{D64405B5-4575-4CFB-90C4-F8FF4FFF44AE}"/>
    <cellStyle name="Normal 2 4 2 4 9" xfId="4682" xr:uid="{00000000-0005-0000-0000-0000850F0000}"/>
    <cellStyle name="Normal 2 4 2 4 9 2" xfId="22412" xr:uid="{315A2406-C563-4B77-811A-408FC2794863}"/>
    <cellStyle name="Normal 2 4 2 4 9 3" xfId="13132" xr:uid="{8E95AF63-E055-46A1-A8C0-F69BE33DDF62}"/>
    <cellStyle name="Normal 2 4 2 5" xfId="293" xr:uid="{00000000-0005-0000-0000-0000860F0000}"/>
    <cellStyle name="Normal 2 4 2 5 10" xfId="17366" xr:uid="{75DA9456-2B8B-4D65-836B-B7AACEB4BAA0}"/>
    <cellStyle name="Normal 2 4 2 5 11" xfId="8918" xr:uid="{19D8CB93-F43E-4FCE-A229-3C64B5598772}"/>
    <cellStyle name="Normal 2 4 2 5 2" xfId="294" xr:uid="{00000000-0005-0000-0000-0000870F0000}"/>
    <cellStyle name="Normal 2 4 2 5 2 10" xfId="8919" xr:uid="{B7558225-3B05-450C-8742-41619AF37483}"/>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4976" xr:uid="{470B923F-2A68-4F43-8EEE-43573FF2EA86}"/>
    <cellStyle name="Normal 2 4 2 5 2 2 2 2 3" xfId="15696" xr:uid="{43DC9D4F-D3C5-42D5-8723-A618170F4989}"/>
    <cellStyle name="Normal 2 4 2 5 2 2 2 3" xfId="20759" xr:uid="{668C632F-C376-491F-9B41-4F0ADBA638E1}"/>
    <cellStyle name="Normal 2 4 2 5 2 2 2 4" xfId="11478" xr:uid="{8CBB9AF9-2D05-4738-BDD7-F33053473C02}"/>
    <cellStyle name="Normal 2 4 2 5 2 2 3" xfId="5101" xr:uid="{00000000-0005-0000-0000-00008B0F0000}"/>
    <cellStyle name="Normal 2 4 2 5 2 2 3 2" xfId="22831" xr:uid="{3209D3AA-AF41-4380-804A-BB8791B6FADF}"/>
    <cellStyle name="Normal 2 4 2 5 2 2 3 3" xfId="13551" xr:uid="{B6AE4082-6DFE-403A-82CE-A77DBD71DA1D}"/>
    <cellStyle name="Normal 2 4 2 5 2 2 4" xfId="18614" xr:uid="{F5B3ADC8-BB5A-4661-AA94-660018CEAE3C}"/>
    <cellStyle name="Normal 2 4 2 5 2 2 5" xfId="17786" xr:uid="{0938A257-204C-42AD-BBC7-DD293801AF6F}"/>
    <cellStyle name="Normal 2 4 2 5 2 2 6" xfId="9333" xr:uid="{7A7C7421-633F-4355-926A-7EF9B64CD57C}"/>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5389" xr:uid="{D7D4B28F-B447-410D-AFAB-6A987B3B4DE5}"/>
    <cellStyle name="Normal 2 4 2 5 2 3 2 2 3" xfId="16109" xr:uid="{FB94A35B-9025-4458-8DD1-B541233EC2A1}"/>
    <cellStyle name="Normal 2 4 2 5 2 3 2 3" xfId="21172" xr:uid="{64B494A3-61CB-45DF-8685-1141E5DB36BE}"/>
    <cellStyle name="Normal 2 4 2 5 2 3 2 4" xfId="11891" xr:uid="{D8028370-2251-4681-8209-4E81DB175BBD}"/>
    <cellStyle name="Normal 2 4 2 5 2 3 3" xfId="5514" xr:uid="{00000000-0005-0000-0000-00008F0F0000}"/>
    <cellStyle name="Normal 2 4 2 5 2 3 3 2" xfId="23244" xr:uid="{3D8CD34A-6DAE-46B0-9153-A094E56D1F55}"/>
    <cellStyle name="Normal 2 4 2 5 2 3 3 3" xfId="13964" xr:uid="{F2941E26-E381-4E4D-9719-3EBEF050F6A5}"/>
    <cellStyle name="Normal 2 4 2 5 2 3 4" xfId="19027" xr:uid="{C600463E-75B2-4451-BCC1-919079999BC1}"/>
    <cellStyle name="Normal 2 4 2 5 2 3 5" xfId="9746" xr:uid="{F374EC24-F63F-4B4D-85E6-4C205BDC92B6}"/>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5802" xr:uid="{920B7CCD-52B6-4EA7-ACB5-DB6A855E01BF}"/>
    <cellStyle name="Normal 2 4 2 5 2 4 2 2 3" xfId="16522" xr:uid="{FB489279-955E-4862-A7FC-CEDF466103F8}"/>
    <cellStyle name="Normal 2 4 2 5 2 4 2 3" xfId="21585" xr:uid="{BFED4B46-4D6E-4F79-AB65-CB5C67A889DE}"/>
    <cellStyle name="Normal 2 4 2 5 2 4 2 4" xfId="12304" xr:uid="{4D069EE1-7CDB-4150-B4C6-27D795D7E11A}"/>
    <cellStyle name="Normal 2 4 2 5 2 4 3" xfId="5927" xr:uid="{00000000-0005-0000-0000-0000930F0000}"/>
    <cellStyle name="Normal 2 4 2 5 2 4 3 2" xfId="23657" xr:uid="{2FA70013-B713-4ABD-A4D6-A0D66B2154E7}"/>
    <cellStyle name="Normal 2 4 2 5 2 4 3 3" xfId="14377" xr:uid="{5CE6F5F3-7551-4590-8951-788D63874FC8}"/>
    <cellStyle name="Normal 2 4 2 5 2 4 4" xfId="19440" xr:uid="{9143E20F-54D7-499E-8A2A-6FCCA74F38AD}"/>
    <cellStyle name="Normal 2 4 2 5 2 4 5" xfId="10159" xr:uid="{644C921B-6B99-4ED7-861A-FF23B1166015}"/>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6215" xr:uid="{E8756FA3-BAE6-4BDB-A6E5-B6C8474BED53}"/>
    <cellStyle name="Normal 2 4 2 5 2 5 2 2 3" xfId="16935" xr:uid="{3F0A9CB2-0A69-4FF7-9D08-1EDA5A10535B}"/>
    <cellStyle name="Normal 2 4 2 5 2 5 2 3" xfId="21998" xr:uid="{B7813CE5-6DCD-41D2-BD74-EEFCDB449E2A}"/>
    <cellStyle name="Normal 2 4 2 5 2 5 2 4" xfId="12717" xr:uid="{A39E6CA7-5296-42CA-9ABA-CC837ACCCBBA}"/>
    <cellStyle name="Normal 2 4 2 5 2 5 3" xfId="6340" xr:uid="{00000000-0005-0000-0000-0000970F0000}"/>
    <cellStyle name="Normal 2 4 2 5 2 5 3 2" xfId="24070" xr:uid="{181E08EA-1A2C-4E70-A589-C5DE74F15172}"/>
    <cellStyle name="Normal 2 4 2 5 2 5 3 3" xfId="14790" xr:uid="{3CE4CDB6-2799-4B02-9A60-CC49385245B0}"/>
    <cellStyle name="Normal 2 4 2 5 2 5 4" xfId="19853" xr:uid="{B2CD7AA7-9551-4EFE-83E2-3661ACCC30E9}"/>
    <cellStyle name="Normal 2 4 2 5 2 5 5" xfId="10572" xr:uid="{FDC3444E-9479-4BC4-95B1-6824F06A17E9}"/>
    <cellStyle name="Normal 2 4 2 5 2 6" xfId="2470" xr:uid="{00000000-0005-0000-0000-0000980F0000}"/>
    <cellStyle name="Normal 2 4 2 5 2 6 2" xfId="6753" xr:uid="{00000000-0005-0000-0000-0000990F0000}"/>
    <cellStyle name="Normal 2 4 2 5 2 6 2 2" xfId="24483" xr:uid="{60B6F252-302D-45B0-BDFC-80F977B45256}"/>
    <cellStyle name="Normal 2 4 2 5 2 6 2 3" xfId="15203" xr:uid="{A8523059-4BD2-43C2-970F-0E97FEEC3E36}"/>
    <cellStyle name="Normal 2 4 2 5 2 6 3" xfId="20266" xr:uid="{D98F6C3E-0A53-4927-83E7-33F8933679D9}"/>
    <cellStyle name="Normal 2 4 2 5 2 6 4" xfId="10985" xr:uid="{079866B4-9E2D-4C0F-8174-F52B10AFA997}"/>
    <cellStyle name="Normal 2 4 2 5 2 7" xfId="4687" xr:uid="{00000000-0005-0000-0000-00009A0F0000}"/>
    <cellStyle name="Normal 2 4 2 5 2 7 2" xfId="22417" xr:uid="{7F338299-29A0-4003-9556-41747729DB27}"/>
    <cellStyle name="Normal 2 4 2 5 2 7 3" xfId="13137" xr:uid="{4D4D0F8B-3A21-4539-9A42-D4C81D292B46}"/>
    <cellStyle name="Normal 2 4 2 5 2 8" xfId="18200" xr:uid="{0A2A8C0A-1CB2-488F-BE01-21BE6E76A2C6}"/>
    <cellStyle name="Normal 2 4 2 5 2 9" xfId="17367" xr:uid="{AEB5873F-6DB9-4991-B2DA-CAD3888F79B0}"/>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4975" xr:uid="{C00CF1B9-4901-444C-9DB3-D349AEC9F171}"/>
    <cellStyle name="Normal 2 4 2 5 3 2 2 3" xfId="15695" xr:uid="{1108CB7E-520A-4BD7-9BE2-3832DD0FB811}"/>
    <cellStyle name="Normal 2 4 2 5 3 2 3" xfId="20758" xr:uid="{B1B7F24E-292F-4256-8120-8C6D50AF703E}"/>
    <cellStyle name="Normal 2 4 2 5 3 2 4" xfId="11477" xr:uid="{A53083F2-FAE7-4CAA-A49E-39DA3157F9A4}"/>
    <cellStyle name="Normal 2 4 2 5 3 3" xfId="5100" xr:uid="{00000000-0005-0000-0000-00009E0F0000}"/>
    <cellStyle name="Normal 2 4 2 5 3 3 2" xfId="22830" xr:uid="{3DD449C5-5E48-4DDD-83E1-AABCD1C3BAB8}"/>
    <cellStyle name="Normal 2 4 2 5 3 3 3" xfId="13550" xr:uid="{8F18A8C6-AE4D-4597-8D7D-21229B95D173}"/>
    <cellStyle name="Normal 2 4 2 5 3 4" xfId="18613" xr:uid="{C1461500-9C98-42DE-9B81-C7A2F512AD2B}"/>
    <cellStyle name="Normal 2 4 2 5 3 5" xfId="17785" xr:uid="{68DBA145-5495-4177-9AE0-4633544026F0}"/>
    <cellStyle name="Normal 2 4 2 5 3 6" xfId="9332" xr:uid="{57A2C21C-7F1C-4111-B06F-AB679EB71B20}"/>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5388" xr:uid="{49EFAA9F-472C-4CF7-8A7D-3FBAFD2A17C5}"/>
    <cellStyle name="Normal 2 4 2 5 4 2 2 3" xfId="16108" xr:uid="{DA3151C0-8C6B-4B9D-92CD-0DC06325AA94}"/>
    <cellStyle name="Normal 2 4 2 5 4 2 3" xfId="21171" xr:uid="{BD7A6029-2104-40A4-B6C8-F88E07553621}"/>
    <cellStyle name="Normal 2 4 2 5 4 2 4" xfId="11890" xr:uid="{947E05F5-B36D-4051-8702-A07BCB757B3A}"/>
    <cellStyle name="Normal 2 4 2 5 4 3" xfId="5513" xr:uid="{00000000-0005-0000-0000-0000A20F0000}"/>
    <cellStyle name="Normal 2 4 2 5 4 3 2" xfId="23243" xr:uid="{6A727C13-B5D9-4B9B-8C23-FB254033BC07}"/>
    <cellStyle name="Normal 2 4 2 5 4 3 3" xfId="13963" xr:uid="{75AEB7F9-A7D0-4D49-B3AB-D582602F719C}"/>
    <cellStyle name="Normal 2 4 2 5 4 4" xfId="19026" xr:uid="{0BA5525C-6E35-4112-946F-A393D761B336}"/>
    <cellStyle name="Normal 2 4 2 5 4 5" xfId="9745" xr:uid="{37763F1B-8340-43EF-BA3C-2F226FD1BEE6}"/>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5801" xr:uid="{81604683-6C60-4D1D-9F7C-F0E6E78462A5}"/>
    <cellStyle name="Normal 2 4 2 5 5 2 2 3" xfId="16521" xr:uid="{3F15A75B-906E-434A-9E4E-C3C710FA8A93}"/>
    <cellStyle name="Normal 2 4 2 5 5 2 3" xfId="21584" xr:uid="{92BF98E2-D6D3-4E1A-83B1-A00C16E95862}"/>
    <cellStyle name="Normal 2 4 2 5 5 2 4" xfId="12303" xr:uid="{31A6E89D-38DB-4576-83E4-85C1CB7F8F8E}"/>
    <cellStyle name="Normal 2 4 2 5 5 3" xfId="5926" xr:uid="{00000000-0005-0000-0000-0000A60F0000}"/>
    <cellStyle name="Normal 2 4 2 5 5 3 2" xfId="23656" xr:uid="{EABC59AA-FD1C-4370-A01B-47DA8A29FC16}"/>
    <cellStyle name="Normal 2 4 2 5 5 3 3" xfId="14376" xr:uid="{523EEF7E-A347-45C4-9457-EF021BC69AC9}"/>
    <cellStyle name="Normal 2 4 2 5 5 4" xfId="19439" xr:uid="{15B254ED-E8DC-4474-AB82-7CCB0FC19BAA}"/>
    <cellStyle name="Normal 2 4 2 5 5 5" xfId="10158" xr:uid="{A88A692D-4F24-464F-B39F-7BCCE276D3D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6214" xr:uid="{EE446A33-8427-4110-9485-0B841961A222}"/>
    <cellStyle name="Normal 2 4 2 5 6 2 2 3" xfId="16934" xr:uid="{B2649531-061E-49BB-A626-65582CCF3202}"/>
    <cellStyle name="Normal 2 4 2 5 6 2 3" xfId="21997" xr:uid="{95DAA48E-3A27-4622-8160-D1DB9144D132}"/>
    <cellStyle name="Normal 2 4 2 5 6 2 4" xfId="12716" xr:uid="{B0E034FF-8A49-4328-8754-9E9C54B950DD}"/>
    <cellStyle name="Normal 2 4 2 5 6 3" xfId="6339" xr:uid="{00000000-0005-0000-0000-0000AA0F0000}"/>
    <cellStyle name="Normal 2 4 2 5 6 3 2" xfId="24069" xr:uid="{28FF5752-F42D-4371-8EED-F1A10AC79B79}"/>
    <cellStyle name="Normal 2 4 2 5 6 3 3" xfId="14789" xr:uid="{004E4544-F34D-4B67-B6B9-C0327D359D2E}"/>
    <cellStyle name="Normal 2 4 2 5 6 4" xfId="19852" xr:uid="{183CF0C1-1A99-45D0-8722-759BBFE8E2D3}"/>
    <cellStyle name="Normal 2 4 2 5 6 5" xfId="10571" xr:uid="{5987A18B-E406-4C81-B91B-96E88D91702F}"/>
    <cellStyle name="Normal 2 4 2 5 7" xfId="2469" xr:uid="{00000000-0005-0000-0000-0000AB0F0000}"/>
    <cellStyle name="Normal 2 4 2 5 7 2" xfId="6752" xr:uid="{00000000-0005-0000-0000-0000AC0F0000}"/>
    <cellStyle name="Normal 2 4 2 5 7 2 2" xfId="24482" xr:uid="{64042D01-4040-406B-9EA7-DD6784A112CF}"/>
    <cellStyle name="Normal 2 4 2 5 7 2 3" xfId="15202" xr:uid="{2A224C47-12C8-4B51-833E-44B576512523}"/>
    <cellStyle name="Normal 2 4 2 5 7 3" xfId="20265" xr:uid="{F41A38AA-A503-4290-BD45-30CF5D28CA5F}"/>
    <cellStyle name="Normal 2 4 2 5 7 4" xfId="10984" xr:uid="{E38C2037-6731-48CE-8B41-116715523942}"/>
    <cellStyle name="Normal 2 4 2 5 8" xfId="4686" xr:uid="{00000000-0005-0000-0000-0000AD0F0000}"/>
    <cellStyle name="Normal 2 4 2 5 8 2" xfId="22416" xr:uid="{8064B09D-1CFD-4B95-9243-FB17A8EFB9BE}"/>
    <cellStyle name="Normal 2 4 2 5 8 3" xfId="13136" xr:uid="{FEF30D4A-1100-4E16-9499-8B81D89CDB24}"/>
    <cellStyle name="Normal 2 4 2 5 9" xfId="18199" xr:uid="{1AB5A30F-D374-4866-A013-AFC2EBC6DBF7}"/>
    <cellStyle name="Normal 2 4 2 6" xfId="295" xr:uid="{00000000-0005-0000-0000-0000AE0F0000}"/>
    <cellStyle name="Normal 2 4 2 6 10" xfId="8920" xr:uid="{E2ADC070-EA3D-4CA1-A1EA-DE6EC96E6C44}"/>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4977" xr:uid="{9F05E345-0B93-4B35-B50A-4ECD294B9E93}"/>
    <cellStyle name="Normal 2 4 2 6 2 2 2 3" xfId="15697" xr:uid="{B1D11D9C-4000-4D79-ACB3-D1642D2BC7DA}"/>
    <cellStyle name="Normal 2 4 2 6 2 2 3" xfId="20760" xr:uid="{5E5671F2-72AA-4681-B759-35C5822BB20E}"/>
    <cellStyle name="Normal 2 4 2 6 2 2 4" xfId="11479" xr:uid="{92AC14DE-CBD1-4077-90EF-FE764A305F44}"/>
    <cellStyle name="Normal 2 4 2 6 2 3" xfId="5102" xr:uid="{00000000-0005-0000-0000-0000B20F0000}"/>
    <cellStyle name="Normal 2 4 2 6 2 3 2" xfId="22832" xr:uid="{C4BA2439-F761-447E-9063-13D19D35A3BC}"/>
    <cellStyle name="Normal 2 4 2 6 2 3 3" xfId="13552" xr:uid="{981EA39C-F767-47B0-9723-2C4213159264}"/>
    <cellStyle name="Normal 2 4 2 6 2 4" xfId="18615" xr:uid="{F542EC62-97FB-44AD-B553-95A06BFBFBE6}"/>
    <cellStyle name="Normal 2 4 2 6 2 5" xfId="17787" xr:uid="{08F7D455-D544-488D-A678-DA35395BAC6B}"/>
    <cellStyle name="Normal 2 4 2 6 2 6" xfId="9334" xr:uid="{CA17974A-DAD4-49CD-BF81-459145072F89}"/>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5390" xr:uid="{5C67D691-A65F-4CB5-9B13-58077DB6078E}"/>
    <cellStyle name="Normal 2 4 2 6 3 2 2 3" xfId="16110" xr:uid="{46B27339-B371-4E8D-8A1B-A52BE86D66E9}"/>
    <cellStyle name="Normal 2 4 2 6 3 2 3" xfId="21173" xr:uid="{64EE994A-0BBA-4EE3-BF09-9492706809CC}"/>
    <cellStyle name="Normal 2 4 2 6 3 2 4" xfId="11892" xr:uid="{8BEF6547-E0E4-470C-A737-DEA70C91DC2C}"/>
    <cellStyle name="Normal 2 4 2 6 3 3" xfId="5515" xr:uid="{00000000-0005-0000-0000-0000B60F0000}"/>
    <cellStyle name="Normal 2 4 2 6 3 3 2" xfId="23245" xr:uid="{9212C3E5-318A-4AD4-A8AF-2BEF571957EB}"/>
    <cellStyle name="Normal 2 4 2 6 3 3 3" xfId="13965" xr:uid="{54EAD6D2-9D5A-416B-9C74-0C467EF515C3}"/>
    <cellStyle name="Normal 2 4 2 6 3 4" xfId="19028" xr:uid="{D3F24FD0-C60D-4662-A070-110594AC0164}"/>
    <cellStyle name="Normal 2 4 2 6 3 5" xfId="9747" xr:uid="{4DE4405B-5E0D-4847-96E1-EFC5DA159C7A}"/>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5803" xr:uid="{9B82A828-040E-4865-B910-76455856B86F}"/>
    <cellStyle name="Normal 2 4 2 6 4 2 2 3" xfId="16523" xr:uid="{A67A40B5-CCEE-4943-9283-1497E8165660}"/>
    <cellStyle name="Normal 2 4 2 6 4 2 3" xfId="21586" xr:uid="{022FB88F-7D2A-4566-8F25-DDE57AC75180}"/>
    <cellStyle name="Normal 2 4 2 6 4 2 4" xfId="12305" xr:uid="{829432B1-ADC6-4F48-8705-C556A57BE30D}"/>
    <cellStyle name="Normal 2 4 2 6 4 3" xfId="5928" xr:uid="{00000000-0005-0000-0000-0000BA0F0000}"/>
    <cellStyle name="Normal 2 4 2 6 4 3 2" xfId="23658" xr:uid="{C80E57BD-075B-4E90-8323-6A2583575495}"/>
    <cellStyle name="Normal 2 4 2 6 4 3 3" xfId="14378" xr:uid="{BFA99525-76F1-4CB9-97D5-9E6727639AE5}"/>
    <cellStyle name="Normal 2 4 2 6 4 4" xfId="19441" xr:uid="{B5D099B1-FC0B-41B8-B66E-FBB21825508F}"/>
    <cellStyle name="Normal 2 4 2 6 4 5" xfId="10160" xr:uid="{ED8FB985-A6C5-4C79-9BAF-FA1577D8989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6216" xr:uid="{E5DD1664-C594-4449-9B25-790022BFD92A}"/>
    <cellStyle name="Normal 2 4 2 6 5 2 2 3" xfId="16936" xr:uid="{1E852322-838F-40EC-9019-F30EF1FDCCBE}"/>
    <cellStyle name="Normal 2 4 2 6 5 2 3" xfId="21999" xr:uid="{39C6B17E-B312-495E-BC16-1517EEF90792}"/>
    <cellStyle name="Normal 2 4 2 6 5 2 4" xfId="12718" xr:uid="{1F05C708-A940-4CD5-9411-3B0B634B9C93}"/>
    <cellStyle name="Normal 2 4 2 6 5 3" xfId="6341" xr:uid="{00000000-0005-0000-0000-0000BE0F0000}"/>
    <cellStyle name="Normal 2 4 2 6 5 3 2" xfId="24071" xr:uid="{F6511723-F8F6-42D1-87B1-12592F877CF1}"/>
    <cellStyle name="Normal 2 4 2 6 5 3 3" xfId="14791" xr:uid="{FF28F707-67C1-46FE-9218-C37854024076}"/>
    <cellStyle name="Normal 2 4 2 6 5 4" xfId="19854" xr:uid="{1A6E5A67-162B-4CF2-8194-DECACA015576}"/>
    <cellStyle name="Normal 2 4 2 6 5 5" xfId="10573" xr:uid="{F04EA5A9-AB43-4C8C-B66C-FA54F6CB550F}"/>
    <cellStyle name="Normal 2 4 2 6 6" xfId="2471" xr:uid="{00000000-0005-0000-0000-0000BF0F0000}"/>
    <cellStyle name="Normal 2 4 2 6 6 2" xfId="6754" xr:uid="{00000000-0005-0000-0000-0000C00F0000}"/>
    <cellStyle name="Normal 2 4 2 6 6 2 2" xfId="24484" xr:uid="{5F774EEF-7BA1-4AF5-A8F4-7DAAA13837A8}"/>
    <cellStyle name="Normal 2 4 2 6 6 2 3" xfId="15204" xr:uid="{52E115EF-9E86-4B98-8F7B-613F59FE0764}"/>
    <cellStyle name="Normal 2 4 2 6 6 3" xfId="20267" xr:uid="{77231ADE-1A43-49AE-82F9-E076D9435C8B}"/>
    <cellStyle name="Normal 2 4 2 6 6 4" xfId="10986" xr:uid="{8F206ABD-A10D-4603-9680-7BAF81E20EF1}"/>
    <cellStyle name="Normal 2 4 2 6 7" xfId="4688" xr:uid="{00000000-0005-0000-0000-0000C10F0000}"/>
    <cellStyle name="Normal 2 4 2 6 7 2" xfId="22418" xr:uid="{9B5ED2C3-5BD8-4CE4-A24C-9D4C62D2B123}"/>
    <cellStyle name="Normal 2 4 2 6 7 3" xfId="13138" xr:uid="{5887944D-94D5-4CC2-A605-3566B4AA4E3D}"/>
    <cellStyle name="Normal 2 4 2 6 8" xfId="18201" xr:uid="{7167ECCF-5415-4092-A947-29DF3AC5125F}"/>
    <cellStyle name="Normal 2 4 2 6 9" xfId="17368" xr:uid="{3989BE16-9D02-4171-8431-2ECAEE1F0CD8}"/>
    <cellStyle name="Normal 2 4 2 7" xfId="771" xr:uid="{00000000-0005-0000-0000-0000C20F0000}"/>
    <cellStyle name="Normal 2 4 2 7 2" xfId="3010" xr:uid="{00000000-0005-0000-0000-0000C30F0000}"/>
    <cellStyle name="Normal 2 4 2 7 2 2" xfId="7232" xr:uid="{00000000-0005-0000-0000-0000C40F0000}"/>
    <cellStyle name="Normal 2 4 2 7 2 2 2" xfId="24962" xr:uid="{A1FCBC99-371A-4EFF-B32C-3A5D49434C84}"/>
    <cellStyle name="Normal 2 4 2 7 2 2 3" xfId="15682" xr:uid="{25C10DC0-B7A7-4BA1-B463-E53A9237F11F}"/>
    <cellStyle name="Normal 2 4 2 7 2 3" xfId="20745" xr:uid="{4A2992AE-CD0E-462B-B233-5DE5D6586823}"/>
    <cellStyle name="Normal 2 4 2 7 2 4" xfId="11464" xr:uid="{AF3D29B1-65B4-42F3-B117-A1711F5E3A9C}"/>
    <cellStyle name="Normal 2 4 2 7 3" xfId="5087" xr:uid="{00000000-0005-0000-0000-0000C50F0000}"/>
    <cellStyle name="Normal 2 4 2 7 3 2" xfId="22817" xr:uid="{17DED0E1-FB2D-4E1C-9F5F-425B276E8D27}"/>
    <cellStyle name="Normal 2 4 2 7 3 3" xfId="13537" xr:uid="{89C35245-67E9-4E1E-861C-3867D1548C33}"/>
    <cellStyle name="Normal 2 4 2 7 4" xfId="18600" xr:uid="{E5A1DD16-5CE7-4EE7-997B-23FB0FE0B57E}"/>
    <cellStyle name="Normal 2 4 2 7 5" xfId="17772" xr:uid="{C3F325F1-7090-4177-90CD-BA2F024B81E2}"/>
    <cellStyle name="Normal 2 4 2 7 6" xfId="9319" xr:uid="{2FDFCDB6-F893-4578-8D7B-85A19C5AE82D}"/>
    <cellStyle name="Normal 2 4 2 8" xfId="1193" xr:uid="{00000000-0005-0000-0000-0000C60F0000}"/>
    <cellStyle name="Normal 2 4 2 8 2" xfId="3423" xr:uid="{00000000-0005-0000-0000-0000C70F0000}"/>
    <cellStyle name="Normal 2 4 2 8 2 2" xfId="7645" xr:uid="{00000000-0005-0000-0000-0000C80F0000}"/>
    <cellStyle name="Normal 2 4 2 8 2 2 2" xfId="25375" xr:uid="{E0353A21-CD89-4E35-BA68-D401750BF801}"/>
    <cellStyle name="Normal 2 4 2 8 2 2 3" xfId="16095" xr:uid="{379615E6-104F-48CB-BBFA-902B2D8FD898}"/>
    <cellStyle name="Normal 2 4 2 8 2 3" xfId="21158" xr:uid="{D27791AF-D68C-4595-B03C-57BDE48FCC68}"/>
    <cellStyle name="Normal 2 4 2 8 2 4" xfId="11877" xr:uid="{F3CAB7A7-A20C-4619-896C-43A2D7D435B1}"/>
    <cellStyle name="Normal 2 4 2 8 3" xfId="5500" xr:uid="{00000000-0005-0000-0000-0000C90F0000}"/>
    <cellStyle name="Normal 2 4 2 8 3 2" xfId="23230" xr:uid="{3433DAD1-6E67-438C-B4F5-F44D22E960AF}"/>
    <cellStyle name="Normal 2 4 2 8 3 3" xfId="13950" xr:uid="{8034A5D5-A065-49FB-9D7E-0C6C713645F2}"/>
    <cellStyle name="Normal 2 4 2 8 4" xfId="19013" xr:uid="{A9F7CC3B-67CB-44B8-B2F1-CBCE6D0C5811}"/>
    <cellStyle name="Normal 2 4 2 8 5" xfId="9732" xr:uid="{4CD2EDC6-F19D-4637-8F8F-160AFF0565AD}"/>
    <cellStyle name="Normal 2 4 2 9" xfId="1606" xr:uid="{00000000-0005-0000-0000-0000CA0F0000}"/>
    <cellStyle name="Normal 2 4 2 9 2" xfId="3836" xr:uid="{00000000-0005-0000-0000-0000CB0F0000}"/>
    <cellStyle name="Normal 2 4 2 9 2 2" xfId="8058" xr:uid="{00000000-0005-0000-0000-0000CC0F0000}"/>
    <cellStyle name="Normal 2 4 2 9 2 2 2" xfId="25788" xr:uid="{8138EDB6-FC09-4CC0-98B1-4368C9A3F97E}"/>
    <cellStyle name="Normal 2 4 2 9 2 2 3" xfId="16508" xr:uid="{4AEEC99D-F8E9-4E43-AB35-8D84642CF6B6}"/>
    <cellStyle name="Normal 2 4 2 9 2 3" xfId="21571" xr:uid="{87210054-1597-45AE-B16B-CB25FE82F08E}"/>
    <cellStyle name="Normal 2 4 2 9 2 4" xfId="12290" xr:uid="{BF259AA7-3A43-435F-A794-AC85BA973834}"/>
    <cellStyle name="Normal 2 4 2 9 3" xfId="5913" xr:uid="{00000000-0005-0000-0000-0000CD0F0000}"/>
    <cellStyle name="Normal 2 4 2 9 3 2" xfId="23643" xr:uid="{DE0245DC-5293-448A-9AD4-9FCA1A423EDB}"/>
    <cellStyle name="Normal 2 4 2 9 3 3" xfId="14363" xr:uid="{A9FB2995-2E30-49B3-98CB-8600E6AC8B3E}"/>
    <cellStyle name="Normal 2 4 2 9 4" xfId="19426" xr:uid="{77325080-BA20-43AF-AA1F-B2C0E07030D6}"/>
    <cellStyle name="Normal 2 4 2 9 5" xfId="10145" xr:uid="{1CB20FB8-4B72-4F70-A70B-EFF6250E78A3}"/>
    <cellStyle name="Normal 2 4 3" xfId="296" xr:uid="{00000000-0005-0000-0000-0000CE0F0000}"/>
    <cellStyle name="Normal 2 4 3 10" xfId="18202" xr:uid="{2FDBB947-4140-4959-9EF7-E6D1F939053F}"/>
    <cellStyle name="Normal 2 4 3 11" xfId="17369" xr:uid="{5499BFF3-C579-453A-822E-812687A31623}"/>
    <cellStyle name="Normal 2 4 3 12" xfId="8921" xr:uid="{5E039C59-26E5-4A7B-B10C-BDD154359EE3}"/>
    <cellStyle name="Normal 2 4 3 2" xfId="297" xr:uid="{00000000-0005-0000-0000-0000CF0F0000}"/>
    <cellStyle name="Normal 2 4 3 3" xfId="298" xr:uid="{00000000-0005-0000-0000-0000D00F0000}"/>
    <cellStyle name="Normal 2 4 3 3 10" xfId="18203" xr:uid="{A171DD71-BBD9-4C02-AD6C-B84AD6876A43}"/>
    <cellStyle name="Normal 2 4 3 3 11" xfId="17370" xr:uid="{84758E11-ABAB-4490-9FA9-82E7626B6BFE}"/>
    <cellStyle name="Normal 2 4 3 3 12" xfId="8922" xr:uid="{74ABBBD1-7A79-4149-828F-5BE35A3C03C7}"/>
    <cellStyle name="Normal 2 4 3 3 2" xfId="299" xr:uid="{00000000-0005-0000-0000-0000D10F0000}"/>
    <cellStyle name="Normal 2 4 3 3 2 10" xfId="17371" xr:uid="{714DA3E4-0929-422F-8227-6FA34EA3CD84}"/>
    <cellStyle name="Normal 2 4 3 3 2 11" xfId="8923" xr:uid="{F470EDB8-B12F-4696-9FBC-26E167F287D6}"/>
    <cellStyle name="Normal 2 4 3 3 2 2" xfId="300" xr:uid="{00000000-0005-0000-0000-0000D20F0000}"/>
    <cellStyle name="Normal 2 4 3 3 2 2 10" xfId="8924" xr:uid="{94B51AC8-7878-44E8-BDB1-672B1E8AE0D2}"/>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4981" xr:uid="{A739682E-CAED-4471-8929-D9104DCECFD6}"/>
    <cellStyle name="Normal 2 4 3 3 2 2 2 2 2 3" xfId="15701" xr:uid="{72543417-CE0C-49C2-AD33-DAC4A5E04523}"/>
    <cellStyle name="Normal 2 4 3 3 2 2 2 2 3" xfId="20764" xr:uid="{87731DC8-5617-47D5-938B-BB0E400AC1DE}"/>
    <cellStyle name="Normal 2 4 3 3 2 2 2 2 4" xfId="11483" xr:uid="{830E8181-0442-42A4-A111-F9680953D217}"/>
    <cellStyle name="Normal 2 4 3 3 2 2 2 3" xfId="5106" xr:uid="{00000000-0005-0000-0000-0000D60F0000}"/>
    <cellStyle name="Normal 2 4 3 3 2 2 2 3 2" xfId="22836" xr:uid="{40646EC5-C538-463C-999B-C5BFB58202EB}"/>
    <cellStyle name="Normal 2 4 3 3 2 2 2 3 3" xfId="13556" xr:uid="{D2A21DBB-B135-4C4F-85DF-89D271CF2E4E}"/>
    <cellStyle name="Normal 2 4 3 3 2 2 2 4" xfId="18619" xr:uid="{F17C6A74-B155-421A-A201-E17DC079D6B6}"/>
    <cellStyle name="Normal 2 4 3 3 2 2 2 5" xfId="17791" xr:uid="{BA92EB63-017C-4D2C-AFD4-B678B2EAE0C8}"/>
    <cellStyle name="Normal 2 4 3 3 2 2 2 6" xfId="9338" xr:uid="{303E9BD8-E563-4B7B-A0CC-46D1E80F75E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5394" xr:uid="{01DC1B12-26FA-4700-A11E-1D4069A896C4}"/>
    <cellStyle name="Normal 2 4 3 3 2 2 3 2 2 3" xfId="16114" xr:uid="{A3774298-7D3E-41C0-8C56-DF267F3D8F30}"/>
    <cellStyle name="Normal 2 4 3 3 2 2 3 2 3" xfId="21177" xr:uid="{7F194F70-C287-4031-AD26-B7D1F99C4C29}"/>
    <cellStyle name="Normal 2 4 3 3 2 2 3 2 4" xfId="11896" xr:uid="{26CE87C8-3713-4CF7-ABD6-CBC9F557EA86}"/>
    <cellStyle name="Normal 2 4 3 3 2 2 3 3" xfId="5519" xr:uid="{00000000-0005-0000-0000-0000DA0F0000}"/>
    <cellStyle name="Normal 2 4 3 3 2 2 3 3 2" xfId="23249" xr:uid="{80122CF0-5528-442D-8528-34CF95FEF624}"/>
    <cellStyle name="Normal 2 4 3 3 2 2 3 3 3" xfId="13969" xr:uid="{C10B4A6F-7C1F-4B94-B147-A530BB49709A}"/>
    <cellStyle name="Normal 2 4 3 3 2 2 3 4" xfId="19032" xr:uid="{D4BAA9B8-0094-48C3-8FC5-D0176A0FDEF1}"/>
    <cellStyle name="Normal 2 4 3 3 2 2 3 5" xfId="9751" xr:uid="{449DC3E5-09F7-485D-B3F2-B7D8928E8823}"/>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5807" xr:uid="{E661DBD6-8018-464E-AC92-C2A4E1F74861}"/>
    <cellStyle name="Normal 2 4 3 3 2 2 4 2 2 3" xfId="16527" xr:uid="{4FE11D24-00B5-4C32-B5D4-984A41A91CC9}"/>
    <cellStyle name="Normal 2 4 3 3 2 2 4 2 3" xfId="21590" xr:uid="{9E98DC15-EF25-426A-A6E3-1D318C5D3544}"/>
    <cellStyle name="Normal 2 4 3 3 2 2 4 2 4" xfId="12309" xr:uid="{A592FC9E-97A9-417A-AF66-AE1642A0F220}"/>
    <cellStyle name="Normal 2 4 3 3 2 2 4 3" xfId="5932" xr:uid="{00000000-0005-0000-0000-0000DE0F0000}"/>
    <cellStyle name="Normal 2 4 3 3 2 2 4 3 2" xfId="23662" xr:uid="{4C1F3034-0800-4A89-B062-82E14A406E13}"/>
    <cellStyle name="Normal 2 4 3 3 2 2 4 3 3" xfId="14382" xr:uid="{65E84495-9881-40D4-A764-ABB24045A475}"/>
    <cellStyle name="Normal 2 4 3 3 2 2 4 4" xfId="19445" xr:uid="{F30BA2C0-DDF5-498D-950C-C0DEE122FE35}"/>
    <cellStyle name="Normal 2 4 3 3 2 2 4 5" xfId="10164" xr:uid="{9D366E26-B2AC-44BA-AE5B-89A50776737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6220" xr:uid="{9139C474-367A-4294-9491-DFE89CCD25B6}"/>
    <cellStyle name="Normal 2 4 3 3 2 2 5 2 2 3" xfId="16940" xr:uid="{7DC9BAE9-84B8-40A0-82D3-699B67CC17B2}"/>
    <cellStyle name="Normal 2 4 3 3 2 2 5 2 3" xfId="22003" xr:uid="{502FFF60-1541-4785-B082-726BEF1B238D}"/>
    <cellStyle name="Normal 2 4 3 3 2 2 5 2 4" xfId="12722" xr:uid="{A81E157D-FF03-4068-8B7A-DD73C2D9D261}"/>
    <cellStyle name="Normal 2 4 3 3 2 2 5 3" xfId="6345" xr:uid="{00000000-0005-0000-0000-0000E20F0000}"/>
    <cellStyle name="Normal 2 4 3 3 2 2 5 3 2" xfId="24075" xr:uid="{04E7FAA3-6CF6-4CFB-8F72-D5AA86DC1F31}"/>
    <cellStyle name="Normal 2 4 3 3 2 2 5 3 3" xfId="14795" xr:uid="{5D5CAFEE-B799-455F-984A-28D7AEB9E1D4}"/>
    <cellStyle name="Normal 2 4 3 3 2 2 5 4" xfId="19858" xr:uid="{6D537E96-ED88-482E-AF69-5E0BEBF13C6A}"/>
    <cellStyle name="Normal 2 4 3 3 2 2 5 5" xfId="10577" xr:uid="{FC0A6F1E-EB7C-4C1E-B07A-637ABB5B8F4A}"/>
    <cellStyle name="Normal 2 4 3 3 2 2 6" xfId="2475" xr:uid="{00000000-0005-0000-0000-0000E30F0000}"/>
    <cellStyle name="Normal 2 4 3 3 2 2 6 2" xfId="6758" xr:uid="{00000000-0005-0000-0000-0000E40F0000}"/>
    <cellStyle name="Normal 2 4 3 3 2 2 6 2 2" xfId="24488" xr:uid="{2E747070-89C8-4A24-8991-EF088DD9654C}"/>
    <cellStyle name="Normal 2 4 3 3 2 2 6 2 3" xfId="15208" xr:uid="{33869BF5-BD91-46DC-9167-A7F3D54C2B5C}"/>
    <cellStyle name="Normal 2 4 3 3 2 2 6 3" xfId="20271" xr:uid="{DDC7D5B2-EB7F-494C-A1E8-9C97EAC7B04F}"/>
    <cellStyle name="Normal 2 4 3 3 2 2 6 4" xfId="10990" xr:uid="{BCD1002A-12BB-4D39-A36B-939599D46A45}"/>
    <cellStyle name="Normal 2 4 3 3 2 2 7" xfId="4692" xr:uid="{00000000-0005-0000-0000-0000E50F0000}"/>
    <cellStyle name="Normal 2 4 3 3 2 2 7 2" xfId="22422" xr:uid="{47F26E26-45A9-4E6C-BEDE-15C3F9EEB3B2}"/>
    <cellStyle name="Normal 2 4 3 3 2 2 7 3" xfId="13142" xr:uid="{E7FB6504-B654-4F4A-8121-167F97997521}"/>
    <cellStyle name="Normal 2 4 3 3 2 2 8" xfId="18205" xr:uid="{61AAE41D-001A-4AF6-969B-65F53556F2C6}"/>
    <cellStyle name="Normal 2 4 3 3 2 2 9" xfId="17372" xr:uid="{1C639404-4D11-47E8-93FB-5844166D9D6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4980" xr:uid="{8A479CEC-23B0-4297-8EE7-0AB8C8190C4F}"/>
    <cellStyle name="Normal 2 4 3 3 2 3 2 2 3" xfId="15700" xr:uid="{BF42DD1F-5A1A-4C49-8E62-9D7A7692A409}"/>
    <cellStyle name="Normal 2 4 3 3 2 3 2 3" xfId="20763" xr:uid="{728DC0B6-E604-4C0D-A1AE-C97245506B80}"/>
    <cellStyle name="Normal 2 4 3 3 2 3 2 4" xfId="11482" xr:uid="{9204D04A-F979-4F17-BC93-ED5A99234931}"/>
    <cellStyle name="Normal 2 4 3 3 2 3 3" xfId="5105" xr:uid="{00000000-0005-0000-0000-0000E90F0000}"/>
    <cellStyle name="Normal 2 4 3 3 2 3 3 2" xfId="22835" xr:uid="{C42FAB89-CDA7-45CF-9002-290296052DD4}"/>
    <cellStyle name="Normal 2 4 3 3 2 3 3 3" xfId="13555" xr:uid="{A4F6CBF2-3AEE-46FC-BB4E-6F933ED1A124}"/>
    <cellStyle name="Normal 2 4 3 3 2 3 4" xfId="18618" xr:uid="{FA29B909-F21E-4780-85FF-03A1499908EC}"/>
    <cellStyle name="Normal 2 4 3 3 2 3 5" xfId="17790" xr:uid="{27E3362D-90E2-43D8-9C4A-422876F3B5F7}"/>
    <cellStyle name="Normal 2 4 3 3 2 3 6" xfId="9337" xr:uid="{47E4B74E-ABD7-42ED-9066-9AD25BF70DE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5393" xr:uid="{4309DE03-0936-40A2-9B34-A226656B77E4}"/>
    <cellStyle name="Normal 2 4 3 3 2 4 2 2 3" xfId="16113" xr:uid="{2E5040A2-31F6-4E03-9AF1-62528C3E97AA}"/>
    <cellStyle name="Normal 2 4 3 3 2 4 2 3" xfId="21176" xr:uid="{B5118DA6-D098-413E-8D76-6EF92CDB8DEE}"/>
    <cellStyle name="Normal 2 4 3 3 2 4 2 4" xfId="11895" xr:uid="{C9E4A7B5-5FED-4835-9511-FF25A37733E2}"/>
    <cellStyle name="Normal 2 4 3 3 2 4 3" xfId="5518" xr:uid="{00000000-0005-0000-0000-0000ED0F0000}"/>
    <cellStyle name="Normal 2 4 3 3 2 4 3 2" xfId="23248" xr:uid="{96D6606B-7EB2-42C3-B654-A6AE75CAD491}"/>
    <cellStyle name="Normal 2 4 3 3 2 4 3 3" xfId="13968" xr:uid="{206EF2CC-02D4-4639-869A-0D5CD7C5E4F9}"/>
    <cellStyle name="Normal 2 4 3 3 2 4 4" xfId="19031" xr:uid="{8C25AAA6-D5FB-47B3-A701-82A3E0D605B1}"/>
    <cellStyle name="Normal 2 4 3 3 2 4 5" xfId="9750" xr:uid="{33909BD8-A7FE-41B8-9F0B-EEB9AF437C2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5806" xr:uid="{99AED52F-3D04-47DA-BAFE-2C67B2FB426F}"/>
    <cellStyle name="Normal 2 4 3 3 2 5 2 2 3" xfId="16526" xr:uid="{D9810DC0-E112-42CC-9949-37113510B44D}"/>
    <cellStyle name="Normal 2 4 3 3 2 5 2 3" xfId="21589" xr:uid="{27510AF5-6D91-45DD-9ED4-DCF943CD0EBF}"/>
    <cellStyle name="Normal 2 4 3 3 2 5 2 4" xfId="12308" xr:uid="{DC36BF90-AE72-438E-94F2-E924FEBC3075}"/>
    <cellStyle name="Normal 2 4 3 3 2 5 3" xfId="5931" xr:uid="{00000000-0005-0000-0000-0000F10F0000}"/>
    <cellStyle name="Normal 2 4 3 3 2 5 3 2" xfId="23661" xr:uid="{D7301107-7E6A-4AD2-BA12-719F9EF56E0B}"/>
    <cellStyle name="Normal 2 4 3 3 2 5 3 3" xfId="14381" xr:uid="{A7B9BF5F-900B-42A6-96CB-9CFA5AF75E29}"/>
    <cellStyle name="Normal 2 4 3 3 2 5 4" xfId="19444" xr:uid="{069AB557-031E-4771-8A10-12F3094EA90E}"/>
    <cellStyle name="Normal 2 4 3 3 2 5 5" xfId="10163" xr:uid="{1E427B6B-3EEE-4851-9DEE-0F348FE4FE4B}"/>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6219" xr:uid="{B2C4D599-A1BD-4CEA-8AF2-8C5776A85863}"/>
    <cellStyle name="Normal 2 4 3 3 2 6 2 2 3" xfId="16939" xr:uid="{40394E06-4082-4C67-9D3F-D7ECF31E77DB}"/>
    <cellStyle name="Normal 2 4 3 3 2 6 2 3" xfId="22002" xr:uid="{CD9F0CE3-F2D1-47AA-9783-D21A51783A6F}"/>
    <cellStyle name="Normal 2 4 3 3 2 6 2 4" xfId="12721" xr:uid="{C04EBFED-0AD8-4FAD-B205-1EC39F78A54B}"/>
    <cellStyle name="Normal 2 4 3 3 2 6 3" xfId="6344" xr:uid="{00000000-0005-0000-0000-0000F50F0000}"/>
    <cellStyle name="Normal 2 4 3 3 2 6 3 2" xfId="24074" xr:uid="{6AB9A6DE-B63B-4F3A-8C9D-6D6E347F7914}"/>
    <cellStyle name="Normal 2 4 3 3 2 6 3 3" xfId="14794" xr:uid="{48EE4D5A-A134-422E-8903-1FA11445D87B}"/>
    <cellStyle name="Normal 2 4 3 3 2 6 4" xfId="19857" xr:uid="{A91DCB8F-5C30-4F02-84EF-86972C1C6FBD}"/>
    <cellStyle name="Normal 2 4 3 3 2 6 5" xfId="10576" xr:uid="{DF156988-B307-4094-9F6D-87B35402C6B4}"/>
    <cellStyle name="Normal 2 4 3 3 2 7" xfId="2474" xr:uid="{00000000-0005-0000-0000-0000F60F0000}"/>
    <cellStyle name="Normal 2 4 3 3 2 7 2" xfId="6757" xr:uid="{00000000-0005-0000-0000-0000F70F0000}"/>
    <cellStyle name="Normal 2 4 3 3 2 7 2 2" xfId="24487" xr:uid="{B2113AE9-2D59-47A2-9B9D-59EF63282A61}"/>
    <cellStyle name="Normal 2 4 3 3 2 7 2 3" xfId="15207" xr:uid="{B7071340-ADDE-4353-8427-D97B2F79E907}"/>
    <cellStyle name="Normal 2 4 3 3 2 7 3" xfId="20270" xr:uid="{4FA5CF5C-05D5-46F8-BDF8-574C764A3EB3}"/>
    <cellStyle name="Normal 2 4 3 3 2 7 4" xfId="10989" xr:uid="{6C4B1777-DD1E-41F9-849C-927B543F0B1F}"/>
    <cellStyle name="Normal 2 4 3 3 2 8" xfId="4691" xr:uid="{00000000-0005-0000-0000-0000F80F0000}"/>
    <cellStyle name="Normal 2 4 3 3 2 8 2" xfId="22421" xr:uid="{B1CD97D4-3551-465C-9E7E-29E6CBF7FB50}"/>
    <cellStyle name="Normal 2 4 3 3 2 8 3" xfId="13141" xr:uid="{608A272F-C314-446D-AB9C-21309C38B511}"/>
    <cellStyle name="Normal 2 4 3 3 2 9" xfId="18204" xr:uid="{F95FFD22-C675-49AE-B81B-C3B9C377D884}"/>
    <cellStyle name="Normal 2 4 3 3 3" xfId="301" xr:uid="{00000000-0005-0000-0000-0000F90F0000}"/>
    <cellStyle name="Normal 2 4 3 3 3 10" xfId="8925" xr:uid="{55F870AF-065A-470E-BE65-386E1E8BD5B1}"/>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4982" xr:uid="{9326649E-AEC6-4E0A-BCFB-3538721E94E4}"/>
    <cellStyle name="Normal 2 4 3 3 3 2 2 2 3" xfId="15702" xr:uid="{46EC190F-0B53-4744-A2BE-31E65B47488C}"/>
    <cellStyle name="Normal 2 4 3 3 3 2 2 3" xfId="20765" xr:uid="{972E7998-83DC-4281-92E8-6C2388B71D4E}"/>
    <cellStyle name="Normal 2 4 3 3 3 2 2 4" xfId="11484" xr:uid="{DF356FCA-C305-49C3-A606-C39CC13FA499}"/>
    <cellStyle name="Normal 2 4 3 3 3 2 3" xfId="5107" xr:uid="{00000000-0005-0000-0000-0000FD0F0000}"/>
    <cellStyle name="Normal 2 4 3 3 3 2 3 2" xfId="22837" xr:uid="{66FBE4B2-7672-4D4E-BCC2-A206174187E7}"/>
    <cellStyle name="Normal 2 4 3 3 3 2 3 3" xfId="13557" xr:uid="{8A27DE52-7F14-47CE-9CB0-D286585826F0}"/>
    <cellStyle name="Normal 2 4 3 3 3 2 4" xfId="18620" xr:uid="{B22597F2-5783-41A4-9A7B-D20286F295F2}"/>
    <cellStyle name="Normal 2 4 3 3 3 2 5" xfId="17792" xr:uid="{83544BE5-93E7-4A66-94B2-613FB6B58A8E}"/>
    <cellStyle name="Normal 2 4 3 3 3 2 6" xfId="9339" xr:uid="{10F73CDB-7121-4D17-8060-E30D87E37351}"/>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5395" xr:uid="{AD2014AD-5BCF-48ED-B21C-5B6FD9D07B2B}"/>
    <cellStyle name="Normal 2 4 3 3 3 3 2 2 3" xfId="16115" xr:uid="{10F24A6A-06B6-42CB-9E37-A9C2B30DC0ED}"/>
    <cellStyle name="Normal 2 4 3 3 3 3 2 3" xfId="21178" xr:uid="{A2B7B651-AA43-4B96-914A-CAB496012E71}"/>
    <cellStyle name="Normal 2 4 3 3 3 3 2 4" xfId="11897" xr:uid="{C46BC45E-EE29-4385-A4D9-6829E952E458}"/>
    <cellStyle name="Normal 2 4 3 3 3 3 3" xfId="5520" xr:uid="{00000000-0005-0000-0000-000001100000}"/>
    <cellStyle name="Normal 2 4 3 3 3 3 3 2" xfId="23250" xr:uid="{24FDEA8C-B995-4F0C-9FF6-5F2DF72E328E}"/>
    <cellStyle name="Normal 2 4 3 3 3 3 3 3" xfId="13970" xr:uid="{0CAF3C03-0C51-46CC-AA07-C41A321521BB}"/>
    <cellStyle name="Normal 2 4 3 3 3 3 4" xfId="19033" xr:uid="{5EE90E49-1BBC-481E-9779-CF64EB062EEE}"/>
    <cellStyle name="Normal 2 4 3 3 3 3 5" xfId="9752" xr:uid="{BB981912-F7B4-4D93-B36A-CD73F82382A4}"/>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5808" xr:uid="{76BEE243-FF2B-4EB0-BDF7-6050F640A0F0}"/>
    <cellStyle name="Normal 2 4 3 3 3 4 2 2 3" xfId="16528" xr:uid="{53375EC5-671B-4651-BB33-0BDC0E3EE6AA}"/>
    <cellStyle name="Normal 2 4 3 3 3 4 2 3" xfId="21591" xr:uid="{1D3584F4-9AD0-4354-82D3-3ADA762839EF}"/>
    <cellStyle name="Normal 2 4 3 3 3 4 2 4" xfId="12310" xr:uid="{9678293A-4465-4DDE-A65C-3EADBDFF7D3E}"/>
    <cellStyle name="Normal 2 4 3 3 3 4 3" xfId="5933" xr:uid="{00000000-0005-0000-0000-000005100000}"/>
    <cellStyle name="Normal 2 4 3 3 3 4 3 2" xfId="23663" xr:uid="{B6469903-9CC8-4831-82DD-F7DEDB61905A}"/>
    <cellStyle name="Normal 2 4 3 3 3 4 3 3" xfId="14383" xr:uid="{9D5EC140-7A5C-488F-B191-0C669EB53CE7}"/>
    <cellStyle name="Normal 2 4 3 3 3 4 4" xfId="19446" xr:uid="{A626B32A-38C9-49FE-B52B-5C46D74F08A9}"/>
    <cellStyle name="Normal 2 4 3 3 3 4 5" xfId="10165" xr:uid="{64356733-55AD-40EF-A28D-1B471BBE5CC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6221" xr:uid="{4EE960F3-C920-4F5F-8085-B76A039D957C}"/>
    <cellStyle name="Normal 2 4 3 3 3 5 2 2 3" xfId="16941" xr:uid="{94013E7F-4361-4F6B-95C6-9F1065856D45}"/>
    <cellStyle name="Normal 2 4 3 3 3 5 2 3" xfId="22004" xr:uid="{F904C280-734D-4184-A0E8-BAB67ED6D724}"/>
    <cellStyle name="Normal 2 4 3 3 3 5 2 4" xfId="12723" xr:uid="{5AD4DFEE-FA62-4678-8224-9E3522990C39}"/>
    <cellStyle name="Normal 2 4 3 3 3 5 3" xfId="6346" xr:uid="{00000000-0005-0000-0000-000009100000}"/>
    <cellStyle name="Normal 2 4 3 3 3 5 3 2" xfId="24076" xr:uid="{E0F56B26-52F9-4EE7-89F4-647DC1E621A5}"/>
    <cellStyle name="Normal 2 4 3 3 3 5 3 3" xfId="14796" xr:uid="{781E7C62-BABF-4232-A3FB-3CF9974C9747}"/>
    <cellStyle name="Normal 2 4 3 3 3 5 4" xfId="19859" xr:uid="{A404BA5C-1471-4755-940E-68F2B1609417}"/>
    <cellStyle name="Normal 2 4 3 3 3 5 5" xfId="10578" xr:uid="{4054ECB0-D4D0-4837-8D28-3BD45C309E12}"/>
    <cellStyle name="Normal 2 4 3 3 3 6" xfId="2476" xr:uid="{00000000-0005-0000-0000-00000A100000}"/>
    <cellStyle name="Normal 2 4 3 3 3 6 2" xfId="6759" xr:uid="{00000000-0005-0000-0000-00000B100000}"/>
    <cellStyle name="Normal 2 4 3 3 3 6 2 2" xfId="24489" xr:uid="{D32FAD39-8565-474E-A86D-64B6E11659AF}"/>
    <cellStyle name="Normal 2 4 3 3 3 6 2 3" xfId="15209" xr:uid="{04AAA368-8B4A-405C-83B1-ADC04AE8D929}"/>
    <cellStyle name="Normal 2 4 3 3 3 6 3" xfId="20272" xr:uid="{C946787B-FA1C-4831-8F53-74D5E940FEC7}"/>
    <cellStyle name="Normal 2 4 3 3 3 6 4" xfId="10991" xr:uid="{1B4DCD2C-1358-410E-950E-0F05AA9C0F99}"/>
    <cellStyle name="Normal 2 4 3 3 3 7" xfId="4693" xr:uid="{00000000-0005-0000-0000-00000C100000}"/>
    <cellStyle name="Normal 2 4 3 3 3 7 2" xfId="22423" xr:uid="{8F6D8ACF-76EF-4C4C-BDEC-DB27790413EA}"/>
    <cellStyle name="Normal 2 4 3 3 3 7 3" xfId="13143" xr:uid="{740C91FB-B50D-487B-90E5-40C5B63C53B8}"/>
    <cellStyle name="Normal 2 4 3 3 3 8" xfId="18206" xr:uid="{C5F92C79-984B-4D14-9E96-233B9D3E453B}"/>
    <cellStyle name="Normal 2 4 3 3 3 9" xfId="17373" xr:uid="{AF30D3C1-6979-4064-88AE-FC83621AF880}"/>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4979" xr:uid="{34C23339-4DB9-42EC-8D6C-92D191212D52}"/>
    <cellStyle name="Normal 2 4 3 3 4 2 2 3" xfId="15699" xr:uid="{0494D2C3-CFD7-4182-9C56-9CB242D20A21}"/>
    <cellStyle name="Normal 2 4 3 3 4 2 3" xfId="20762" xr:uid="{01909302-073B-4247-B310-89EE38DA16EC}"/>
    <cellStyle name="Normal 2 4 3 3 4 2 4" xfId="11481" xr:uid="{66D8F487-6BDA-4333-AFFC-BB3FCD79592B}"/>
    <cellStyle name="Normal 2 4 3 3 4 3" xfId="5104" xr:uid="{00000000-0005-0000-0000-000010100000}"/>
    <cellStyle name="Normal 2 4 3 3 4 3 2" xfId="22834" xr:uid="{5E7E9AE4-4AD2-45D1-88D7-FE299C30EE24}"/>
    <cellStyle name="Normal 2 4 3 3 4 3 3" xfId="13554" xr:uid="{51B53FD5-63FE-43BE-B7E8-086B5232722A}"/>
    <cellStyle name="Normal 2 4 3 3 4 4" xfId="18617" xr:uid="{79EB047A-E85D-49E7-A894-3594EC4642C1}"/>
    <cellStyle name="Normal 2 4 3 3 4 5" xfId="17789" xr:uid="{5D7BFC35-D71F-4A64-903C-0772F632556D}"/>
    <cellStyle name="Normal 2 4 3 3 4 6" xfId="9336" xr:uid="{F0C1E6BE-F274-4B25-A96A-8C2B15C9AAE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5392" xr:uid="{C61FA8BC-D7D5-47AB-8993-64ED7F7DE852}"/>
    <cellStyle name="Normal 2 4 3 3 5 2 2 3" xfId="16112" xr:uid="{88701BE3-CCCD-4FE2-AD8C-9281CED00F0D}"/>
    <cellStyle name="Normal 2 4 3 3 5 2 3" xfId="21175" xr:uid="{3947D366-A9C6-4688-A1DC-0B8D2E7AE918}"/>
    <cellStyle name="Normal 2 4 3 3 5 2 4" xfId="11894" xr:uid="{CED42360-2D47-4E0D-B8C8-3C644261B322}"/>
    <cellStyle name="Normal 2 4 3 3 5 3" xfId="5517" xr:uid="{00000000-0005-0000-0000-000014100000}"/>
    <cellStyle name="Normal 2 4 3 3 5 3 2" xfId="23247" xr:uid="{6DF413ED-37BD-42F4-82CF-55290C79C5C4}"/>
    <cellStyle name="Normal 2 4 3 3 5 3 3" xfId="13967" xr:uid="{2ACE71E6-A4E7-4E12-8F1A-037C3C44E87A}"/>
    <cellStyle name="Normal 2 4 3 3 5 4" xfId="19030" xr:uid="{ECEF5301-8816-446E-8BA2-27C63A572356}"/>
    <cellStyle name="Normal 2 4 3 3 5 5" xfId="9749" xr:uid="{BCEE9640-8BEF-4A88-83BD-4BDA601911AA}"/>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5805" xr:uid="{2EC847F9-35D0-44BF-BEDA-729836BB95FD}"/>
    <cellStyle name="Normal 2 4 3 3 6 2 2 3" xfId="16525" xr:uid="{70166A3B-C450-4E4E-A1FF-7BA08D882F72}"/>
    <cellStyle name="Normal 2 4 3 3 6 2 3" xfId="21588" xr:uid="{5A631CE1-2F00-48D1-884C-592D47735B2E}"/>
    <cellStyle name="Normal 2 4 3 3 6 2 4" xfId="12307" xr:uid="{C8E4EDA3-8FBB-4FB7-B778-5D1A9FD86D38}"/>
    <cellStyle name="Normal 2 4 3 3 6 3" xfId="5930" xr:uid="{00000000-0005-0000-0000-000018100000}"/>
    <cellStyle name="Normal 2 4 3 3 6 3 2" xfId="23660" xr:uid="{C8A00155-F456-4A3E-AD55-E018E114B226}"/>
    <cellStyle name="Normal 2 4 3 3 6 3 3" xfId="14380" xr:uid="{FF5BFAC3-6BC1-46DE-B581-10B57901B58C}"/>
    <cellStyle name="Normal 2 4 3 3 6 4" xfId="19443" xr:uid="{B56D74C6-37B2-49F0-9936-A6ED67A42CDF}"/>
    <cellStyle name="Normal 2 4 3 3 6 5" xfId="10162" xr:uid="{8EDF367A-9BB2-49F6-B87F-2027A004E65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6218" xr:uid="{D282A8F1-77FB-4914-8C02-A9ED72AC0C3F}"/>
    <cellStyle name="Normal 2 4 3 3 7 2 2 3" xfId="16938" xr:uid="{52F060C4-EBE0-4D50-B6D1-913B631D310E}"/>
    <cellStyle name="Normal 2 4 3 3 7 2 3" xfId="22001" xr:uid="{B25E2679-4A2B-4563-A56A-6E2DDB0964E2}"/>
    <cellStyle name="Normal 2 4 3 3 7 2 4" xfId="12720" xr:uid="{BA628F1F-1DB5-4BD2-A1A0-DFC2DEB48FED}"/>
    <cellStyle name="Normal 2 4 3 3 7 3" xfId="6343" xr:uid="{00000000-0005-0000-0000-00001C100000}"/>
    <cellStyle name="Normal 2 4 3 3 7 3 2" xfId="24073" xr:uid="{14FFE843-9A79-410F-A97F-ABDF8F94CBD5}"/>
    <cellStyle name="Normal 2 4 3 3 7 3 3" xfId="14793" xr:uid="{4C76F3B2-F8E5-4C80-827A-76F2E9739AC6}"/>
    <cellStyle name="Normal 2 4 3 3 7 4" xfId="19856" xr:uid="{F3520219-8302-4AAC-AC31-A5DF3084BDA9}"/>
    <cellStyle name="Normal 2 4 3 3 7 5" xfId="10575" xr:uid="{F4EE028B-E3A9-4E0B-B48D-3F5825270937}"/>
    <cellStyle name="Normal 2 4 3 3 8" xfId="2473" xr:uid="{00000000-0005-0000-0000-00001D100000}"/>
    <cellStyle name="Normal 2 4 3 3 8 2" xfId="6756" xr:uid="{00000000-0005-0000-0000-00001E100000}"/>
    <cellStyle name="Normal 2 4 3 3 8 2 2" xfId="24486" xr:uid="{D59F5A5C-163D-44CD-B007-6EA893CA0347}"/>
    <cellStyle name="Normal 2 4 3 3 8 2 3" xfId="15206" xr:uid="{84F33FC1-42F8-4FA6-BCE1-8D47E1C750A5}"/>
    <cellStyle name="Normal 2 4 3 3 8 3" xfId="20269" xr:uid="{973B3BC9-D6EC-4D0F-B0BD-45F7768BECB3}"/>
    <cellStyle name="Normal 2 4 3 3 8 4" xfId="10988" xr:uid="{FB6711EE-A888-4062-BC59-B356235D30C8}"/>
    <cellStyle name="Normal 2 4 3 3 9" xfId="4690" xr:uid="{00000000-0005-0000-0000-00001F100000}"/>
    <cellStyle name="Normal 2 4 3 3 9 2" xfId="22420" xr:uid="{389F98E3-2D39-4135-9A15-32897BEB4A7C}"/>
    <cellStyle name="Normal 2 4 3 3 9 3" xfId="13140" xr:uid="{BE2457F1-45AA-4E32-A754-06DD36D0C215}"/>
    <cellStyle name="Normal 2 4 3 4" xfId="787" xr:uid="{00000000-0005-0000-0000-000020100000}"/>
    <cellStyle name="Normal 2 4 3 4 2" xfId="3026" xr:uid="{00000000-0005-0000-0000-000021100000}"/>
    <cellStyle name="Normal 2 4 3 4 2 2" xfId="7248" xr:uid="{00000000-0005-0000-0000-000022100000}"/>
    <cellStyle name="Normal 2 4 3 4 2 2 2" xfId="24978" xr:uid="{087F77E1-2B68-4A3C-A119-092F34B362C7}"/>
    <cellStyle name="Normal 2 4 3 4 2 2 3" xfId="15698" xr:uid="{1B451ED7-2CE2-4A27-96C7-078D7DE058DE}"/>
    <cellStyle name="Normal 2 4 3 4 2 3" xfId="20761" xr:uid="{59788FBC-50ED-4BA8-A8E8-4E8951ADE124}"/>
    <cellStyle name="Normal 2 4 3 4 2 4" xfId="11480" xr:uid="{A6C2CF34-880D-4AA6-9276-9D0FA7E5F648}"/>
    <cellStyle name="Normal 2 4 3 4 3" xfId="5103" xr:uid="{00000000-0005-0000-0000-000023100000}"/>
    <cellStyle name="Normal 2 4 3 4 3 2" xfId="22833" xr:uid="{B6B666FF-9D57-4732-9BA5-C618C351C91A}"/>
    <cellStyle name="Normal 2 4 3 4 3 3" xfId="13553" xr:uid="{5978FF4F-F6FA-427E-B8F1-DA1CD726A5F4}"/>
    <cellStyle name="Normal 2 4 3 4 4" xfId="18616" xr:uid="{75457CE3-A2FB-4890-AE20-73C0BEB0430E}"/>
    <cellStyle name="Normal 2 4 3 4 5" xfId="17788" xr:uid="{92157FA6-2B47-41CA-B833-21761322488A}"/>
    <cellStyle name="Normal 2 4 3 4 6" xfId="9335" xr:uid="{F1815D57-C48A-4EA2-BDD0-E7BB9E3D567C}"/>
    <cellStyle name="Normal 2 4 3 5" xfId="1209" xr:uid="{00000000-0005-0000-0000-000024100000}"/>
    <cellStyle name="Normal 2 4 3 5 2" xfId="3439" xr:uid="{00000000-0005-0000-0000-000025100000}"/>
    <cellStyle name="Normal 2 4 3 5 2 2" xfId="7661" xr:uid="{00000000-0005-0000-0000-000026100000}"/>
    <cellStyle name="Normal 2 4 3 5 2 2 2" xfId="25391" xr:uid="{76597F3E-EF58-41D3-9A68-734408BA1EFF}"/>
    <cellStyle name="Normal 2 4 3 5 2 2 3" xfId="16111" xr:uid="{ED7D6B71-B033-4B09-BF6C-AEE688DF04F4}"/>
    <cellStyle name="Normal 2 4 3 5 2 3" xfId="21174" xr:uid="{A5088892-6557-4671-A0A3-B7D8239C4941}"/>
    <cellStyle name="Normal 2 4 3 5 2 4" xfId="11893" xr:uid="{084B9749-2B63-4083-8CCC-E17232865F18}"/>
    <cellStyle name="Normal 2 4 3 5 3" xfId="5516" xr:uid="{00000000-0005-0000-0000-000027100000}"/>
    <cellStyle name="Normal 2 4 3 5 3 2" xfId="23246" xr:uid="{76CD769E-77E8-4339-AC1B-CDDE800AF1D9}"/>
    <cellStyle name="Normal 2 4 3 5 3 3" xfId="13966" xr:uid="{C1A004E7-8843-48CE-9D00-BF62F041A887}"/>
    <cellStyle name="Normal 2 4 3 5 4" xfId="19029" xr:uid="{16658E3C-DEAC-47A0-A806-00C2E7373684}"/>
    <cellStyle name="Normal 2 4 3 5 5" xfId="9748" xr:uid="{5F56B767-D3AD-4713-9F2B-F1E1C7D3EF1D}"/>
    <cellStyle name="Normal 2 4 3 6" xfId="1622" xr:uid="{00000000-0005-0000-0000-000028100000}"/>
    <cellStyle name="Normal 2 4 3 6 2" xfId="3852" xr:uid="{00000000-0005-0000-0000-000029100000}"/>
    <cellStyle name="Normal 2 4 3 6 2 2" xfId="8074" xr:uid="{00000000-0005-0000-0000-00002A100000}"/>
    <cellStyle name="Normal 2 4 3 6 2 2 2" xfId="25804" xr:uid="{C83A0B3E-B67B-4AC7-B737-6365C6E37DA9}"/>
    <cellStyle name="Normal 2 4 3 6 2 2 3" xfId="16524" xr:uid="{F02F29C4-0185-425D-BD7A-B69EF4E1147C}"/>
    <cellStyle name="Normal 2 4 3 6 2 3" xfId="21587" xr:uid="{A37EADB2-6726-4F20-83F7-A4475BF4EC1C}"/>
    <cellStyle name="Normal 2 4 3 6 2 4" xfId="12306" xr:uid="{9964F4EC-C3A4-4A52-880E-B59E21E9F276}"/>
    <cellStyle name="Normal 2 4 3 6 3" xfId="5929" xr:uid="{00000000-0005-0000-0000-00002B100000}"/>
    <cellStyle name="Normal 2 4 3 6 3 2" xfId="23659" xr:uid="{BA608C7C-1489-4D73-A346-1B3518A9F1DC}"/>
    <cellStyle name="Normal 2 4 3 6 3 3" xfId="14379" xr:uid="{AD365AF7-6E58-4297-A788-501DE00E6D62}"/>
    <cellStyle name="Normal 2 4 3 6 4" xfId="19442" xr:uid="{5DE3A2B5-EF4E-49BB-9156-629D69482BEC}"/>
    <cellStyle name="Normal 2 4 3 6 5" xfId="10161" xr:uid="{006EC4F2-613E-4220-A372-0DBB997D8DFA}"/>
    <cellStyle name="Normal 2 4 3 7" xfId="2036" xr:uid="{00000000-0005-0000-0000-00002C100000}"/>
    <cellStyle name="Normal 2 4 3 7 2" xfId="4265" xr:uid="{00000000-0005-0000-0000-00002D100000}"/>
    <cellStyle name="Normal 2 4 3 7 2 2" xfId="8487" xr:uid="{00000000-0005-0000-0000-00002E100000}"/>
    <cellStyle name="Normal 2 4 3 7 2 2 2" xfId="26217" xr:uid="{18B7C690-590D-4118-A3A0-4AC7F50C6B3E}"/>
    <cellStyle name="Normal 2 4 3 7 2 2 3" xfId="16937" xr:uid="{2A207D81-420C-4B14-8ED4-46915C0B8898}"/>
    <cellStyle name="Normal 2 4 3 7 2 3" xfId="22000" xr:uid="{CA23A681-25BE-452C-98A2-668807084BF0}"/>
    <cellStyle name="Normal 2 4 3 7 2 4" xfId="12719" xr:uid="{B53BBA80-B614-4FB5-91CA-E52B8AAFDD85}"/>
    <cellStyle name="Normal 2 4 3 7 3" xfId="6342" xr:uid="{00000000-0005-0000-0000-00002F100000}"/>
    <cellStyle name="Normal 2 4 3 7 3 2" xfId="24072" xr:uid="{66FC576C-7497-4771-BD40-72809519EE87}"/>
    <cellStyle name="Normal 2 4 3 7 3 3" xfId="14792" xr:uid="{6322AD6A-10E9-47B8-B800-D731D0224C95}"/>
    <cellStyle name="Normal 2 4 3 7 4" xfId="19855" xr:uid="{891F0F5C-B854-499F-BAF3-D8E63CFE0272}"/>
    <cellStyle name="Normal 2 4 3 7 5" xfId="10574" xr:uid="{0F1AE0FF-FFA1-41C4-A16A-6F1E834736A8}"/>
    <cellStyle name="Normal 2 4 3 8" xfId="2472" xr:uid="{00000000-0005-0000-0000-000030100000}"/>
    <cellStyle name="Normal 2 4 3 8 2" xfId="6755" xr:uid="{00000000-0005-0000-0000-000031100000}"/>
    <cellStyle name="Normal 2 4 3 8 2 2" xfId="24485" xr:uid="{090A1EC1-9CF9-4A0D-A7EA-ADF1068A3A74}"/>
    <cellStyle name="Normal 2 4 3 8 2 3" xfId="15205" xr:uid="{FD6AC94B-15F1-4611-A56B-B3FB60043EBA}"/>
    <cellStyle name="Normal 2 4 3 8 3" xfId="20268" xr:uid="{D7B2D5D9-E396-4CA5-AEB6-F4BEBED89571}"/>
    <cellStyle name="Normal 2 4 3 8 4" xfId="10987" xr:uid="{A04E5FC1-F5E1-4EB6-9430-0FA8154C1668}"/>
    <cellStyle name="Normal 2 4 3 9" xfId="4689" xr:uid="{00000000-0005-0000-0000-000032100000}"/>
    <cellStyle name="Normal 2 4 3 9 2" xfId="22419" xr:uid="{352A4A21-96C0-4855-BAB0-71C8F619347A}"/>
    <cellStyle name="Normal 2 4 3 9 3" xfId="13139" xr:uid="{F5327786-4D70-47FF-881A-58AB47EE051B}"/>
    <cellStyle name="Normal 2 4 4" xfId="302" xr:uid="{00000000-0005-0000-0000-000033100000}"/>
    <cellStyle name="Normal 2 4 5" xfId="303" xr:uid="{00000000-0005-0000-0000-000034100000}"/>
    <cellStyle name="Normal 2 4 5 10" xfId="4694" xr:uid="{00000000-0005-0000-0000-000035100000}"/>
    <cellStyle name="Normal 2 4 5 10 2" xfId="22424" xr:uid="{63D52E5F-3F49-45E6-858B-B3C1E51E9D10}"/>
    <cellStyle name="Normal 2 4 5 10 3" xfId="13144" xr:uid="{9F3698E8-3A09-4103-82AF-EB6D2CAA7489}"/>
    <cellStyle name="Normal 2 4 5 11" xfId="18207" xr:uid="{D11C8323-4111-4C22-AD1C-6C64F35E319A}"/>
    <cellStyle name="Normal 2 4 5 12" xfId="17374" xr:uid="{07BA4D4E-DEDA-4365-A641-31E6233EDAB0}"/>
    <cellStyle name="Normal 2 4 5 13" xfId="8926" xr:uid="{9361990E-E4AF-4BB6-9A7D-7B4F377298DA}"/>
    <cellStyle name="Normal 2 4 5 2" xfId="304" xr:uid="{00000000-0005-0000-0000-000036100000}"/>
    <cellStyle name="Normal 2 4 5 2 10" xfId="18208" xr:uid="{B54F555D-55C2-4992-95F6-6AD4BCACCC96}"/>
    <cellStyle name="Normal 2 4 5 2 11" xfId="17375" xr:uid="{C1693527-1AC7-493B-A6C6-63581185F296}"/>
    <cellStyle name="Normal 2 4 5 2 12" xfId="8927" xr:uid="{AFF365E6-6628-41E3-9879-54CC6E693D61}"/>
    <cellStyle name="Normal 2 4 5 2 2" xfId="305" xr:uid="{00000000-0005-0000-0000-000037100000}"/>
    <cellStyle name="Normal 2 4 5 2 2 10" xfId="17376" xr:uid="{A4BC753F-F66B-4B11-9BFD-1C6821A399A2}"/>
    <cellStyle name="Normal 2 4 5 2 2 11" xfId="8928" xr:uid="{61231F59-1093-4875-B19D-A39A38744719}"/>
    <cellStyle name="Normal 2 4 5 2 2 2" xfId="306" xr:uid="{00000000-0005-0000-0000-000038100000}"/>
    <cellStyle name="Normal 2 4 5 2 2 2 10" xfId="8929" xr:uid="{5C576B7E-1BA4-4082-BC9A-36B026FC3AE5}"/>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4986" xr:uid="{2ED15FED-5EF8-4B20-BA0C-1B6C2D36F548}"/>
    <cellStyle name="Normal 2 4 5 2 2 2 2 2 2 3" xfId="15706" xr:uid="{B9BFCC77-A615-4F94-B652-BECC43ABBE38}"/>
    <cellStyle name="Normal 2 4 5 2 2 2 2 2 3" xfId="20769" xr:uid="{03D4F596-2161-4150-82D3-1AD7CDFCBD1D}"/>
    <cellStyle name="Normal 2 4 5 2 2 2 2 2 4" xfId="11488" xr:uid="{1B12AF14-F4B2-4AE3-9C4E-302D09FEB39B}"/>
    <cellStyle name="Normal 2 4 5 2 2 2 2 3" xfId="5111" xr:uid="{00000000-0005-0000-0000-00003C100000}"/>
    <cellStyle name="Normal 2 4 5 2 2 2 2 3 2" xfId="22841" xr:uid="{DE30016B-5B0B-42B1-A651-D1AEC2137DCA}"/>
    <cellStyle name="Normal 2 4 5 2 2 2 2 3 3" xfId="13561" xr:uid="{4A3E7DFA-AC61-4BFF-B2FC-71DC9638F74E}"/>
    <cellStyle name="Normal 2 4 5 2 2 2 2 4" xfId="18624" xr:uid="{58D67473-00FE-46FD-98F5-B50DF4AF5A04}"/>
    <cellStyle name="Normal 2 4 5 2 2 2 2 5" xfId="17796" xr:uid="{955073F1-9890-45A1-A7DA-3B22AF4F5B66}"/>
    <cellStyle name="Normal 2 4 5 2 2 2 2 6" xfId="9343" xr:uid="{C7E6D10D-08A0-4839-A7A4-33A5E97738FC}"/>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5399" xr:uid="{5A919DA6-6F01-41BA-9EFC-177750791E1C}"/>
    <cellStyle name="Normal 2 4 5 2 2 2 3 2 2 3" xfId="16119" xr:uid="{B8BF8A32-31C9-49BB-A130-EEAC82DED9AA}"/>
    <cellStyle name="Normal 2 4 5 2 2 2 3 2 3" xfId="21182" xr:uid="{F342B7F4-AA14-4537-9D10-3CC836F340A5}"/>
    <cellStyle name="Normal 2 4 5 2 2 2 3 2 4" xfId="11901" xr:uid="{BD47C1E9-F1C7-4242-B750-901987D10B53}"/>
    <cellStyle name="Normal 2 4 5 2 2 2 3 3" xfId="5524" xr:uid="{00000000-0005-0000-0000-000040100000}"/>
    <cellStyle name="Normal 2 4 5 2 2 2 3 3 2" xfId="23254" xr:uid="{0ABC8153-2CF6-4693-8750-66C17926D2DB}"/>
    <cellStyle name="Normal 2 4 5 2 2 2 3 3 3" xfId="13974" xr:uid="{60A17305-EACB-4155-94CC-90C511DFBE88}"/>
    <cellStyle name="Normal 2 4 5 2 2 2 3 4" xfId="19037" xr:uid="{57E48037-EBED-442D-AEC4-B14DE5DBCF30}"/>
    <cellStyle name="Normal 2 4 5 2 2 2 3 5" xfId="9756" xr:uid="{384C998F-7BCE-41CF-A86F-5E03099AE2E5}"/>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5812" xr:uid="{9953640B-68DD-4622-B24A-434A7A6BD36B}"/>
    <cellStyle name="Normal 2 4 5 2 2 2 4 2 2 3" xfId="16532" xr:uid="{96ECF7C4-53AC-4515-A5B8-B8C87F09C4D0}"/>
    <cellStyle name="Normal 2 4 5 2 2 2 4 2 3" xfId="21595" xr:uid="{52AFAE5F-DCBB-4F3E-9B64-66970175FE9F}"/>
    <cellStyle name="Normal 2 4 5 2 2 2 4 2 4" xfId="12314" xr:uid="{90F8D594-6465-4DB3-AC5C-1207E8B61D92}"/>
    <cellStyle name="Normal 2 4 5 2 2 2 4 3" xfId="5937" xr:uid="{00000000-0005-0000-0000-000044100000}"/>
    <cellStyle name="Normal 2 4 5 2 2 2 4 3 2" xfId="23667" xr:uid="{3AC50D41-3171-402E-B7EC-C7B4C6531E6A}"/>
    <cellStyle name="Normal 2 4 5 2 2 2 4 3 3" xfId="14387" xr:uid="{C02ECAD1-7157-4A93-83CA-90037E4E8E16}"/>
    <cellStyle name="Normal 2 4 5 2 2 2 4 4" xfId="19450" xr:uid="{99A6A29C-C108-40D2-A1C9-7BBC33A7B904}"/>
    <cellStyle name="Normal 2 4 5 2 2 2 4 5" xfId="10169" xr:uid="{C4574B1A-3BC3-4D11-B2F4-714B0F02FA0A}"/>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6225" xr:uid="{0F0F732C-8BDD-42C3-B8A4-1A66F7EAB587}"/>
    <cellStyle name="Normal 2 4 5 2 2 2 5 2 2 3" xfId="16945" xr:uid="{D598D9EB-1DC5-4476-BBFF-2E67331A7C13}"/>
    <cellStyle name="Normal 2 4 5 2 2 2 5 2 3" xfId="22008" xr:uid="{E99198CF-B752-42C0-A9FD-66123D45E3D4}"/>
    <cellStyle name="Normal 2 4 5 2 2 2 5 2 4" xfId="12727" xr:uid="{B206F385-13D8-407F-B3EE-23AC8122D290}"/>
    <cellStyle name="Normal 2 4 5 2 2 2 5 3" xfId="6350" xr:uid="{00000000-0005-0000-0000-000048100000}"/>
    <cellStyle name="Normal 2 4 5 2 2 2 5 3 2" xfId="24080" xr:uid="{58EEF851-44EF-45C9-A6CD-DA880F4D04C1}"/>
    <cellStyle name="Normal 2 4 5 2 2 2 5 3 3" xfId="14800" xr:uid="{B1980F19-8E8E-4982-BDF6-71AA86D993CF}"/>
    <cellStyle name="Normal 2 4 5 2 2 2 5 4" xfId="19863" xr:uid="{9F332471-2DAE-4357-AD27-D72D391D1155}"/>
    <cellStyle name="Normal 2 4 5 2 2 2 5 5" xfId="10582" xr:uid="{03E16782-365D-41FA-8B82-9C306A2B9ED2}"/>
    <cellStyle name="Normal 2 4 5 2 2 2 6" xfId="2480" xr:uid="{00000000-0005-0000-0000-000049100000}"/>
    <cellStyle name="Normal 2 4 5 2 2 2 6 2" xfId="6763" xr:uid="{00000000-0005-0000-0000-00004A100000}"/>
    <cellStyle name="Normal 2 4 5 2 2 2 6 2 2" xfId="24493" xr:uid="{3A9DDB8E-F337-4C6B-9D92-3E08CB1F33E3}"/>
    <cellStyle name="Normal 2 4 5 2 2 2 6 2 3" xfId="15213" xr:uid="{CCD09062-0A07-4FDB-94CC-A81BAFB85BC8}"/>
    <cellStyle name="Normal 2 4 5 2 2 2 6 3" xfId="20276" xr:uid="{AE6E8618-B1FA-4171-90C2-C9D9538FFD1B}"/>
    <cellStyle name="Normal 2 4 5 2 2 2 6 4" xfId="10995" xr:uid="{BC3FEB7F-A72E-4FED-B0AC-D5C5C04536B2}"/>
    <cellStyle name="Normal 2 4 5 2 2 2 7" xfId="4697" xr:uid="{00000000-0005-0000-0000-00004B100000}"/>
    <cellStyle name="Normal 2 4 5 2 2 2 7 2" xfId="22427" xr:uid="{DDAAD0DA-52E8-411E-8098-942872879A7C}"/>
    <cellStyle name="Normal 2 4 5 2 2 2 7 3" xfId="13147" xr:uid="{A6D66B80-205C-458E-B74C-E6E9DEA564FB}"/>
    <cellStyle name="Normal 2 4 5 2 2 2 8" xfId="18210" xr:uid="{076EC3D1-D577-48F1-900F-B18BE26DB475}"/>
    <cellStyle name="Normal 2 4 5 2 2 2 9" xfId="17377" xr:uid="{86091993-9FA9-43FD-90B9-0DC7C42BEA38}"/>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4985" xr:uid="{4341A5FF-33B4-456B-AC39-E113D76BAE34}"/>
    <cellStyle name="Normal 2 4 5 2 2 3 2 2 3" xfId="15705" xr:uid="{EFBD4CE4-AC47-461D-A34D-CF29A2A53A1F}"/>
    <cellStyle name="Normal 2 4 5 2 2 3 2 3" xfId="20768" xr:uid="{0548C28C-646D-47F1-87E2-14D11B374FEC}"/>
    <cellStyle name="Normal 2 4 5 2 2 3 2 4" xfId="11487" xr:uid="{C00874C7-A58A-419C-B3B1-12A9415FD998}"/>
    <cellStyle name="Normal 2 4 5 2 2 3 3" xfId="5110" xr:uid="{00000000-0005-0000-0000-00004F100000}"/>
    <cellStyle name="Normal 2 4 5 2 2 3 3 2" xfId="22840" xr:uid="{572CF0E4-AAB8-4B09-9104-F48799540AB5}"/>
    <cellStyle name="Normal 2 4 5 2 2 3 3 3" xfId="13560" xr:uid="{24020F12-BBEF-4629-B237-9682922FB1AF}"/>
    <cellStyle name="Normal 2 4 5 2 2 3 4" xfId="18623" xr:uid="{6CF83D6A-8FE0-485C-854A-3D9D63EF88F6}"/>
    <cellStyle name="Normal 2 4 5 2 2 3 5" xfId="17795" xr:uid="{F4C6BD8B-538F-4564-A428-ED955900420F}"/>
    <cellStyle name="Normal 2 4 5 2 2 3 6" xfId="9342" xr:uid="{AF6032CD-1F8C-46D6-A672-E290FBC440DF}"/>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5398" xr:uid="{A7BE125E-8652-4DD4-8F90-DD49FE61B42B}"/>
    <cellStyle name="Normal 2 4 5 2 2 4 2 2 3" xfId="16118" xr:uid="{0DCDC903-EE8D-40B5-B5E4-A935B13C5180}"/>
    <cellStyle name="Normal 2 4 5 2 2 4 2 3" xfId="21181" xr:uid="{4D703C28-8951-43AB-8373-D6DF00388654}"/>
    <cellStyle name="Normal 2 4 5 2 2 4 2 4" xfId="11900" xr:uid="{E3C3ACD7-9838-4BED-99AD-D6FF3329B881}"/>
    <cellStyle name="Normal 2 4 5 2 2 4 3" xfId="5523" xr:uid="{00000000-0005-0000-0000-000053100000}"/>
    <cellStyle name="Normal 2 4 5 2 2 4 3 2" xfId="23253" xr:uid="{D6E968B2-7D8B-4EA4-AB09-73F48F11C020}"/>
    <cellStyle name="Normal 2 4 5 2 2 4 3 3" xfId="13973" xr:uid="{301555BD-1733-43A7-84AE-F7914EE0BFE6}"/>
    <cellStyle name="Normal 2 4 5 2 2 4 4" xfId="19036" xr:uid="{2AB48C9E-43C2-4D74-9DA9-2D8B4079BEB5}"/>
    <cellStyle name="Normal 2 4 5 2 2 4 5" xfId="9755" xr:uid="{40766AC0-ACE6-4ED1-91FD-CF4791BCAA53}"/>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5811" xr:uid="{4BE977AD-3FFD-4F0A-8341-5D9A9F6F9783}"/>
    <cellStyle name="Normal 2 4 5 2 2 5 2 2 3" xfId="16531" xr:uid="{A83CE3D0-F49D-4D0C-A725-0C7AE4A49647}"/>
    <cellStyle name="Normal 2 4 5 2 2 5 2 3" xfId="21594" xr:uid="{859BDD90-AFCC-494D-B058-5AA95F2C5B11}"/>
    <cellStyle name="Normal 2 4 5 2 2 5 2 4" xfId="12313" xr:uid="{A37B79AB-7B62-4DC1-AC56-77C159265215}"/>
    <cellStyle name="Normal 2 4 5 2 2 5 3" xfId="5936" xr:uid="{00000000-0005-0000-0000-000057100000}"/>
    <cellStyle name="Normal 2 4 5 2 2 5 3 2" xfId="23666" xr:uid="{BF264562-1CB2-43B7-8A8F-CAE56ADCA365}"/>
    <cellStyle name="Normal 2 4 5 2 2 5 3 3" xfId="14386" xr:uid="{BBEC2F1A-1BA8-4DB8-8C6A-7BBB2F659A4D}"/>
    <cellStyle name="Normal 2 4 5 2 2 5 4" xfId="19449" xr:uid="{0E4278C8-0909-49F2-A038-9C0F50F2DBF9}"/>
    <cellStyle name="Normal 2 4 5 2 2 5 5" xfId="10168" xr:uid="{266255BE-FA1F-4157-BDAC-13B984AB088D}"/>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6224" xr:uid="{CC9D913A-6E6C-4175-BAB2-EF583715601E}"/>
    <cellStyle name="Normal 2 4 5 2 2 6 2 2 3" xfId="16944" xr:uid="{3270E9A6-F263-45D0-8683-85CBD0C898EE}"/>
    <cellStyle name="Normal 2 4 5 2 2 6 2 3" xfId="22007" xr:uid="{E3040708-8E8F-42B8-9B2A-6F5AC6680CFA}"/>
    <cellStyle name="Normal 2 4 5 2 2 6 2 4" xfId="12726" xr:uid="{22F0A065-D88B-466A-8497-2819F99E85E4}"/>
    <cellStyle name="Normal 2 4 5 2 2 6 3" xfId="6349" xr:uid="{00000000-0005-0000-0000-00005B100000}"/>
    <cellStyle name="Normal 2 4 5 2 2 6 3 2" xfId="24079" xr:uid="{7934EDF1-4C43-40F9-9E80-1BB127E39CC8}"/>
    <cellStyle name="Normal 2 4 5 2 2 6 3 3" xfId="14799" xr:uid="{49F83BD7-E91E-4D44-8008-D4F1FE03DDA8}"/>
    <cellStyle name="Normal 2 4 5 2 2 6 4" xfId="19862" xr:uid="{00EBCBB1-E7B0-4111-8F87-B04F37B170D7}"/>
    <cellStyle name="Normal 2 4 5 2 2 6 5" xfId="10581" xr:uid="{058B5289-94A3-46E1-8FC5-DF670D5B4FD7}"/>
    <cellStyle name="Normal 2 4 5 2 2 7" xfId="2479" xr:uid="{00000000-0005-0000-0000-00005C100000}"/>
    <cellStyle name="Normal 2 4 5 2 2 7 2" xfId="6762" xr:uid="{00000000-0005-0000-0000-00005D100000}"/>
    <cellStyle name="Normal 2 4 5 2 2 7 2 2" xfId="24492" xr:uid="{1D3E2EC2-9D5D-4044-9752-A3A6A0EA031D}"/>
    <cellStyle name="Normal 2 4 5 2 2 7 2 3" xfId="15212" xr:uid="{F6E68A5C-8863-42AB-B0B7-89A221F96820}"/>
    <cellStyle name="Normal 2 4 5 2 2 7 3" xfId="20275" xr:uid="{DAD0C6B2-44F0-4168-86BB-8A1877CEF27D}"/>
    <cellStyle name="Normal 2 4 5 2 2 7 4" xfId="10994" xr:uid="{7392DB73-E64D-411B-A5A2-CA35E33061A6}"/>
    <cellStyle name="Normal 2 4 5 2 2 8" xfId="4696" xr:uid="{00000000-0005-0000-0000-00005E100000}"/>
    <cellStyle name="Normal 2 4 5 2 2 8 2" xfId="22426" xr:uid="{8B2371EE-2E38-4088-8B8E-CCD27E523320}"/>
    <cellStyle name="Normal 2 4 5 2 2 8 3" xfId="13146" xr:uid="{C775F8B1-1C1B-4D20-89D7-BDAD7E8B4387}"/>
    <cellStyle name="Normal 2 4 5 2 2 9" xfId="18209" xr:uid="{5667A274-41BD-4FC2-B57A-07EF5E25E482}"/>
    <cellStyle name="Normal 2 4 5 2 3" xfId="307" xr:uid="{00000000-0005-0000-0000-00005F100000}"/>
    <cellStyle name="Normal 2 4 5 2 3 10" xfId="8930" xr:uid="{047260DA-8D2D-4FEC-B32C-C1E41C156C2C}"/>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4987" xr:uid="{30989247-FECB-4BE3-9E42-FEBD9C92E5F5}"/>
    <cellStyle name="Normal 2 4 5 2 3 2 2 2 3" xfId="15707" xr:uid="{17C49312-796E-4FB0-B97B-C0D0CC7DA7B4}"/>
    <cellStyle name="Normal 2 4 5 2 3 2 2 3" xfId="20770" xr:uid="{D900E343-ECD1-4E73-8858-9838D028F056}"/>
    <cellStyle name="Normal 2 4 5 2 3 2 2 4" xfId="11489" xr:uid="{F9ACA8F1-C85D-4EBD-987E-23F5FBB6B1F7}"/>
    <cellStyle name="Normal 2 4 5 2 3 2 3" xfId="5112" xr:uid="{00000000-0005-0000-0000-000063100000}"/>
    <cellStyle name="Normal 2 4 5 2 3 2 3 2" xfId="22842" xr:uid="{2F22BDF0-9974-42FB-BC5B-776DC287D315}"/>
    <cellStyle name="Normal 2 4 5 2 3 2 3 3" xfId="13562" xr:uid="{18754159-5DFA-43F0-BD16-38CBB5AB6D1D}"/>
    <cellStyle name="Normal 2 4 5 2 3 2 4" xfId="18625" xr:uid="{CED7757D-1AB7-4D68-8B7D-71718398D0D3}"/>
    <cellStyle name="Normal 2 4 5 2 3 2 5" xfId="17797" xr:uid="{9D69DA87-6271-4756-B90C-4A7CDD653ECF}"/>
    <cellStyle name="Normal 2 4 5 2 3 2 6" xfId="9344" xr:uid="{A44831A5-EE19-485F-AEB0-84B7053F2938}"/>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5400" xr:uid="{6AD013DD-482F-4476-A8A2-51DC48C090FE}"/>
    <cellStyle name="Normal 2 4 5 2 3 3 2 2 3" xfId="16120" xr:uid="{9DCF83EE-32AA-431F-A7A4-7775B0465712}"/>
    <cellStyle name="Normal 2 4 5 2 3 3 2 3" xfId="21183" xr:uid="{2AE28B9A-349A-4BB2-8AF1-5C32A90B8B4B}"/>
    <cellStyle name="Normal 2 4 5 2 3 3 2 4" xfId="11902" xr:uid="{759BA390-F3F2-4D6C-B6CE-1BA96DB570D3}"/>
    <cellStyle name="Normal 2 4 5 2 3 3 3" xfId="5525" xr:uid="{00000000-0005-0000-0000-000067100000}"/>
    <cellStyle name="Normal 2 4 5 2 3 3 3 2" xfId="23255" xr:uid="{A790E4AD-8A1A-4692-99AF-749CE9492BDC}"/>
    <cellStyle name="Normal 2 4 5 2 3 3 3 3" xfId="13975" xr:uid="{66F6CCC3-DCBA-49B6-8647-E75BD93EE43A}"/>
    <cellStyle name="Normal 2 4 5 2 3 3 4" xfId="19038" xr:uid="{ABFCCBAA-7CD3-4484-9A6B-78EDE7775DB2}"/>
    <cellStyle name="Normal 2 4 5 2 3 3 5" xfId="9757" xr:uid="{334909D0-E76E-4EF8-B915-F8C7A9C69CEC}"/>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5813" xr:uid="{D8822C7A-06F8-4FBC-A39D-D7AF0AB3C1F0}"/>
    <cellStyle name="Normal 2 4 5 2 3 4 2 2 3" xfId="16533" xr:uid="{53672132-8F12-487F-A946-9965C69F9A87}"/>
    <cellStyle name="Normal 2 4 5 2 3 4 2 3" xfId="21596" xr:uid="{5BA5BA63-9365-4458-8039-1BDE7CAAED00}"/>
    <cellStyle name="Normal 2 4 5 2 3 4 2 4" xfId="12315" xr:uid="{B3183B00-DE9A-4446-A7EE-30F325945615}"/>
    <cellStyle name="Normal 2 4 5 2 3 4 3" xfId="5938" xr:uid="{00000000-0005-0000-0000-00006B100000}"/>
    <cellStyle name="Normal 2 4 5 2 3 4 3 2" xfId="23668" xr:uid="{DCC9BB73-D5FC-4177-8465-E08123A86959}"/>
    <cellStyle name="Normal 2 4 5 2 3 4 3 3" xfId="14388" xr:uid="{469F4F04-BA01-49B3-9EBC-9F5CD8AFF328}"/>
    <cellStyle name="Normal 2 4 5 2 3 4 4" xfId="19451" xr:uid="{E8A99B51-FD6D-4BAF-8915-755F0FB2CB0A}"/>
    <cellStyle name="Normal 2 4 5 2 3 4 5" xfId="10170" xr:uid="{F896B1BD-3F60-416C-8083-5941B13AC6CD}"/>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6226" xr:uid="{F573E4F1-FFEB-414C-B5B1-A92D329AA8E6}"/>
    <cellStyle name="Normal 2 4 5 2 3 5 2 2 3" xfId="16946" xr:uid="{6A8CDA09-F447-4F9C-BA8D-DF7AE47D7A66}"/>
    <cellStyle name="Normal 2 4 5 2 3 5 2 3" xfId="22009" xr:uid="{BF833A93-12D6-4293-9914-5FC512FBA949}"/>
    <cellStyle name="Normal 2 4 5 2 3 5 2 4" xfId="12728" xr:uid="{08BDEECE-2282-4CBA-8942-CE9DDD37F4D1}"/>
    <cellStyle name="Normal 2 4 5 2 3 5 3" xfId="6351" xr:uid="{00000000-0005-0000-0000-00006F100000}"/>
    <cellStyle name="Normal 2 4 5 2 3 5 3 2" xfId="24081" xr:uid="{872885B1-2E69-4295-B96A-95F84988DF4E}"/>
    <cellStyle name="Normal 2 4 5 2 3 5 3 3" xfId="14801" xr:uid="{A7D01592-CF43-4271-AC4D-F19FC83F3B24}"/>
    <cellStyle name="Normal 2 4 5 2 3 5 4" xfId="19864" xr:uid="{C5099CF8-67EA-4AB1-963F-B525ACD2730D}"/>
    <cellStyle name="Normal 2 4 5 2 3 5 5" xfId="10583" xr:uid="{AD6FE328-792D-49E6-AD7E-051765BEABA6}"/>
    <cellStyle name="Normal 2 4 5 2 3 6" xfId="2481" xr:uid="{00000000-0005-0000-0000-000070100000}"/>
    <cellStyle name="Normal 2 4 5 2 3 6 2" xfId="6764" xr:uid="{00000000-0005-0000-0000-000071100000}"/>
    <cellStyle name="Normal 2 4 5 2 3 6 2 2" xfId="24494" xr:uid="{6D0A4EE9-DF5D-4A6B-8C7D-02B8121279BE}"/>
    <cellStyle name="Normal 2 4 5 2 3 6 2 3" xfId="15214" xr:uid="{BBC1A55E-28D2-4DE8-A39A-7827D1B63725}"/>
    <cellStyle name="Normal 2 4 5 2 3 6 3" xfId="20277" xr:uid="{399DA530-5350-4254-AA0C-6521F3B7E6FD}"/>
    <cellStyle name="Normal 2 4 5 2 3 6 4" xfId="10996" xr:uid="{F01053E7-10C2-4282-A6E4-C070CD5F53D2}"/>
    <cellStyle name="Normal 2 4 5 2 3 7" xfId="4698" xr:uid="{00000000-0005-0000-0000-000072100000}"/>
    <cellStyle name="Normal 2 4 5 2 3 7 2" xfId="22428" xr:uid="{C512ECD3-FFAF-43C4-AEBC-3CF40BB4B136}"/>
    <cellStyle name="Normal 2 4 5 2 3 7 3" xfId="13148" xr:uid="{2AC3F442-B193-4C71-ABE1-F656CC1039C6}"/>
    <cellStyle name="Normal 2 4 5 2 3 8" xfId="18211" xr:uid="{2FD5D19C-DC5B-44F0-9D01-4394DAE011AB}"/>
    <cellStyle name="Normal 2 4 5 2 3 9" xfId="17378" xr:uid="{12442FDF-9FD1-49C8-BED7-D27EDF7018B9}"/>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4984" xr:uid="{FCCFAB90-8FC3-476B-84B2-BEFE98A709D6}"/>
    <cellStyle name="Normal 2 4 5 2 4 2 2 3" xfId="15704" xr:uid="{A590EE12-9AF9-42FC-800C-3AC4F0284B57}"/>
    <cellStyle name="Normal 2 4 5 2 4 2 3" xfId="20767" xr:uid="{EB0EF27B-4B04-453E-980B-B3FF1C1987C9}"/>
    <cellStyle name="Normal 2 4 5 2 4 2 4" xfId="11486" xr:uid="{9C367D51-CCE1-44F6-B178-61759579C6A5}"/>
    <cellStyle name="Normal 2 4 5 2 4 3" xfId="5109" xr:uid="{00000000-0005-0000-0000-000076100000}"/>
    <cellStyle name="Normal 2 4 5 2 4 3 2" xfId="22839" xr:uid="{6311160D-4B8A-4EDB-BBEC-D262845D5F6B}"/>
    <cellStyle name="Normal 2 4 5 2 4 3 3" xfId="13559" xr:uid="{BA13A935-48B6-46FD-A85D-A06FAECD6FAB}"/>
    <cellStyle name="Normal 2 4 5 2 4 4" xfId="18622" xr:uid="{378F1772-AF65-47CE-B88B-4DB43B7DC1AE}"/>
    <cellStyle name="Normal 2 4 5 2 4 5" xfId="17794" xr:uid="{CDA9748C-B6A4-4788-87F3-B414663ED78A}"/>
    <cellStyle name="Normal 2 4 5 2 4 6" xfId="9341" xr:uid="{789A8E26-020A-4A4E-A71E-87D1ABC84ADD}"/>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5397" xr:uid="{307F33E1-12F0-444E-8FEB-373A57BA1DB4}"/>
    <cellStyle name="Normal 2 4 5 2 5 2 2 3" xfId="16117" xr:uid="{72D692F3-0E74-4172-BA3C-9E02F438D009}"/>
    <cellStyle name="Normal 2 4 5 2 5 2 3" xfId="21180" xr:uid="{4FDB399D-D188-4288-9900-1F64571E03F3}"/>
    <cellStyle name="Normal 2 4 5 2 5 2 4" xfId="11899" xr:uid="{6B20CD57-3E90-44A5-848C-C1446D3BFA63}"/>
    <cellStyle name="Normal 2 4 5 2 5 3" xfId="5522" xr:uid="{00000000-0005-0000-0000-00007A100000}"/>
    <cellStyle name="Normal 2 4 5 2 5 3 2" xfId="23252" xr:uid="{974D59DF-D364-40DD-B8C5-74D8F628DBA0}"/>
    <cellStyle name="Normal 2 4 5 2 5 3 3" xfId="13972" xr:uid="{4C4CE7DA-AB18-4CFF-8AC6-54DAC3156E7E}"/>
    <cellStyle name="Normal 2 4 5 2 5 4" xfId="19035" xr:uid="{7C47ED49-9D5B-4820-8C7E-E028E99C0BD0}"/>
    <cellStyle name="Normal 2 4 5 2 5 5" xfId="9754" xr:uid="{BA48A135-3410-4277-BD1A-B09E8C09F37E}"/>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5810" xr:uid="{06366BA9-77D1-4313-9FB2-47E55C81C346}"/>
    <cellStyle name="Normal 2 4 5 2 6 2 2 3" xfId="16530" xr:uid="{D786BEDB-F901-423D-A8C3-34576FE269CC}"/>
    <cellStyle name="Normal 2 4 5 2 6 2 3" xfId="21593" xr:uid="{D9E09EFF-515E-47B4-8CCE-070284D6222A}"/>
    <cellStyle name="Normal 2 4 5 2 6 2 4" xfId="12312" xr:uid="{E51747B4-0A5F-414B-8206-6143E9FD7908}"/>
    <cellStyle name="Normal 2 4 5 2 6 3" xfId="5935" xr:uid="{00000000-0005-0000-0000-00007E100000}"/>
    <cellStyle name="Normal 2 4 5 2 6 3 2" xfId="23665" xr:uid="{A4A5B4E4-C327-4BBB-9956-964B4823170A}"/>
    <cellStyle name="Normal 2 4 5 2 6 3 3" xfId="14385" xr:uid="{0361A8C7-E0F7-4897-9012-4BEAFDDC752D}"/>
    <cellStyle name="Normal 2 4 5 2 6 4" xfId="19448" xr:uid="{EBB9D7C2-825A-4CED-BF47-165BD5BABFB5}"/>
    <cellStyle name="Normal 2 4 5 2 6 5" xfId="10167" xr:uid="{A55753BB-77F8-4C77-BA31-6675B2EABF1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6223" xr:uid="{2276EAE0-CEA6-4904-82AC-8423E81F9282}"/>
    <cellStyle name="Normal 2 4 5 2 7 2 2 3" xfId="16943" xr:uid="{0BA6ED79-A820-4A5A-A4BA-82602D54C94A}"/>
    <cellStyle name="Normal 2 4 5 2 7 2 3" xfId="22006" xr:uid="{5910AB1E-F7BD-40D9-9076-9101D833AA14}"/>
    <cellStyle name="Normal 2 4 5 2 7 2 4" xfId="12725" xr:uid="{E5186F1A-B59F-4E1A-B0C2-5BA9447AEE01}"/>
    <cellStyle name="Normal 2 4 5 2 7 3" xfId="6348" xr:uid="{00000000-0005-0000-0000-000082100000}"/>
    <cellStyle name="Normal 2 4 5 2 7 3 2" xfId="24078" xr:uid="{98D105B1-B56E-4DB7-8538-F3031ADCC953}"/>
    <cellStyle name="Normal 2 4 5 2 7 3 3" xfId="14798" xr:uid="{D138721C-CA1F-4D44-820B-97867822CD41}"/>
    <cellStyle name="Normal 2 4 5 2 7 4" xfId="19861" xr:uid="{C776512E-D97E-4292-8149-E60F53C87B8D}"/>
    <cellStyle name="Normal 2 4 5 2 7 5" xfId="10580" xr:uid="{3731DE9F-3435-4D85-9D4F-74184B0A57C7}"/>
    <cellStyle name="Normal 2 4 5 2 8" xfId="2478" xr:uid="{00000000-0005-0000-0000-000083100000}"/>
    <cellStyle name="Normal 2 4 5 2 8 2" xfId="6761" xr:uid="{00000000-0005-0000-0000-000084100000}"/>
    <cellStyle name="Normal 2 4 5 2 8 2 2" xfId="24491" xr:uid="{C83D014C-A04A-491C-8493-A181335B6489}"/>
    <cellStyle name="Normal 2 4 5 2 8 2 3" xfId="15211" xr:uid="{CA8C29DF-1398-4D10-90B5-CF7D21B0B322}"/>
    <cellStyle name="Normal 2 4 5 2 8 3" xfId="20274" xr:uid="{03114AFC-DDE6-47EE-B820-FB2271E65DDD}"/>
    <cellStyle name="Normal 2 4 5 2 8 4" xfId="10993" xr:uid="{69072988-21DB-4778-8B31-F681395DDBC2}"/>
    <cellStyle name="Normal 2 4 5 2 9" xfId="4695" xr:uid="{00000000-0005-0000-0000-000085100000}"/>
    <cellStyle name="Normal 2 4 5 2 9 2" xfId="22425" xr:uid="{CEBD30DA-3B78-4212-8E5E-73E8D83D29E6}"/>
    <cellStyle name="Normal 2 4 5 2 9 3" xfId="13145" xr:uid="{786ECD56-13F2-4985-8E04-09C37D5E606F}"/>
    <cellStyle name="Normal 2 4 5 3" xfId="308" xr:uid="{00000000-0005-0000-0000-000086100000}"/>
    <cellStyle name="Normal 2 4 5 3 10" xfId="17379" xr:uid="{D498723A-E2C1-4FFC-9C7B-A9737A33E100}"/>
    <cellStyle name="Normal 2 4 5 3 11" xfId="8931" xr:uid="{9AD6B457-BE2C-45E3-A48B-8AEE82C8378F}"/>
    <cellStyle name="Normal 2 4 5 3 2" xfId="309" xr:uid="{00000000-0005-0000-0000-000087100000}"/>
    <cellStyle name="Normal 2 4 5 3 2 10" xfId="8932" xr:uid="{E84D0574-2FD4-4726-9F24-AB5BC2D39782}"/>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4989" xr:uid="{4E94EEAA-5D7B-4328-B521-FE6158B52017}"/>
    <cellStyle name="Normal 2 4 5 3 2 2 2 2 3" xfId="15709" xr:uid="{13691D00-B7C7-4223-9BA6-1758F75DC05E}"/>
    <cellStyle name="Normal 2 4 5 3 2 2 2 3" xfId="20772" xr:uid="{ED00C1D1-D6EF-43DA-ACD4-5B639EC85106}"/>
    <cellStyle name="Normal 2 4 5 3 2 2 2 4" xfId="11491" xr:uid="{93F5A522-F1A5-4F78-B98D-2B6F01A0537C}"/>
    <cellStyle name="Normal 2 4 5 3 2 2 3" xfId="5114" xr:uid="{00000000-0005-0000-0000-00008B100000}"/>
    <cellStyle name="Normal 2 4 5 3 2 2 3 2" xfId="22844" xr:uid="{E3383A46-4E1A-415F-9C8E-32EA2074D30C}"/>
    <cellStyle name="Normal 2 4 5 3 2 2 3 3" xfId="13564" xr:uid="{BEE6A997-7109-4A1F-9AF9-5A38CA31BA02}"/>
    <cellStyle name="Normal 2 4 5 3 2 2 4" xfId="18627" xr:uid="{70F2FF1D-EF00-494D-B06F-78C731C7AAE5}"/>
    <cellStyle name="Normal 2 4 5 3 2 2 5" xfId="17799" xr:uid="{0B032F49-2B13-41B8-A9C8-7D45CDA63624}"/>
    <cellStyle name="Normal 2 4 5 3 2 2 6" xfId="9346" xr:uid="{30AE70AE-1E6F-42C8-B1AE-D5130E9D13F2}"/>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5402" xr:uid="{8D491B27-F88D-46BD-9224-4419F8404A7B}"/>
    <cellStyle name="Normal 2 4 5 3 2 3 2 2 3" xfId="16122" xr:uid="{C58324BB-3D99-490F-815D-E82E255CC580}"/>
    <cellStyle name="Normal 2 4 5 3 2 3 2 3" xfId="21185" xr:uid="{F798BB74-18CD-44B4-9AB6-380947B1B579}"/>
    <cellStyle name="Normal 2 4 5 3 2 3 2 4" xfId="11904" xr:uid="{ED4E3C7E-F774-493E-A211-B370239EEAFE}"/>
    <cellStyle name="Normal 2 4 5 3 2 3 3" xfId="5527" xr:uid="{00000000-0005-0000-0000-00008F100000}"/>
    <cellStyle name="Normal 2 4 5 3 2 3 3 2" xfId="23257" xr:uid="{72F1B5FB-5ADD-42FF-82A6-75F294E7911E}"/>
    <cellStyle name="Normal 2 4 5 3 2 3 3 3" xfId="13977" xr:uid="{590C5351-A6CA-43CC-AEAF-EAD8CAD2418A}"/>
    <cellStyle name="Normal 2 4 5 3 2 3 4" xfId="19040" xr:uid="{98089C42-5D82-4CDF-8CE9-5D26B839545F}"/>
    <cellStyle name="Normal 2 4 5 3 2 3 5" xfId="9759" xr:uid="{474C2176-5CFD-4065-9155-625C56571EDC}"/>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5815" xr:uid="{792EF79B-0AC9-4063-9DA8-E7B3BA4CE589}"/>
    <cellStyle name="Normal 2 4 5 3 2 4 2 2 3" xfId="16535" xr:uid="{57A44EB7-ED21-4923-B9C2-053105813BD7}"/>
    <cellStyle name="Normal 2 4 5 3 2 4 2 3" xfId="21598" xr:uid="{26F46416-8937-492B-A92C-56F9FFB1E5F2}"/>
    <cellStyle name="Normal 2 4 5 3 2 4 2 4" xfId="12317" xr:uid="{0D9E3636-186E-43C9-8389-114656F6F8D1}"/>
    <cellStyle name="Normal 2 4 5 3 2 4 3" xfId="5940" xr:uid="{00000000-0005-0000-0000-000093100000}"/>
    <cellStyle name="Normal 2 4 5 3 2 4 3 2" xfId="23670" xr:uid="{9DBABF63-A3B7-4409-BCA8-D48BC85CCB2C}"/>
    <cellStyle name="Normal 2 4 5 3 2 4 3 3" xfId="14390" xr:uid="{B1805FC5-76BF-48F0-99EC-268ABE6203E1}"/>
    <cellStyle name="Normal 2 4 5 3 2 4 4" xfId="19453" xr:uid="{2440536C-1ACD-4050-A705-ACC6B0E59372}"/>
    <cellStyle name="Normal 2 4 5 3 2 4 5" xfId="10172" xr:uid="{2B9FE0ED-13E5-4515-9F72-0C4DC37722A2}"/>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6228" xr:uid="{1FA2898F-CC4F-4B83-9197-B84CBF03BFEA}"/>
    <cellStyle name="Normal 2 4 5 3 2 5 2 2 3" xfId="16948" xr:uid="{E7B37552-D1FC-47BC-A91D-BDA1F14AA6F1}"/>
    <cellStyle name="Normal 2 4 5 3 2 5 2 3" xfId="22011" xr:uid="{AD0E325B-5755-4F62-94D7-708405AC17C0}"/>
    <cellStyle name="Normal 2 4 5 3 2 5 2 4" xfId="12730" xr:uid="{D68B0216-09CD-4BE9-9C6B-3033FC4E99FB}"/>
    <cellStyle name="Normal 2 4 5 3 2 5 3" xfId="6353" xr:uid="{00000000-0005-0000-0000-000097100000}"/>
    <cellStyle name="Normal 2 4 5 3 2 5 3 2" xfId="24083" xr:uid="{9AC659E8-AD66-49F6-9D81-984F4106E3D1}"/>
    <cellStyle name="Normal 2 4 5 3 2 5 3 3" xfId="14803" xr:uid="{D31182C6-D63A-45B1-87DE-069E53432A0F}"/>
    <cellStyle name="Normal 2 4 5 3 2 5 4" xfId="19866" xr:uid="{8A65F09E-3D09-4FBF-AC94-0AC57098D10D}"/>
    <cellStyle name="Normal 2 4 5 3 2 5 5" xfId="10585" xr:uid="{2B03ED1A-64E5-43E1-BF26-D5D884DB12B6}"/>
    <cellStyle name="Normal 2 4 5 3 2 6" xfId="2483" xr:uid="{00000000-0005-0000-0000-000098100000}"/>
    <cellStyle name="Normal 2 4 5 3 2 6 2" xfId="6766" xr:uid="{00000000-0005-0000-0000-000099100000}"/>
    <cellStyle name="Normal 2 4 5 3 2 6 2 2" xfId="24496" xr:uid="{602A3E9B-C9B4-43C4-A799-787C3737A36C}"/>
    <cellStyle name="Normal 2 4 5 3 2 6 2 3" xfId="15216" xr:uid="{B0663E44-C99B-4F00-8F42-0D97814E1ECC}"/>
    <cellStyle name="Normal 2 4 5 3 2 6 3" xfId="20279" xr:uid="{EFD2B271-E15D-45E4-AA21-915FA53E6E6B}"/>
    <cellStyle name="Normal 2 4 5 3 2 6 4" xfId="10998" xr:uid="{B2404129-6BBD-4FED-98DB-B6BDCEDB979F}"/>
    <cellStyle name="Normal 2 4 5 3 2 7" xfId="4700" xr:uid="{00000000-0005-0000-0000-00009A100000}"/>
    <cellStyle name="Normal 2 4 5 3 2 7 2" xfId="22430" xr:uid="{A1A1528E-5C8E-41E0-8A75-6BA9AF03A900}"/>
    <cellStyle name="Normal 2 4 5 3 2 7 3" xfId="13150" xr:uid="{1C2DB2A1-B4A1-41DA-8EEC-0C9FE8D272BC}"/>
    <cellStyle name="Normal 2 4 5 3 2 8" xfId="18213" xr:uid="{1BC5C188-E954-45E8-B046-3DE59B553BF8}"/>
    <cellStyle name="Normal 2 4 5 3 2 9" xfId="17380" xr:uid="{250638D7-1FBA-47A6-83E9-F2CE4E5FE014}"/>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4988" xr:uid="{44B1C24E-1E58-4CBB-B2B7-02BDBD583DF9}"/>
    <cellStyle name="Normal 2 4 5 3 3 2 2 3" xfId="15708" xr:uid="{FE91AEB9-230B-42A7-9ED6-1CF4311A5496}"/>
    <cellStyle name="Normal 2 4 5 3 3 2 3" xfId="20771" xr:uid="{7F4BE4E2-3566-42B4-A2D7-FCA242EC4F39}"/>
    <cellStyle name="Normal 2 4 5 3 3 2 4" xfId="11490" xr:uid="{34CD426C-9268-43F1-A095-61BACDF4C9D1}"/>
    <cellStyle name="Normal 2 4 5 3 3 3" xfId="5113" xr:uid="{00000000-0005-0000-0000-00009E100000}"/>
    <cellStyle name="Normal 2 4 5 3 3 3 2" xfId="22843" xr:uid="{0E6DBB8B-64E4-46D9-A6C1-41877FE77B2B}"/>
    <cellStyle name="Normal 2 4 5 3 3 3 3" xfId="13563" xr:uid="{D932675C-C785-4FEE-A7B1-2B0908DDB10D}"/>
    <cellStyle name="Normal 2 4 5 3 3 4" xfId="18626" xr:uid="{AC6A0AA5-EA01-4BAC-8DFD-1149025C1DBB}"/>
    <cellStyle name="Normal 2 4 5 3 3 5" xfId="17798" xr:uid="{D31B4B5C-0836-4BD9-905A-69C0088CE407}"/>
    <cellStyle name="Normal 2 4 5 3 3 6" xfId="9345" xr:uid="{F44E8D42-A022-42A0-90C1-0FD2967BB367}"/>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5401" xr:uid="{720D01EE-ECA7-426C-8B42-7BFB8727D0FC}"/>
    <cellStyle name="Normal 2 4 5 3 4 2 2 3" xfId="16121" xr:uid="{F37CCCEF-C2B1-422A-A49A-35AC756C2096}"/>
    <cellStyle name="Normal 2 4 5 3 4 2 3" xfId="21184" xr:uid="{E944602C-F247-4D3C-9E99-BC15CBE45520}"/>
    <cellStyle name="Normal 2 4 5 3 4 2 4" xfId="11903" xr:uid="{C354A8F2-8241-4437-AAD8-FB6E078F2423}"/>
    <cellStyle name="Normal 2 4 5 3 4 3" xfId="5526" xr:uid="{00000000-0005-0000-0000-0000A2100000}"/>
    <cellStyle name="Normal 2 4 5 3 4 3 2" xfId="23256" xr:uid="{32E8C4FB-AC47-4641-8854-8AF2F3F0B845}"/>
    <cellStyle name="Normal 2 4 5 3 4 3 3" xfId="13976" xr:uid="{63BF2DE1-6211-400A-B194-B9D139EFBACF}"/>
    <cellStyle name="Normal 2 4 5 3 4 4" xfId="19039" xr:uid="{1BA82B33-C619-474F-9BA2-4C947F98B91B}"/>
    <cellStyle name="Normal 2 4 5 3 4 5" xfId="9758" xr:uid="{9272F317-ABEC-4CF3-9503-36A4A9081FEC}"/>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5814" xr:uid="{FDBBA346-9388-460C-B1EC-95EAB14CA1EA}"/>
    <cellStyle name="Normal 2 4 5 3 5 2 2 3" xfId="16534" xr:uid="{74B76562-4C5E-45ED-A22B-9A6177A4E8B3}"/>
    <cellStyle name="Normal 2 4 5 3 5 2 3" xfId="21597" xr:uid="{F6FECA53-D1DD-4651-A9BC-518AEB5F68FF}"/>
    <cellStyle name="Normal 2 4 5 3 5 2 4" xfId="12316" xr:uid="{2AD66DDA-882B-4F25-B61B-C015913491C4}"/>
    <cellStyle name="Normal 2 4 5 3 5 3" xfId="5939" xr:uid="{00000000-0005-0000-0000-0000A6100000}"/>
    <cellStyle name="Normal 2 4 5 3 5 3 2" xfId="23669" xr:uid="{1AB97632-0737-4EA7-8BF5-D5C29610CC27}"/>
    <cellStyle name="Normal 2 4 5 3 5 3 3" xfId="14389" xr:uid="{ECCD5CA1-C2E2-428C-AC88-F8C489B19D81}"/>
    <cellStyle name="Normal 2 4 5 3 5 4" xfId="19452" xr:uid="{FEE3EA09-56E9-4368-9DB3-7D9EDCCF1BF4}"/>
    <cellStyle name="Normal 2 4 5 3 5 5" xfId="10171" xr:uid="{52388CFF-B79C-4C28-B51C-5CF4D9EA2F25}"/>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6227" xr:uid="{5691D103-BE27-4295-A6B1-6F3ED8F7507D}"/>
    <cellStyle name="Normal 2 4 5 3 6 2 2 3" xfId="16947" xr:uid="{76D21B9A-9A18-4B97-8061-0C0A8011F228}"/>
    <cellStyle name="Normal 2 4 5 3 6 2 3" xfId="22010" xr:uid="{98E5B80D-BC56-4219-9097-2A74C9B50928}"/>
    <cellStyle name="Normal 2 4 5 3 6 2 4" xfId="12729" xr:uid="{287F4AC2-FDE5-4099-B591-92819342914A}"/>
    <cellStyle name="Normal 2 4 5 3 6 3" xfId="6352" xr:uid="{00000000-0005-0000-0000-0000AA100000}"/>
    <cellStyle name="Normal 2 4 5 3 6 3 2" xfId="24082" xr:uid="{B582800E-1BEA-4EB5-A11F-A69D35982F19}"/>
    <cellStyle name="Normal 2 4 5 3 6 3 3" xfId="14802" xr:uid="{5FB9E1F7-2952-4D44-AEF8-6229A1641D2A}"/>
    <cellStyle name="Normal 2 4 5 3 6 4" xfId="19865" xr:uid="{3C4EA87B-C092-492E-BC82-BE8BE582E7B2}"/>
    <cellStyle name="Normal 2 4 5 3 6 5" xfId="10584" xr:uid="{6C4D005B-BCD8-4371-824F-5AC54D563E5F}"/>
    <cellStyle name="Normal 2 4 5 3 7" xfId="2482" xr:uid="{00000000-0005-0000-0000-0000AB100000}"/>
    <cellStyle name="Normal 2 4 5 3 7 2" xfId="6765" xr:uid="{00000000-0005-0000-0000-0000AC100000}"/>
    <cellStyle name="Normal 2 4 5 3 7 2 2" xfId="24495" xr:uid="{41BA0A09-8F48-4512-8FB2-FBD1AC69F9C9}"/>
    <cellStyle name="Normal 2 4 5 3 7 2 3" xfId="15215" xr:uid="{ED09D010-331C-40D9-896C-2A503FC97191}"/>
    <cellStyle name="Normal 2 4 5 3 7 3" xfId="20278" xr:uid="{0123753A-EAFB-4F68-A3AA-948585174D60}"/>
    <cellStyle name="Normal 2 4 5 3 7 4" xfId="10997" xr:uid="{182298D9-E48C-491C-9BEA-DA7F0A6C2429}"/>
    <cellStyle name="Normal 2 4 5 3 8" xfId="4699" xr:uid="{00000000-0005-0000-0000-0000AD100000}"/>
    <cellStyle name="Normal 2 4 5 3 8 2" xfId="22429" xr:uid="{EFC2611C-90F2-4103-A66D-A52F7012303A}"/>
    <cellStyle name="Normal 2 4 5 3 8 3" xfId="13149" xr:uid="{F95EF024-E01F-4FBF-BD57-1D0FCFE191AD}"/>
    <cellStyle name="Normal 2 4 5 3 9" xfId="18212" xr:uid="{A0B721A1-829B-445D-801C-E3C3574D1D59}"/>
    <cellStyle name="Normal 2 4 5 4" xfId="310" xr:uid="{00000000-0005-0000-0000-0000AE100000}"/>
    <cellStyle name="Normal 2 4 5 4 10" xfId="8933" xr:uid="{EBCADC1B-B7C4-429B-A9AA-47A78A416FFD}"/>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4990" xr:uid="{62E37EE6-4EDC-4513-8218-BEBA1E679138}"/>
    <cellStyle name="Normal 2 4 5 4 2 2 2 3" xfId="15710" xr:uid="{C4F532AD-6443-4C43-876E-687780A386A1}"/>
    <cellStyle name="Normal 2 4 5 4 2 2 3" xfId="20773" xr:uid="{BBB168A9-0BD8-408F-B01C-E11F14C7BB7B}"/>
    <cellStyle name="Normal 2 4 5 4 2 2 4" xfId="11492" xr:uid="{11C5C04F-DA90-436E-8C48-35315C691C65}"/>
    <cellStyle name="Normal 2 4 5 4 2 3" xfId="5115" xr:uid="{00000000-0005-0000-0000-0000B2100000}"/>
    <cellStyle name="Normal 2 4 5 4 2 3 2" xfId="22845" xr:uid="{FEB89B22-A546-45E2-98F1-30EC8F729C40}"/>
    <cellStyle name="Normal 2 4 5 4 2 3 3" xfId="13565" xr:uid="{D0B7671B-9732-4A2E-A1A9-258EC618AB96}"/>
    <cellStyle name="Normal 2 4 5 4 2 4" xfId="18628" xr:uid="{99EB3047-214F-46D9-BE9D-4D426AC9463E}"/>
    <cellStyle name="Normal 2 4 5 4 2 5" xfId="17800" xr:uid="{3CC98635-B5D6-4012-82D1-A11E1D7C2CC6}"/>
    <cellStyle name="Normal 2 4 5 4 2 6" xfId="9347" xr:uid="{1398FE9A-6068-4438-AF36-5F158274C2F7}"/>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5403" xr:uid="{FDCBFA0C-24CD-4D04-8645-A2ECE208F428}"/>
    <cellStyle name="Normal 2 4 5 4 3 2 2 3" xfId="16123" xr:uid="{64990863-3BE1-4497-B0DC-00F225A36332}"/>
    <cellStyle name="Normal 2 4 5 4 3 2 3" xfId="21186" xr:uid="{364450EC-1D2D-4E11-8236-2A57BD1825D3}"/>
    <cellStyle name="Normal 2 4 5 4 3 2 4" xfId="11905" xr:uid="{9A8472C7-571D-4DA8-B221-240A2FFB7E0D}"/>
    <cellStyle name="Normal 2 4 5 4 3 3" xfId="5528" xr:uid="{00000000-0005-0000-0000-0000B6100000}"/>
    <cellStyle name="Normal 2 4 5 4 3 3 2" xfId="23258" xr:uid="{78B89458-38E0-49E1-A56B-DADD4D99B5FD}"/>
    <cellStyle name="Normal 2 4 5 4 3 3 3" xfId="13978" xr:uid="{2068297B-0CEA-4DF6-A740-ABA33197B09A}"/>
    <cellStyle name="Normal 2 4 5 4 3 4" xfId="19041" xr:uid="{6C4795C8-4D96-4BC2-BEA9-B087241725FB}"/>
    <cellStyle name="Normal 2 4 5 4 3 5" xfId="9760" xr:uid="{874253FD-C411-4722-9FC2-982AE4F4077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5816" xr:uid="{6572C0F1-455A-4D27-AA4A-1CCCD1273689}"/>
    <cellStyle name="Normal 2 4 5 4 4 2 2 3" xfId="16536" xr:uid="{D74647EC-A96E-46CF-B15B-A6C6BDE8A0E4}"/>
    <cellStyle name="Normal 2 4 5 4 4 2 3" xfId="21599" xr:uid="{0AFB525F-AFFA-413B-94D7-F589E3701EEF}"/>
    <cellStyle name="Normal 2 4 5 4 4 2 4" xfId="12318" xr:uid="{4DD3FDD6-D8E4-4C18-B07B-6650CB0221DF}"/>
    <cellStyle name="Normal 2 4 5 4 4 3" xfId="5941" xr:uid="{00000000-0005-0000-0000-0000BA100000}"/>
    <cellStyle name="Normal 2 4 5 4 4 3 2" xfId="23671" xr:uid="{9B900467-1B1A-4B0C-8AC9-C6F7BE33057C}"/>
    <cellStyle name="Normal 2 4 5 4 4 3 3" xfId="14391" xr:uid="{9743FAA4-891B-4392-9159-23E496DC5F5D}"/>
    <cellStyle name="Normal 2 4 5 4 4 4" xfId="19454" xr:uid="{7A4E2F5A-B497-48C5-AD91-F5C6BAA88CC7}"/>
    <cellStyle name="Normal 2 4 5 4 4 5" xfId="10173" xr:uid="{AEAC97D9-F821-411D-AB53-3E298DD8D146}"/>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6229" xr:uid="{309CB37C-5FE2-450F-8852-D1A280B0D911}"/>
    <cellStyle name="Normal 2 4 5 4 5 2 2 3" xfId="16949" xr:uid="{A263A937-F922-402A-A25A-32703DC8D70A}"/>
    <cellStyle name="Normal 2 4 5 4 5 2 3" xfId="22012" xr:uid="{D22FC1C6-A893-43CE-A143-7E41F2E5FB2A}"/>
    <cellStyle name="Normal 2 4 5 4 5 2 4" xfId="12731" xr:uid="{E4EC77AA-6A1A-450A-9EBB-F1266B86C569}"/>
    <cellStyle name="Normal 2 4 5 4 5 3" xfId="6354" xr:uid="{00000000-0005-0000-0000-0000BE100000}"/>
    <cellStyle name="Normal 2 4 5 4 5 3 2" xfId="24084" xr:uid="{5CDA2C99-3EB1-47A5-8C9C-0F4650D7B4C1}"/>
    <cellStyle name="Normal 2 4 5 4 5 3 3" xfId="14804" xr:uid="{96D65F7C-F1F1-4A48-A9F9-F178EB3155B3}"/>
    <cellStyle name="Normal 2 4 5 4 5 4" xfId="19867" xr:uid="{EC0D9729-EB5A-4D3B-83C5-CF51EE254BBB}"/>
    <cellStyle name="Normal 2 4 5 4 5 5" xfId="10586" xr:uid="{113F1C3C-8764-4B3C-BA91-C7AB47F8DDB7}"/>
    <cellStyle name="Normal 2 4 5 4 6" xfId="2484" xr:uid="{00000000-0005-0000-0000-0000BF100000}"/>
    <cellStyle name="Normal 2 4 5 4 6 2" xfId="6767" xr:uid="{00000000-0005-0000-0000-0000C0100000}"/>
    <cellStyle name="Normal 2 4 5 4 6 2 2" xfId="24497" xr:uid="{F51E0486-46B8-4DF9-99F1-C9AA92AE1516}"/>
    <cellStyle name="Normal 2 4 5 4 6 2 3" xfId="15217" xr:uid="{551DB4F3-3FD3-410C-BEC1-660D38912A0C}"/>
    <cellStyle name="Normal 2 4 5 4 6 3" xfId="20280" xr:uid="{5EC8B806-ED22-4630-99FE-01D4B073E33C}"/>
    <cellStyle name="Normal 2 4 5 4 6 4" xfId="10999" xr:uid="{09B027C9-0A54-4C23-AC00-2E637958DC5F}"/>
    <cellStyle name="Normal 2 4 5 4 7" xfId="4701" xr:uid="{00000000-0005-0000-0000-0000C1100000}"/>
    <cellStyle name="Normal 2 4 5 4 7 2" xfId="22431" xr:uid="{30938405-54BD-4BED-AF46-EB90DE377DAA}"/>
    <cellStyle name="Normal 2 4 5 4 7 3" xfId="13151" xr:uid="{28E91B36-8DE4-40D3-AF43-35CFE75B34E5}"/>
    <cellStyle name="Normal 2 4 5 4 8" xfId="18214" xr:uid="{00005B48-B0BA-480F-A1B0-464C597C8419}"/>
    <cellStyle name="Normal 2 4 5 4 9" xfId="17381" xr:uid="{4F65C9F1-BEED-4390-9F02-CFFE3932A4F6}"/>
    <cellStyle name="Normal 2 4 5 5" xfId="792" xr:uid="{00000000-0005-0000-0000-0000C2100000}"/>
    <cellStyle name="Normal 2 4 5 5 2" xfId="3031" xr:uid="{00000000-0005-0000-0000-0000C3100000}"/>
    <cellStyle name="Normal 2 4 5 5 2 2" xfId="7253" xr:uid="{00000000-0005-0000-0000-0000C4100000}"/>
    <cellStyle name="Normal 2 4 5 5 2 2 2" xfId="24983" xr:uid="{D7A541AA-6E63-43F7-B2B0-F55D91949E07}"/>
    <cellStyle name="Normal 2 4 5 5 2 2 3" xfId="15703" xr:uid="{21F0A5F0-F513-4D64-8FAF-AC734C7F6678}"/>
    <cellStyle name="Normal 2 4 5 5 2 3" xfId="20766" xr:uid="{34BE01DD-6662-4147-A980-8298811AE92B}"/>
    <cellStyle name="Normal 2 4 5 5 2 4" xfId="11485" xr:uid="{D08B26AC-5BE0-4E49-B192-74133AB49CA7}"/>
    <cellStyle name="Normal 2 4 5 5 3" xfId="5108" xr:uid="{00000000-0005-0000-0000-0000C5100000}"/>
    <cellStyle name="Normal 2 4 5 5 3 2" xfId="22838" xr:uid="{C33F3DE3-45E4-497E-8247-B465E6862AD9}"/>
    <cellStyle name="Normal 2 4 5 5 3 3" xfId="13558" xr:uid="{80814DC2-C22D-4D07-9773-2EB1FD07BA55}"/>
    <cellStyle name="Normal 2 4 5 5 4" xfId="18621" xr:uid="{4F2E25C4-2E76-45EA-A554-A1B7F71C3DE5}"/>
    <cellStyle name="Normal 2 4 5 5 5" xfId="17793" xr:uid="{7A8DA33A-4C2B-4226-9818-03996AADA826}"/>
    <cellStyle name="Normal 2 4 5 5 6" xfId="9340" xr:uid="{D3ADAB70-5809-4FCA-A574-EEECE955DF0E}"/>
    <cellStyle name="Normal 2 4 5 6" xfId="1214" xr:uid="{00000000-0005-0000-0000-0000C6100000}"/>
    <cellStyle name="Normal 2 4 5 6 2" xfId="3444" xr:uid="{00000000-0005-0000-0000-0000C7100000}"/>
    <cellStyle name="Normal 2 4 5 6 2 2" xfId="7666" xr:uid="{00000000-0005-0000-0000-0000C8100000}"/>
    <cellStyle name="Normal 2 4 5 6 2 2 2" xfId="25396" xr:uid="{EE565E73-8042-4CD7-973A-8EFE18979EEC}"/>
    <cellStyle name="Normal 2 4 5 6 2 2 3" xfId="16116" xr:uid="{68D8F5FC-92F0-41ED-A727-14B7FB4ABA9D}"/>
    <cellStyle name="Normal 2 4 5 6 2 3" xfId="21179" xr:uid="{4D5F3664-E75F-4434-A65A-01A1AD14C8D7}"/>
    <cellStyle name="Normal 2 4 5 6 2 4" xfId="11898" xr:uid="{17CB6E74-0B78-4207-8813-5F23B3907B63}"/>
    <cellStyle name="Normal 2 4 5 6 3" xfId="5521" xr:uid="{00000000-0005-0000-0000-0000C9100000}"/>
    <cellStyle name="Normal 2 4 5 6 3 2" xfId="23251" xr:uid="{9DA41D4D-45FD-4B82-AD65-52E5B06A9007}"/>
    <cellStyle name="Normal 2 4 5 6 3 3" xfId="13971" xr:uid="{E5E00359-6A04-4EE8-9517-F978558A14E5}"/>
    <cellStyle name="Normal 2 4 5 6 4" xfId="19034" xr:uid="{CD709FC4-5D01-4D79-9CDE-2821A3E81263}"/>
    <cellStyle name="Normal 2 4 5 6 5" xfId="9753" xr:uid="{264F23E7-B25B-4C53-8685-113609C149E4}"/>
    <cellStyle name="Normal 2 4 5 7" xfId="1627" xr:uid="{00000000-0005-0000-0000-0000CA100000}"/>
    <cellStyle name="Normal 2 4 5 7 2" xfId="3857" xr:uid="{00000000-0005-0000-0000-0000CB100000}"/>
    <cellStyle name="Normal 2 4 5 7 2 2" xfId="8079" xr:uid="{00000000-0005-0000-0000-0000CC100000}"/>
    <cellStyle name="Normal 2 4 5 7 2 2 2" xfId="25809" xr:uid="{17D01A4C-FF53-4541-B615-37128051E5DF}"/>
    <cellStyle name="Normal 2 4 5 7 2 2 3" xfId="16529" xr:uid="{D5819E7A-CDB2-4B4F-9526-E4D1E472B7B9}"/>
    <cellStyle name="Normal 2 4 5 7 2 3" xfId="21592" xr:uid="{0017E10A-2123-4FF9-8E8C-4732D2530542}"/>
    <cellStyle name="Normal 2 4 5 7 2 4" xfId="12311" xr:uid="{9B150976-9AA1-4442-9A9C-6A0F72A05E2B}"/>
    <cellStyle name="Normal 2 4 5 7 3" xfId="5934" xr:uid="{00000000-0005-0000-0000-0000CD100000}"/>
    <cellStyle name="Normal 2 4 5 7 3 2" xfId="23664" xr:uid="{C12E9D31-CF12-44A7-B33D-58231E8921C5}"/>
    <cellStyle name="Normal 2 4 5 7 3 3" xfId="14384" xr:uid="{FAB842D4-E55F-4270-92EA-7DE9ED63182D}"/>
    <cellStyle name="Normal 2 4 5 7 4" xfId="19447" xr:uid="{113B08E0-C8A4-4148-903F-D6A3660967C7}"/>
    <cellStyle name="Normal 2 4 5 7 5" xfId="10166" xr:uid="{A410D84F-3A11-430B-AE4B-9163595516E1}"/>
    <cellStyle name="Normal 2 4 5 8" xfId="2041" xr:uid="{00000000-0005-0000-0000-0000CE100000}"/>
    <cellStyle name="Normal 2 4 5 8 2" xfId="4270" xr:uid="{00000000-0005-0000-0000-0000CF100000}"/>
    <cellStyle name="Normal 2 4 5 8 2 2" xfId="8492" xr:uid="{00000000-0005-0000-0000-0000D0100000}"/>
    <cellStyle name="Normal 2 4 5 8 2 2 2" xfId="26222" xr:uid="{AC58193F-27D6-4844-9E77-642E9B036C79}"/>
    <cellStyle name="Normal 2 4 5 8 2 2 3" xfId="16942" xr:uid="{C1A91E21-82B8-4FB4-96D9-792FAE28274E}"/>
    <cellStyle name="Normal 2 4 5 8 2 3" xfId="22005" xr:uid="{729A052F-58A4-44CA-BBF5-578D6965698A}"/>
    <cellStyle name="Normal 2 4 5 8 2 4" xfId="12724" xr:uid="{C2EBDE9D-8AB7-4C9B-83E1-582CBC576C3D}"/>
    <cellStyle name="Normal 2 4 5 8 3" xfId="6347" xr:uid="{00000000-0005-0000-0000-0000D1100000}"/>
    <cellStyle name="Normal 2 4 5 8 3 2" xfId="24077" xr:uid="{A75F3F74-1EBB-4582-AAB2-7C7754C3EEE9}"/>
    <cellStyle name="Normal 2 4 5 8 3 3" xfId="14797" xr:uid="{0212D48F-A0BA-4EFE-8E67-42B8EE943E7B}"/>
    <cellStyle name="Normal 2 4 5 8 4" xfId="19860" xr:uid="{7BC31AFA-E3AC-40BC-A5FF-91A1657C8BDB}"/>
    <cellStyle name="Normal 2 4 5 8 5" xfId="10579" xr:uid="{DE710897-9068-4AAB-84CE-CED7FF3C56D4}"/>
    <cellStyle name="Normal 2 4 5 9" xfId="2477" xr:uid="{00000000-0005-0000-0000-0000D2100000}"/>
    <cellStyle name="Normal 2 4 5 9 2" xfId="6760" xr:uid="{00000000-0005-0000-0000-0000D3100000}"/>
    <cellStyle name="Normal 2 4 5 9 2 2" xfId="24490" xr:uid="{760DB0E8-F1DD-4A8C-B3A0-280627D13FAC}"/>
    <cellStyle name="Normal 2 4 5 9 2 3" xfId="15210" xr:uid="{49B03C99-4BD1-4E15-8E1F-BBDCDA7D559F}"/>
    <cellStyle name="Normal 2 4 5 9 3" xfId="20273" xr:uid="{FD06007D-C32A-462F-9AA6-727566BA19BD}"/>
    <cellStyle name="Normal 2 4 5 9 4" xfId="10992" xr:uid="{FDA0A311-70FE-4C2D-A527-333674FFDED0}"/>
    <cellStyle name="Normal 2 4 6" xfId="311" xr:uid="{00000000-0005-0000-0000-0000D4100000}"/>
    <cellStyle name="Normal 2 4 7" xfId="312" xr:uid="{00000000-0005-0000-0000-0000D5100000}"/>
    <cellStyle name="Normal 2 4 7 10" xfId="17382" xr:uid="{5D885282-B63C-467E-952C-A59E4825BEC0}"/>
    <cellStyle name="Normal 2 4 7 11" xfId="8934" xr:uid="{6A16DEB4-2C0D-41E4-A86D-64CD50CC0874}"/>
    <cellStyle name="Normal 2 4 7 2" xfId="313" xr:uid="{00000000-0005-0000-0000-0000D6100000}"/>
    <cellStyle name="Normal 2 4 7 2 10" xfId="8935" xr:uid="{44ED57A8-D654-41B6-8227-98E783EEF25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4992" xr:uid="{1010F4A3-2118-4044-AB30-77A638F1BF1E}"/>
    <cellStyle name="Normal 2 4 7 2 2 2 2 3" xfId="15712" xr:uid="{1A1424CE-E73D-43D7-982D-A9D153F2158F}"/>
    <cellStyle name="Normal 2 4 7 2 2 2 3" xfId="20775" xr:uid="{288725FC-CC53-420C-BBE6-1977F725E18C}"/>
    <cellStyle name="Normal 2 4 7 2 2 2 4" xfId="11494" xr:uid="{C8226F61-6B3F-4748-9D06-BE8FE420F8EB}"/>
    <cellStyle name="Normal 2 4 7 2 2 3" xfId="5117" xr:uid="{00000000-0005-0000-0000-0000DA100000}"/>
    <cellStyle name="Normal 2 4 7 2 2 3 2" xfId="22847" xr:uid="{64EEA2B1-81A0-4262-9CE4-F0B170D8D93B}"/>
    <cellStyle name="Normal 2 4 7 2 2 3 3" xfId="13567" xr:uid="{F828CD8B-3D51-4C40-92FC-1E41BB201236}"/>
    <cellStyle name="Normal 2 4 7 2 2 4" xfId="18630" xr:uid="{DA684CE6-1E24-48C7-9B3F-BAE5496FDBD4}"/>
    <cellStyle name="Normal 2 4 7 2 2 5" xfId="17802" xr:uid="{58E4A976-E465-43EF-8BDC-98BF1C075F22}"/>
    <cellStyle name="Normal 2 4 7 2 2 6" xfId="9349" xr:uid="{5837FFBC-76BC-4FB9-9338-8AF509D1DDEF}"/>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5405" xr:uid="{50F3D545-1D3C-4271-9D01-8F82D58C825D}"/>
    <cellStyle name="Normal 2 4 7 2 3 2 2 3" xfId="16125" xr:uid="{2AAD0232-6D21-404C-AD71-49AB5A640C54}"/>
    <cellStyle name="Normal 2 4 7 2 3 2 3" xfId="21188" xr:uid="{D49F54BC-59DF-4B0B-81A9-A66B0507C6A3}"/>
    <cellStyle name="Normal 2 4 7 2 3 2 4" xfId="11907" xr:uid="{CA1076EE-6F57-4EBB-8CF8-F5B1868B13E7}"/>
    <cellStyle name="Normal 2 4 7 2 3 3" xfId="5530" xr:uid="{00000000-0005-0000-0000-0000DE100000}"/>
    <cellStyle name="Normal 2 4 7 2 3 3 2" xfId="23260" xr:uid="{DF6CCF4D-6762-4DEB-ABB5-7058410E1147}"/>
    <cellStyle name="Normal 2 4 7 2 3 3 3" xfId="13980" xr:uid="{E8D4089A-B778-49AA-B190-DB47202898CF}"/>
    <cellStyle name="Normal 2 4 7 2 3 4" xfId="19043" xr:uid="{55F9E1BD-5A27-4DBF-A803-04DD465136EA}"/>
    <cellStyle name="Normal 2 4 7 2 3 5" xfId="9762" xr:uid="{D987B15D-E45A-4577-A913-6C15A3B4A2BC}"/>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5818" xr:uid="{5662D7C0-75B5-4CD5-9A58-029688E8D891}"/>
    <cellStyle name="Normal 2 4 7 2 4 2 2 3" xfId="16538" xr:uid="{97F0783C-8E6D-4863-A8B6-05831F5F753F}"/>
    <cellStyle name="Normal 2 4 7 2 4 2 3" xfId="21601" xr:uid="{2DB54280-AEFE-443D-87EB-C5A8BEF8B528}"/>
    <cellStyle name="Normal 2 4 7 2 4 2 4" xfId="12320" xr:uid="{34FB71D6-20AE-43CD-8467-574B1BD17329}"/>
    <cellStyle name="Normal 2 4 7 2 4 3" xfId="5943" xr:uid="{00000000-0005-0000-0000-0000E2100000}"/>
    <cellStyle name="Normal 2 4 7 2 4 3 2" xfId="23673" xr:uid="{C344E622-EBB0-401E-A388-E2BA821B7706}"/>
    <cellStyle name="Normal 2 4 7 2 4 3 3" xfId="14393" xr:uid="{5F80DC55-FA5D-4F21-971F-B8340B137B6B}"/>
    <cellStyle name="Normal 2 4 7 2 4 4" xfId="19456" xr:uid="{ECECAEF4-5F37-4B6C-83E0-FA98DE55BF06}"/>
    <cellStyle name="Normal 2 4 7 2 4 5" xfId="10175" xr:uid="{2442A7A1-EF23-4CED-A6BB-673DCD8CB461}"/>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6231" xr:uid="{ACC39A18-CA08-476E-8CAC-F3BE65043543}"/>
    <cellStyle name="Normal 2 4 7 2 5 2 2 3" xfId="16951" xr:uid="{A98BF2E7-9A53-4BC3-93A6-1EEC01926030}"/>
    <cellStyle name="Normal 2 4 7 2 5 2 3" xfId="22014" xr:uid="{47F45009-7C08-4CE1-AB83-F6E1EF2F042C}"/>
    <cellStyle name="Normal 2 4 7 2 5 2 4" xfId="12733" xr:uid="{796A17ED-3702-45C9-BBEF-DBBCA7515895}"/>
    <cellStyle name="Normal 2 4 7 2 5 3" xfId="6356" xr:uid="{00000000-0005-0000-0000-0000E6100000}"/>
    <cellStyle name="Normal 2 4 7 2 5 3 2" xfId="24086" xr:uid="{951010CF-3ADA-4442-BA92-F0403D70156A}"/>
    <cellStyle name="Normal 2 4 7 2 5 3 3" xfId="14806" xr:uid="{CBBACA2D-4F32-405C-B3DE-281BF0210349}"/>
    <cellStyle name="Normal 2 4 7 2 5 4" xfId="19869" xr:uid="{48EBFA16-C5D8-499A-8254-EF45E19D76BA}"/>
    <cellStyle name="Normal 2 4 7 2 5 5" xfId="10588" xr:uid="{76816D1D-003C-4FEF-A7BB-D3392150B512}"/>
    <cellStyle name="Normal 2 4 7 2 6" xfId="2486" xr:uid="{00000000-0005-0000-0000-0000E7100000}"/>
    <cellStyle name="Normal 2 4 7 2 6 2" xfId="6769" xr:uid="{00000000-0005-0000-0000-0000E8100000}"/>
    <cellStyle name="Normal 2 4 7 2 6 2 2" xfId="24499" xr:uid="{54900224-7D48-4D38-8AA0-5DA7515C24C2}"/>
    <cellStyle name="Normal 2 4 7 2 6 2 3" xfId="15219" xr:uid="{3E60B29B-B29B-4300-8B3F-0BC8A7E79463}"/>
    <cellStyle name="Normal 2 4 7 2 6 3" xfId="20282" xr:uid="{170BC400-4464-4FE7-AD01-80F9FF926095}"/>
    <cellStyle name="Normal 2 4 7 2 6 4" xfId="11001" xr:uid="{A6938BB9-400A-4024-9CB7-210CD9833F38}"/>
    <cellStyle name="Normal 2 4 7 2 7" xfId="4703" xr:uid="{00000000-0005-0000-0000-0000E9100000}"/>
    <cellStyle name="Normal 2 4 7 2 7 2" xfId="22433" xr:uid="{831434C3-9125-4BDA-B571-CD9E143E5EEF}"/>
    <cellStyle name="Normal 2 4 7 2 7 3" xfId="13153" xr:uid="{6DCDE8B4-D49A-46DE-8E35-9B0CD91F9D04}"/>
    <cellStyle name="Normal 2 4 7 2 8" xfId="18216" xr:uid="{C8E4B7C5-1362-454C-ACCD-8687FB85989B}"/>
    <cellStyle name="Normal 2 4 7 2 9" xfId="17383" xr:uid="{CB59B51B-00CD-4DD1-9A46-EEA22BCB66C9}"/>
    <cellStyle name="Normal 2 4 7 3" xfId="800" xr:uid="{00000000-0005-0000-0000-0000EA100000}"/>
    <cellStyle name="Normal 2 4 7 3 2" xfId="3039" xr:uid="{00000000-0005-0000-0000-0000EB100000}"/>
    <cellStyle name="Normal 2 4 7 3 2 2" xfId="7261" xr:uid="{00000000-0005-0000-0000-0000EC100000}"/>
    <cellStyle name="Normal 2 4 7 3 2 2 2" xfId="24991" xr:uid="{19EE9F50-20F0-4007-9D79-D6E61957896C}"/>
    <cellStyle name="Normal 2 4 7 3 2 2 3" xfId="15711" xr:uid="{6D1A3A72-EF73-4591-A525-AD3E8335FD36}"/>
    <cellStyle name="Normal 2 4 7 3 2 3" xfId="20774" xr:uid="{57E1411C-900E-46C7-80A4-37305B991382}"/>
    <cellStyle name="Normal 2 4 7 3 2 4" xfId="11493" xr:uid="{89E6847D-4148-41DF-8447-EF98126022B6}"/>
    <cellStyle name="Normal 2 4 7 3 3" xfId="5116" xr:uid="{00000000-0005-0000-0000-0000ED100000}"/>
    <cellStyle name="Normal 2 4 7 3 3 2" xfId="22846" xr:uid="{5630C8E0-F90A-4F95-9A1F-3EC3BD9F8647}"/>
    <cellStyle name="Normal 2 4 7 3 3 3" xfId="13566" xr:uid="{C3F07F60-3D00-4A6B-97EA-D227AF745040}"/>
    <cellStyle name="Normal 2 4 7 3 4" xfId="18629" xr:uid="{9F5BE940-7DEC-40EA-9D21-53E4A1084A31}"/>
    <cellStyle name="Normal 2 4 7 3 5" xfId="17801" xr:uid="{5118C196-F402-45C7-A4F2-59B40FADBE48}"/>
    <cellStyle name="Normal 2 4 7 3 6" xfId="9348" xr:uid="{10786412-E4C4-4433-8758-1A66AD92CD99}"/>
    <cellStyle name="Normal 2 4 7 4" xfId="1222" xr:uid="{00000000-0005-0000-0000-0000EE100000}"/>
    <cellStyle name="Normal 2 4 7 4 2" xfId="3452" xr:uid="{00000000-0005-0000-0000-0000EF100000}"/>
    <cellStyle name="Normal 2 4 7 4 2 2" xfId="7674" xr:uid="{00000000-0005-0000-0000-0000F0100000}"/>
    <cellStyle name="Normal 2 4 7 4 2 2 2" xfId="25404" xr:uid="{B308AD74-3604-4671-8D63-AB6C9AC55F1F}"/>
    <cellStyle name="Normal 2 4 7 4 2 2 3" xfId="16124" xr:uid="{18D03F35-F0A5-4B39-96B7-316EEAB38658}"/>
    <cellStyle name="Normal 2 4 7 4 2 3" xfId="21187" xr:uid="{FF60B56A-4CE6-41F9-96ED-B3B56079636F}"/>
    <cellStyle name="Normal 2 4 7 4 2 4" xfId="11906" xr:uid="{F89E4697-2208-4CBC-99FE-D059C9810386}"/>
    <cellStyle name="Normal 2 4 7 4 3" xfId="5529" xr:uid="{00000000-0005-0000-0000-0000F1100000}"/>
    <cellStyle name="Normal 2 4 7 4 3 2" xfId="23259" xr:uid="{25BC64F4-D831-47FB-8BC6-A10FAE3E3DB8}"/>
    <cellStyle name="Normal 2 4 7 4 3 3" xfId="13979" xr:uid="{E4C4521E-B5CF-43D8-8F87-82773D7DDE00}"/>
    <cellStyle name="Normal 2 4 7 4 4" xfId="19042" xr:uid="{CDF8255D-FE9C-48DD-A8A7-C67DFE99A990}"/>
    <cellStyle name="Normal 2 4 7 4 5" xfId="9761" xr:uid="{F179C5B6-E5ED-470C-B10D-3F2C6D7307A2}"/>
    <cellStyle name="Normal 2 4 7 5" xfId="1635" xr:uid="{00000000-0005-0000-0000-0000F2100000}"/>
    <cellStyle name="Normal 2 4 7 5 2" xfId="3865" xr:uid="{00000000-0005-0000-0000-0000F3100000}"/>
    <cellStyle name="Normal 2 4 7 5 2 2" xfId="8087" xr:uid="{00000000-0005-0000-0000-0000F4100000}"/>
    <cellStyle name="Normal 2 4 7 5 2 2 2" xfId="25817" xr:uid="{3F5FF7C6-6B79-439A-B667-D8783EBB1279}"/>
    <cellStyle name="Normal 2 4 7 5 2 2 3" xfId="16537" xr:uid="{2C07B417-E147-42FD-A105-D1AD6AA5F128}"/>
    <cellStyle name="Normal 2 4 7 5 2 3" xfId="21600" xr:uid="{125B75F8-4F55-474D-8B2E-95E5820BF83C}"/>
    <cellStyle name="Normal 2 4 7 5 2 4" xfId="12319" xr:uid="{D4A87162-9146-43BE-A689-9F4E7B4CAEBC}"/>
    <cellStyle name="Normal 2 4 7 5 3" xfId="5942" xr:uid="{00000000-0005-0000-0000-0000F5100000}"/>
    <cellStyle name="Normal 2 4 7 5 3 2" xfId="23672" xr:uid="{BEEAC380-3411-4595-9815-914AFF4919BC}"/>
    <cellStyle name="Normal 2 4 7 5 3 3" xfId="14392" xr:uid="{99B16679-0407-4A12-BFA2-71E2CCF34759}"/>
    <cellStyle name="Normal 2 4 7 5 4" xfId="19455" xr:uid="{C5717D13-167D-4647-8E33-1D327D607597}"/>
    <cellStyle name="Normal 2 4 7 5 5" xfId="10174" xr:uid="{4FB695DB-0869-4933-9AAD-0DE27B7C6A27}"/>
    <cellStyle name="Normal 2 4 7 6" xfId="2049" xr:uid="{00000000-0005-0000-0000-0000F6100000}"/>
    <cellStyle name="Normal 2 4 7 6 2" xfId="4278" xr:uid="{00000000-0005-0000-0000-0000F7100000}"/>
    <cellStyle name="Normal 2 4 7 6 2 2" xfId="8500" xr:uid="{00000000-0005-0000-0000-0000F8100000}"/>
    <cellStyle name="Normal 2 4 7 6 2 2 2" xfId="26230" xr:uid="{E4C7FD76-0620-4A3D-A155-1049FF94C492}"/>
    <cellStyle name="Normal 2 4 7 6 2 2 3" xfId="16950" xr:uid="{C9C67F12-2C30-48DD-B820-A65803027573}"/>
    <cellStyle name="Normal 2 4 7 6 2 3" xfId="22013" xr:uid="{36F15CDD-8A91-4BCD-A0C7-E388DA190D6F}"/>
    <cellStyle name="Normal 2 4 7 6 2 4" xfId="12732" xr:uid="{9FEB97CF-FB6A-41A3-980F-814353E2865E}"/>
    <cellStyle name="Normal 2 4 7 6 3" xfId="6355" xr:uid="{00000000-0005-0000-0000-0000F9100000}"/>
    <cellStyle name="Normal 2 4 7 6 3 2" xfId="24085" xr:uid="{0BAF7C0B-0A78-4AA9-A894-3BA079206488}"/>
    <cellStyle name="Normal 2 4 7 6 3 3" xfId="14805" xr:uid="{978EDC48-3529-497B-B028-E1299C5CAB6A}"/>
    <cellStyle name="Normal 2 4 7 6 4" xfId="19868" xr:uid="{72880027-9908-41E2-ABE6-AE3CEE5D57F9}"/>
    <cellStyle name="Normal 2 4 7 6 5" xfId="10587" xr:uid="{A9E7C04C-A3C3-4F8D-88F7-87265C9B4A33}"/>
    <cellStyle name="Normal 2 4 7 7" xfId="2485" xr:uid="{00000000-0005-0000-0000-0000FA100000}"/>
    <cellStyle name="Normal 2 4 7 7 2" xfId="6768" xr:uid="{00000000-0005-0000-0000-0000FB100000}"/>
    <cellStyle name="Normal 2 4 7 7 2 2" xfId="24498" xr:uid="{539D2492-9957-4D49-B16D-661B4DFB58B4}"/>
    <cellStyle name="Normal 2 4 7 7 2 3" xfId="15218" xr:uid="{CEFF7C6E-5A5C-48D0-9D06-5B5A29F8AEAA}"/>
    <cellStyle name="Normal 2 4 7 7 3" xfId="20281" xr:uid="{23DAFFD2-5E14-4BC5-B600-B3F43864EA44}"/>
    <cellStyle name="Normal 2 4 7 7 4" xfId="11000" xr:uid="{0AD9D58E-7660-4F4F-A67D-9DA047E5E5E7}"/>
    <cellStyle name="Normal 2 4 7 8" xfId="4702" xr:uid="{00000000-0005-0000-0000-0000FC100000}"/>
    <cellStyle name="Normal 2 4 7 8 2" xfId="22432" xr:uid="{A5A3AF66-73C3-4E3F-A1DC-FE52D9BAAA60}"/>
    <cellStyle name="Normal 2 4 7 8 3" xfId="13152" xr:uid="{E4AB6977-55FF-4255-B165-7F3F72FF6E4D}"/>
    <cellStyle name="Normal 2 4 7 9" xfId="18215" xr:uid="{5ACFB81F-89AC-4872-9F8C-320ED28D7C8C}"/>
    <cellStyle name="Normal 2 4 8" xfId="314" xr:uid="{00000000-0005-0000-0000-0000FD100000}"/>
    <cellStyle name="Normal 2 4 8 10" xfId="8936" xr:uid="{807D0FA9-BA0F-4AC7-B706-7B13DCF0C8EF}"/>
    <cellStyle name="Normal 2 4 8 2" xfId="802" xr:uid="{00000000-0005-0000-0000-0000FE100000}"/>
    <cellStyle name="Normal 2 4 8 2 2" xfId="3041" xr:uid="{00000000-0005-0000-0000-0000FF100000}"/>
    <cellStyle name="Normal 2 4 8 2 2 2" xfId="7263" xr:uid="{00000000-0005-0000-0000-000000110000}"/>
    <cellStyle name="Normal 2 4 8 2 2 2 2" xfId="24993" xr:uid="{F08F29E4-DF96-496A-B8B5-C8FB221EFCB4}"/>
    <cellStyle name="Normal 2 4 8 2 2 2 3" xfId="15713" xr:uid="{16904D01-71A8-4C8A-A87A-AF3301C543F4}"/>
    <cellStyle name="Normal 2 4 8 2 2 3" xfId="20776" xr:uid="{90020A53-340F-4E25-A5AA-69839092A19D}"/>
    <cellStyle name="Normal 2 4 8 2 2 4" xfId="11495" xr:uid="{9AF485A1-2D70-48E9-A30F-75A42A215E08}"/>
    <cellStyle name="Normal 2 4 8 2 3" xfId="5118" xr:uid="{00000000-0005-0000-0000-000001110000}"/>
    <cellStyle name="Normal 2 4 8 2 3 2" xfId="22848" xr:uid="{0A02966B-50BE-44E1-8C45-3BAFC0A9D07C}"/>
    <cellStyle name="Normal 2 4 8 2 3 3" xfId="13568" xr:uid="{89D97DE4-5BFC-43E2-AEFF-B8A51ACDD511}"/>
    <cellStyle name="Normal 2 4 8 2 4" xfId="18631" xr:uid="{9BA98F94-2BB2-4A04-8869-F7CB249EC791}"/>
    <cellStyle name="Normal 2 4 8 2 5" xfId="17803" xr:uid="{5C681CAF-A903-4F20-9E73-DEFC5BC3AD60}"/>
    <cellStyle name="Normal 2 4 8 2 6" xfId="9350" xr:uid="{3EE40ED0-376D-4018-8160-7AF7EF6CF657}"/>
    <cellStyle name="Normal 2 4 8 3" xfId="1224" xr:uid="{00000000-0005-0000-0000-000002110000}"/>
    <cellStyle name="Normal 2 4 8 3 2" xfId="3454" xr:uid="{00000000-0005-0000-0000-000003110000}"/>
    <cellStyle name="Normal 2 4 8 3 2 2" xfId="7676" xr:uid="{00000000-0005-0000-0000-000004110000}"/>
    <cellStyle name="Normal 2 4 8 3 2 2 2" xfId="25406" xr:uid="{34775A32-02F5-4E30-ABEB-D2A9F5C44DCB}"/>
    <cellStyle name="Normal 2 4 8 3 2 2 3" xfId="16126" xr:uid="{FC1DC7AB-7CF0-45D4-9B72-1414E20F2274}"/>
    <cellStyle name="Normal 2 4 8 3 2 3" xfId="21189" xr:uid="{156A6C9F-7BD0-495F-BA2B-077598950973}"/>
    <cellStyle name="Normal 2 4 8 3 2 4" xfId="11908" xr:uid="{F14562DB-8AD6-482C-8E49-559302F9D9F8}"/>
    <cellStyle name="Normal 2 4 8 3 3" xfId="5531" xr:uid="{00000000-0005-0000-0000-000005110000}"/>
    <cellStyle name="Normal 2 4 8 3 3 2" xfId="23261" xr:uid="{9DA7EAF5-BEDF-4D43-A870-3635EBA6D349}"/>
    <cellStyle name="Normal 2 4 8 3 3 3" xfId="13981" xr:uid="{0DA3EAFE-060B-4ED4-9DF1-876C4117A4C5}"/>
    <cellStyle name="Normal 2 4 8 3 4" xfId="19044" xr:uid="{A2398EDC-EDE7-4D89-9FC0-7E26A47949EB}"/>
    <cellStyle name="Normal 2 4 8 3 5" xfId="9763" xr:uid="{BF7A8F95-F6DE-4976-90E6-0446C8162927}"/>
    <cellStyle name="Normal 2 4 8 4" xfId="1637" xr:uid="{00000000-0005-0000-0000-000006110000}"/>
    <cellStyle name="Normal 2 4 8 4 2" xfId="3867" xr:uid="{00000000-0005-0000-0000-000007110000}"/>
    <cellStyle name="Normal 2 4 8 4 2 2" xfId="8089" xr:uid="{00000000-0005-0000-0000-000008110000}"/>
    <cellStyle name="Normal 2 4 8 4 2 2 2" xfId="25819" xr:uid="{70C3C926-F6F7-4E1F-A116-7427F478BC5F}"/>
    <cellStyle name="Normal 2 4 8 4 2 2 3" xfId="16539" xr:uid="{0BA8F9AB-92AB-4F04-B288-2B7DE53FDA49}"/>
    <cellStyle name="Normal 2 4 8 4 2 3" xfId="21602" xr:uid="{DB824D06-7063-40AD-8AEA-3CC5E503232D}"/>
    <cellStyle name="Normal 2 4 8 4 2 4" xfId="12321" xr:uid="{9B51FF23-00A7-43C6-9779-31F9E0EED141}"/>
    <cellStyle name="Normal 2 4 8 4 3" xfId="5944" xr:uid="{00000000-0005-0000-0000-000009110000}"/>
    <cellStyle name="Normal 2 4 8 4 3 2" xfId="23674" xr:uid="{137E7B22-297C-47E9-9F8F-C90BAD33A30F}"/>
    <cellStyle name="Normal 2 4 8 4 3 3" xfId="14394" xr:uid="{8A2FDF30-A0F6-4882-8C26-723864F7E07A}"/>
    <cellStyle name="Normal 2 4 8 4 4" xfId="19457" xr:uid="{45CE1CBD-23EB-4A01-A465-BCEA26EE9F41}"/>
    <cellStyle name="Normal 2 4 8 4 5" xfId="10176" xr:uid="{13A17BDB-496D-45C6-94D9-328F449A0BD7}"/>
    <cellStyle name="Normal 2 4 8 5" xfId="2051" xr:uid="{00000000-0005-0000-0000-00000A110000}"/>
    <cellStyle name="Normal 2 4 8 5 2" xfId="4280" xr:uid="{00000000-0005-0000-0000-00000B110000}"/>
    <cellStyle name="Normal 2 4 8 5 2 2" xfId="8502" xr:uid="{00000000-0005-0000-0000-00000C110000}"/>
    <cellStyle name="Normal 2 4 8 5 2 2 2" xfId="26232" xr:uid="{ADFD4D67-67F9-4202-8B2E-94E9F9378121}"/>
    <cellStyle name="Normal 2 4 8 5 2 2 3" xfId="16952" xr:uid="{D2CD6092-3C07-4B36-9736-7570AAF5E0AD}"/>
    <cellStyle name="Normal 2 4 8 5 2 3" xfId="22015" xr:uid="{AEF434E5-64F1-42B5-81F1-570AB6CE9473}"/>
    <cellStyle name="Normal 2 4 8 5 2 4" xfId="12734" xr:uid="{95FCF602-633C-4C52-9DEB-C69BDAA06861}"/>
    <cellStyle name="Normal 2 4 8 5 3" xfId="6357" xr:uid="{00000000-0005-0000-0000-00000D110000}"/>
    <cellStyle name="Normal 2 4 8 5 3 2" xfId="24087" xr:uid="{D7CE23D6-D4AE-47F2-A7B9-DA72780E5ED0}"/>
    <cellStyle name="Normal 2 4 8 5 3 3" xfId="14807" xr:uid="{EC7B0A91-E8FD-4032-985B-B865C021BA25}"/>
    <cellStyle name="Normal 2 4 8 5 4" xfId="19870" xr:uid="{655F5200-D685-4C48-8E62-8B1D8EB5F997}"/>
    <cellStyle name="Normal 2 4 8 5 5" xfId="10589" xr:uid="{722879D0-D166-45E0-A02C-5EF738479FF5}"/>
    <cellStyle name="Normal 2 4 8 6" xfId="2487" xr:uid="{00000000-0005-0000-0000-00000E110000}"/>
    <cellStyle name="Normal 2 4 8 6 2" xfId="6770" xr:uid="{00000000-0005-0000-0000-00000F110000}"/>
    <cellStyle name="Normal 2 4 8 6 2 2" xfId="24500" xr:uid="{EF18EB3B-D8DB-4130-B051-2B478C5A2947}"/>
    <cellStyle name="Normal 2 4 8 6 2 3" xfId="15220" xr:uid="{AA9FAE2F-2345-460C-8711-C1D1B7E527E6}"/>
    <cellStyle name="Normal 2 4 8 6 3" xfId="20283" xr:uid="{4EE3C5CC-AEB2-4ECA-90ED-B19E462F93AE}"/>
    <cellStyle name="Normal 2 4 8 6 4" xfId="11002" xr:uid="{2F2948EA-113B-4A07-BD79-DA5AEAEE5308}"/>
    <cellStyle name="Normal 2 4 8 7" xfId="4704" xr:uid="{00000000-0005-0000-0000-000010110000}"/>
    <cellStyle name="Normal 2 4 8 7 2" xfId="22434" xr:uid="{ECB91FB1-93D8-472E-9431-E8019885AF70}"/>
    <cellStyle name="Normal 2 4 8 7 3" xfId="13154" xr:uid="{3C76B8DF-B3ED-4829-BEB8-FCA644A9B62A}"/>
    <cellStyle name="Normal 2 4 8 8" xfId="18217" xr:uid="{D7A2EEB8-02D7-4330-9CBD-F18EA64EA58E}"/>
    <cellStyle name="Normal 2 4 8 9" xfId="17384" xr:uid="{109B663A-83DA-4F3B-A643-834AAD36A11A}"/>
    <cellStyle name="Normal 2 5" xfId="315" xr:uid="{00000000-0005-0000-0000-000011110000}"/>
    <cellStyle name="Normal 2 5 10" xfId="4705" xr:uid="{00000000-0005-0000-0000-000012110000}"/>
    <cellStyle name="Normal 2 5 10 2" xfId="22435" xr:uid="{C411AB75-D61F-466F-B93E-54C5E28AB15A}"/>
    <cellStyle name="Normal 2 5 10 3" xfId="13155" xr:uid="{7E67A988-4CD5-430D-9B48-B884E0090C00}"/>
    <cellStyle name="Normal 2 5 11" xfId="18218" xr:uid="{495AA02E-3433-426A-9889-8D6E3D4B57B3}"/>
    <cellStyle name="Normal 2 5 12" xfId="17385" xr:uid="{681023E0-957E-4F38-AF61-4E03ABFBFE9C}"/>
    <cellStyle name="Normal 2 5 13" xfId="8937" xr:uid="{F8D065FA-FE41-48FA-A431-BC796A111357}"/>
    <cellStyle name="Normal 2 5 2" xfId="316" xr:uid="{00000000-0005-0000-0000-000013110000}"/>
    <cellStyle name="Normal 2 5 3" xfId="317" xr:uid="{00000000-0005-0000-0000-000014110000}"/>
    <cellStyle name="Normal 2 5 4" xfId="318" xr:uid="{00000000-0005-0000-0000-000015110000}"/>
    <cellStyle name="Normal 2 5 4 10" xfId="18219" xr:uid="{CCEA8C3E-3E44-4827-B974-6CE0604AA631}"/>
    <cellStyle name="Normal 2 5 4 11" xfId="17386" xr:uid="{0F21E0B3-CF04-489D-AA95-3A838008DE96}"/>
    <cellStyle name="Normal 2 5 4 12" xfId="8938" xr:uid="{151A27B5-F1AA-43D9-B645-C421EFFF4A7A}"/>
    <cellStyle name="Normal 2 5 4 2" xfId="319" xr:uid="{00000000-0005-0000-0000-000016110000}"/>
    <cellStyle name="Normal 2 5 4 2 10" xfId="17387" xr:uid="{4681F783-EF92-433A-B353-13C003B79F3E}"/>
    <cellStyle name="Normal 2 5 4 2 11" xfId="8939" xr:uid="{9D9D7E8B-D27A-4AF4-98C5-E6C8B6A3D5D0}"/>
    <cellStyle name="Normal 2 5 4 2 2" xfId="320" xr:uid="{00000000-0005-0000-0000-000017110000}"/>
    <cellStyle name="Normal 2 5 4 2 2 10" xfId="8940" xr:uid="{03D75CDB-EC20-4752-AD29-323CD2E1B721}"/>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4997" xr:uid="{7EADC6B8-7DC5-4CF6-BA5D-9D4AB732A436}"/>
    <cellStyle name="Normal 2 5 4 2 2 2 2 2 3" xfId="15717" xr:uid="{9F13E5B9-51F2-4BAE-9CFC-D88982BEFBD0}"/>
    <cellStyle name="Normal 2 5 4 2 2 2 2 3" xfId="20780" xr:uid="{604EB1AE-D676-4DD2-BEBC-1AD9AF289115}"/>
    <cellStyle name="Normal 2 5 4 2 2 2 2 4" xfId="11499" xr:uid="{E16AC8FD-F7A1-43AA-BAA8-58C38C6724AF}"/>
    <cellStyle name="Normal 2 5 4 2 2 2 3" xfId="5122" xr:uid="{00000000-0005-0000-0000-00001B110000}"/>
    <cellStyle name="Normal 2 5 4 2 2 2 3 2" xfId="22852" xr:uid="{50455435-C4A4-46A2-8869-7CA99F7350DC}"/>
    <cellStyle name="Normal 2 5 4 2 2 2 3 3" xfId="13572" xr:uid="{81078597-3125-49A9-82FA-B9478B88B4BA}"/>
    <cellStyle name="Normal 2 5 4 2 2 2 4" xfId="18635" xr:uid="{6544A4C4-DFC5-46E6-9F24-D3D90EA9C340}"/>
    <cellStyle name="Normal 2 5 4 2 2 2 5" xfId="17807" xr:uid="{99C40805-D715-4C7A-9621-594FBA8F6B5B}"/>
    <cellStyle name="Normal 2 5 4 2 2 2 6" xfId="9354" xr:uid="{72A3C972-2C63-4318-91F7-712579808AC6}"/>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5410" xr:uid="{7578B218-DB95-433C-8014-FD67FA44F6DF}"/>
    <cellStyle name="Normal 2 5 4 2 2 3 2 2 3" xfId="16130" xr:uid="{95512CC1-7117-4B29-98FF-1451407DE252}"/>
    <cellStyle name="Normal 2 5 4 2 2 3 2 3" xfId="21193" xr:uid="{DA0F1FBE-0186-4886-84A1-715A6F0654C2}"/>
    <cellStyle name="Normal 2 5 4 2 2 3 2 4" xfId="11912" xr:uid="{19ACD258-ECD8-452C-9A7B-215FC4B090AA}"/>
    <cellStyle name="Normal 2 5 4 2 2 3 3" xfId="5535" xr:uid="{00000000-0005-0000-0000-00001F110000}"/>
    <cellStyle name="Normal 2 5 4 2 2 3 3 2" xfId="23265" xr:uid="{31C9E2AD-ADAB-40DB-B57A-9204933AEF60}"/>
    <cellStyle name="Normal 2 5 4 2 2 3 3 3" xfId="13985" xr:uid="{60A399FB-4085-4B5D-A818-9CAF0374BB47}"/>
    <cellStyle name="Normal 2 5 4 2 2 3 4" xfId="19048" xr:uid="{CD366AB8-3081-4CE8-85C7-A99B30D9F008}"/>
    <cellStyle name="Normal 2 5 4 2 2 3 5" xfId="9767" xr:uid="{AC903F93-B164-464D-A2A8-5E3370D01968}"/>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5823" xr:uid="{CD8F7764-04A2-44C0-94CB-A3584AD0F04A}"/>
    <cellStyle name="Normal 2 5 4 2 2 4 2 2 3" xfId="16543" xr:uid="{1F84AFA1-26D0-4DED-A7F2-1FFFBB87D222}"/>
    <cellStyle name="Normal 2 5 4 2 2 4 2 3" xfId="21606" xr:uid="{7707B6DD-CCAD-4EB6-9231-5E75EFD5C214}"/>
    <cellStyle name="Normal 2 5 4 2 2 4 2 4" xfId="12325" xr:uid="{F555AC7C-A430-4A14-A8E5-550AAA7C1A12}"/>
    <cellStyle name="Normal 2 5 4 2 2 4 3" xfId="5948" xr:uid="{00000000-0005-0000-0000-000023110000}"/>
    <cellStyle name="Normal 2 5 4 2 2 4 3 2" xfId="23678" xr:uid="{8067EB9D-FC88-4462-A2DA-4D1C44B2D72A}"/>
    <cellStyle name="Normal 2 5 4 2 2 4 3 3" xfId="14398" xr:uid="{8746F2A1-7355-4DAD-B9B1-FC6C5747FE84}"/>
    <cellStyle name="Normal 2 5 4 2 2 4 4" xfId="19461" xr:uid="{822234C4-AA4A-4A0C-A4DD-809C71E73C42}"/>
    <cellStyle name="Normal 2 5 4 2 2 4 5" xfId="10180" xr:uid="{54442140-0546-4F1D-AF7D-FC3D9D6ED17E}"/>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6236" xr:uid="{37D718DA-8475-47A0-9951-5CD945B08A47}"/>
    <cellStyle name="Normal 2 5 4 2 2 5 2 2 3" xfId="16956" xr:uid="{89C6D8C0-7F28-4387-AE48-1970461BB070}"/>
    <cellStyle name="Normal 2 5 4 2 2 5 2 3" xfId="22019" xr:uid="{5D606415-6343-4A74-AAB0-A9E7562B98F8}"/>
    <cellStyle name="Normal 2 5 4 2 2 5 2 4" xfId="12738" xr:uid="{F9C76024-81D1-4AA2-BAF4-B327C508D9DE}"/>
    <cellStyle name="Normal 2 5 4 2 2 5 3" xfId="6361" xr:uid="{00000000-0005-0000-0000-000027110000}"/>
    <cellStyle name="Normal 2 5 4 2 2 5 3 2" xfId="24091" xr:uid="{835D38A7-91C0-4595-9431-DA24B4F96522}"/>
    <cellStyle name="Normal 2 5 4 2 2 5 3 3" xfId="14811" xr:uid="{60B44F50-21FF-48BE-BB0A-94A50FD3620E}"/>
    <cellStyle name="Normal 2 5 4 2 2 5 4" xfId="19874" xr:uid="{284AE627-21BE-47D3-AC99-93B44F12F969}"/>
    <cellStyle name="Normal 2 5 4 2 2 5 5" xfId="10593" xr:uid="{0AC78C29-281F-443E-A225-54D39D395A2B}"/>
    <cellStyle name="Normal 2 5 4 2 2 6" xfId="2491" xr:uid="{00000000-0005-0000-0000-000028110000}"/>
    <cellStyle name="Normal 2 5 4 2 2 6 2" xfId="6774" xr:uid="{00000000-0005-0000-0000-000029110000}"/>
    <cellStyle name="Normal 2 5 4 2 2 6 2 2" xfId="24504" xr:uid="{3B85EE9E-186D-4D71-B21A-A8817DCAB14C}"/>
    <cellStyle name="Normal 2 5 4 2 2 6 2 3" xfId="15224" xr:uid="{D7253252-3323-4251-8A7A-60B01EF85C20}"/>
    <cellStyle name="Normal 2 5 4 2 2 6 3" xfId="20287" xr:uid="{8C6D6F4C-2DD2-4232-8BF8-EE321C1A61C7}"/>
    <cellStyle name="Normal 2 5 4 2 2 6 4" xfId="11006" xr:uid="{2011231C-AD84-41C8-8435-0BA472AD5C84}"/>
    <cellStyle name="Normal 2 5 4 2 2 7" xfId="4708" xr:uid="{00000000-0005-0000-0000-00002A110000}"/>
    <cellStyle name="Normal 2 5 4 2 2 7 2" xfId="22438" xr:uid="{0D78B222-1CC6-4B58-8346-3E92EC48AFA2}"/>
    <cellStyle name="Normal 2 5 4 2 2 7 3" xfId="13158" xr:uid="{B5970C1C-0B19-4B21-8657-B3F539CD0B29}"/>
    <cellStyle name="Normal 2 5 4 2 2 8" xfId="18221" xr:uid="{1B33CF69-D9BE-45D5-8642-64361C3A666E}"/>
    <cellStyle name="Normal 2 5 4 2 2 9" xfId="17388" xr:uid="{31E9D817-C146-4E1C-B878-8614368A014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4996" xr:uid="{7C782B76-87C0-4C49-B871-58D2C57AC592}"/>
    <cellStyle name="Normal 2 5 4 2 3 2 2 3" xfId="15716" xr:uid="{B948AA0C-DCBA-433B-85C5-77CDF6B6E638}"/>
    <cellStyle name="Normal 2 5 4 2 3 2 3" xfId="20779" xr:uid="{C913126E-7E7E-4C0D-806F-333F92296E19}"/>
    <cellStyle name="Normal 2 5 4 2 3 2 4" xfId="11498" xr:uid="{84D5EE2B-2807-4F4E-9005-B3CB401113E0}"/>
    <cellStyle name="Normal 2 5 4 2 3 3" xfId="5121" xr:uid="{00000000-0005-0000-0000-00002E110000}"/>
    <cellStyle name="Normal 2 5 4 2 3 3 2" xfId="22851" xr:uid="{D3955EBA-98B1-4322-A389-69E58AA0FF75}"/>
    <cellStyle name="Normal 2 5 4 2 3 3 3" xfId="13571" xr:uid="{24236528-3364-4F9D-A733-6D37F7102BB5}"/>
    <cellStyle name="Normal 2 5 4 2 3 4" xfId="18634" xr:uid="{C26FF61A-53AF-4250-9A85-98B4283D98E5}"/>
    <cellStyle name="Normal 2 5 4 2 3 5" xfId="17806" xr:uid="{BD38ED35-2512-48AC-A3D4-DBBE3D1966BF}"/>
    <cellStyle name="Normal 2 5 4 2 3 6" xfId="9353" xr:uid="{FEF59F93-F3C8-4040-8505-638C50C41103}"/>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5409" xr:uid="{FCB03B66-8935-4798-AE04-3920A1857A46}"/>
    <cellStyle name="Normal 2 5 4 2 4 2 2 3" xfId="16129" xr:uid="{460CC8D5-6CC2-4410-B029-3BF767065511}"/>
    <cellStyle name="Normal 2 5 4 2 4 2 3" xfId="21192" xr:uid="{172DA08E-41B7-4D5D-976B-DF3FF9D9F9FE}"/>
    <cellStyle name="Normal 2 5 4 2 4 2 4" xfId="11911" xr:uid="{A5894707-980B-456E-AF64-A891ADDEF82C}"/>
    <cellStyle name="Normal 2 5 4 2 4 3" xfId="5534" xr:uid="{00000000-0005-0000-0000-000032110000}"/>
    <cellStyle name="Normal 2 5 4 2 4 3 2" xfId="23264" xr:uid="{E992D218-F27C-4B0F-A2E6-0DE03D217D19}"/>
    <cellStyle name="Normal 2 5 4 2 4 3 3" xfId="13984" xr:uid="{C4DC3B3E-9C9E-4A3E-BE44-B15973471CFF}"/>
    <cellStyle name="Normal 2 5 4 2 4 4" xfId="19047" xr:uid="{EC2E541A-B18D-41B9-8C3F-602CC97FEA5D}"/>
    <cellStyle name="Normal 2 5 4 2 4 5" xfId="9766" xr:uid="{2AAD508B-9692-4684-98DE-D509312078C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5822" xr:uid="{A084DB7A-2932-45A9-A6C2-3964757000CB}"/>
    <cellStyle name="Normal 2 5 4 2 5 2 2 3" xfId="16542" xr:uid="{0A10DFA7-7F9C-4AA3-BF20-8F9AA7879812}"/>
    <cellStyle name="Normal 2 5 4 2 5 2 3" xfId="21605" xr:uid="{F9E7D29B-48D9-474D-9A2E-2CA84A4D19B2}"/>
    <cellStyle name="Normal 2 5 4 2 5 2 4" xfId="12324" xr:uid="{CFD85F98-2F74-422C-88FD-848AB3F36259}"/>
    <cellStyle name="Normal 2 5 4 2 5 3" xfId="5947" xr:uid="{00000000-0005-0000-0000-000036110000}"/>
    <cellStyle name="Normal 2 5 4 2 5 3 2" xfId="23677" xr:uid="{62749263-DA92-497D-80AD-7639E726AE17}"/>
    <cellStyle name="Normal 2 5 4 2 5 3 3" xfId="14397" xr:uid="{79545F9E-17FD-4512-ACDF-28DA42D6791D}"/>
    <cellStyle name="Normal 2 5 4 2 5 4" xfId="19460" xr:uid="{FFEF5D74-5958-4781-84A3-CA0EDBED92EF}"/>
    <cellStyle name="Normal 2 5 4 2 5 5" xfId="10179" xr:uid="{538438A6-9BAF-4950-A2F1-EAF7ECA7E626}"/>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6235" xr:uid="{42449F67-AFD4-4378-838C-176ECE6A1552}"/>
    <cellStyle name="Normal 2 5 4 2 6 2 2 3" xfId="16955" xr:uid="{A26DA76B-1795-4053-ACCC-AB1060AB9C72}"/>
    <cellStyle name="Normal 2 5 4 2 6 2 3" xfId="22018" xr:uid="{A0ABA77F-60F0-41F6-88A8-064FBD1A4007}"/>
    <cellStyle name="Normal 2 5 4 2 6 2 4" xfId="12737" xr:uid="{5E6E8B87-C700-444D-990A-16C0FA41D713}"/>
    <cellStyle name="Normal 2 5 4 2 6 3" xfId="6360" xr:uid="{00000000-0005-0000-0000-00003A110000}"/>
    <cellStyle name="Normal 2 5 4 2 6 3 2" xfId="24090" xr:uid="{1328B8CC-FAC5-42A7-9892-5909E986C7C0}"/>
    <cellStyle name="Normal 2 5 4 2 6 3 3" xfId="14810" xr:uid="{FB229AFE-F553-4234-AB6A-FC3CC3963E06}"/>
    <cellStyle name="Normal 2 5 4 2 6 4" xfId="19873" xr:uid="{4299CAD8-E22F-42B5-B547-2EF4A4D6C1F2}"/>
    <cellStyle name="Normal 2 5 4 2 6 5" xfId="10592" xr:uid="{C5D9F90C-D34B-4ACC-AEA9-4DE959D96F16}"/>
    <cellStyle name="Normal 2 5 4 2 7" xfId="2490" xr:uid="{00000000-0005-0000-0000-00003B110000}"/>
    <cellStyle name="Normal 2 5 4 2 7 2" xfId="6773" xr:uid="{00000000-0005-0000-0000-00003C110000}"/>
    <cellStyle name="Normal 2 5 4 2 7 2 2" xfId="24503" xr:uid="{677EA50E-D17E-4EDF-A27F-E8C778C71EF7}"/>
    <cellStyle name="Normal 2 5 4 2 7 2 3" xfId="15223" xr:uid="{B02A0840-D0E5-4356-840B-5826CCCCED61}"/>
    <cellStyle name="Normal 2 5 4 2 7 3" xfId="20286" xr:uid="{97473953-DAFE-42CB-B92F-ACD6CA2A8505}"/>
    <cellStyle name="Normal 2 5 4 2 7 4" xfId="11005" xr:uid="{58CF3021-A961-4359-AC81-C6733738BAFC}"/>
    <cellStyle name="Normal 2 5 4 2 8" xfId="4707" xr:uid="{00000000-0005-0000-0000-00003D110000}"/>
    <cellStyle name="Normal 2 5 4 2 8 2" xfId="22437" xr:uid="{59AC86EB-4351-48CE-BEE6-7A880BE82C73}"/>
    <cellStyle name="Normal 2 5 4 2 8 3" xfId="13157" xr:uid="{1D802FF0-E6B1-410B-BE18-A4E886A99A69}"/>
    <cellStyle name="Normal 2 5 4 2 9" xfId="18220" xr:uid="{412D79D4-6E19-4728-982D-ACBCFA5B1B3D}"/>
    <cellStyle name="Normal 2 5 4 3" xfId="321" xr:uid="{00000000-0005-0000-0000-00003E110000}"/>
    <cellStyle name="Normal 2 5 4 3 10" xfId="8941" xr:uid="{756C70B1-D754-4531-AFD6-AA42443F05D2}"/>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4998" xr:uid="{F698CC36-B53E-463B-82E8-F4EC9BE36D8B}"/>
    <cellStyle name="Normal 2 5 4 3 2 2 2 3" xfId="15718" xr:uid="{2049E75A-DD21-4945-B59C-C6D94FAEDB5E}"/>
    <cellStyle name="Normal 2 5 4 3 2 2 3" xfId="20781" xr:uid="{1202439C-2964-4680-801E-F5DD3A804688}"/>
    <cellStyle name="Normal 2 5 4 3 2 2 4" xfId="11500" xr:uid="{1E15EAEA-BC4D-44A2-A8EF-F6A7E353DB5D}"/>
    <cellStyle name="Normal 2 5 4 3 2 3" xfId="5123" xr:uid="{00000000-0005-0000-0000-000042110000}"/>
    <cellStyle name="Normal 2 5 4 3 2 3 2" xfId="22853" xr:uid="{C9AFD171-9024-4D6C-8C11-D56A1B1D6E95}"/>
    <cellStyle name="Normal 2 5 4 3 2 3 3" xfId="13573" xr:uid="{CAE77EA5-3265-48FA-AB1B-81048D71746B}"/>
    <cellStyle name="Normal 2 5 4 3 2 4" xfId="18636" xr:uid="{80BDAC9C-C3BD-444A-80DC-9A0903BCF1B3}"/>
    <cellStyle name="Normal 2 5 4 3 2 5" xfId="17808" xr:uid="{23D1CDF4-60BB-4E18-BF4F-4B39FA6E3CA9}"/>
    <cellStyle name="Normal 2 5 4 3 2 6" xfId="9355" xr:uid="{064322EA-059B-4A7B-9903-D14FB6528DCB}"/>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5411" xr:uid="{184E3F25-8EF9-4E30-85F8-E97DDA2A51D7}"/>
    <cellStyle name="Normal 2 5 4 3 3 2 2 3" xfId="16131" xr:uid="{7796359F-596D-4766-A705-0B1BED722B95}"/>
    <cellStyle name="Normal 2 5 4 3 3 2 3" xfId="21194" xr:uid="{69AF74F1-441C-4A29-AC8E-1D4ADD42DF88}"/>
    <cellStyle name="Normal 2 5 4 3 3 2 4" xfId="11913" xr:uid="{34094BFE-E641-46A1-BC54-9277295E60AA}"/>
    <cellStyle name="Normal 2 5 4 3 3 3" xfId="5536" xr:uid="{00000000-0005-0000-0000-000046110000}"/>
    <cellStyle name="Normal 2 5 4 3 3 3 2" xfId="23266" xr:uid="{9B8BA774-407F-47F7-B157-579AC2ABC71B}"/>
    <cellStyle name="Normal 2 5 4 3 3 3 3" xfId="13986" xr:uid="{5B3B954F-7E80-4558-9BF4-CEDDBDBA5123}"/>
    <cellStyle name="Normal 2 5 4 3 3 4" xfId="19049" xr:uid="{1420F64F-C75B-452F-8EDA-20720EF86004}"/>
    <cellStyle name="Normal 2 5 4 3 3 5" xfId="9768" xr:uid="{051ACDA6-262F-496B-BF6A-BB8922BC513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5824" xr:uid="{FB9FA40F-CF24-4987-AF28-349F1141713D}"/>
    <cellStyle name="Normal 2 5 4 3 4 2 2 3" xfId="16544" xr:uid="{1B8635E1-86DA-413B-B9FF-FA8939BD37CE}"/>
    <cellStyle name="Normal 2 5 4 3 4 2 3" xfId="21607" xr:uid="{372CECD4-11FE-48FF-84C3-5AF9B4CC02FD}"/>
    <cellStyle name="Normal 2 5 4 3 4 2 4" xfId="12326" xr:uid="{5504D271-BE42-4F54-A079-01D71C3E3E8B}"/>
    <cellStyle name="Normal 2 5 4 3 4 3" xfId="5949" xr:uid="{00000000-0005-0000-0000-00004A110000}"/>
    <cellStyle name="Normal 2 5 4 3 4 3 2" xfId="23679" xr:uid="{373C2A1A-1404-4636-B00F-2E9F03BC4E8D}"/>
    <cellStyle name="Normal 2 5 4 3 4 3 3" xfId="14399" xr:uid="{0622CBB1-5136-4158-A7CE-D32E492F45F2}"/>
    <cellStyle name="Normal 2 5 4 3 4 4" xfId="19462" xr:uid="{9366549D-B30A-4C77-830F-338302E924D6}"/>
    <cellStyle name="Normal 2 5 4 3 4 5" xfId="10181" xr:uid="{BE6D915D-CAC9-47F4-98B5-5F0D192C22F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6237" xr:uid="{F8C4A4F3-7298-400A-A147-7C21513788AC}"/>
    <cellStyle name="Normal 2 5 4 3 5 2 2 3" xfId="16957" xr:uid="{7815D8BA-C621-4769-9797-BD2EEF1ECC98}"/>
    <cellStyle name="Normal 2 5 4 3 5 2 3" xfId="22020" xr:uid="{540C9DA5-9666-4F38-A14F-2B9DD610F201}"/>
    <cellStyle name="Normal 2 5 4 3 5 2 4" xfId="12739" xr:uid="{04D7321A-739F-44EC-B55D-DCD0B0532C8E}"/>
    <cellStyle name="Normal 2 5 4 3 5 3" xfId="6362" xr:uid="{00000000-0005-0000-0000-00004E110000}"/>
    <cellStyle name="Normal 2 5 4 3 5 3 2" xfId="24092" xr:uid="{3D2EC999-517B-48CC-A2A8-36690F1EEB17}"/>
    <cellStyle name="Normal 2 5 4 3 5 3 3" xfId="14812" xr:uid="{1C336001-D582-437F-BAAC-DBFE9BD1681F}"/>
    <cellStyle name="Normal 2 5 4 3 5 4" xfId="19875" xr:uid="{DC07DC36-3DF2-4F72-9C12-BC0095149E85}"/>
    <cellStyle name="Normal 2 5 4 3 5 5" xfId="10594" xr:uid="{661E8EEA-50A0-437F-A224-2866C6D945DF}"/>
    <cellStyle name="Normal 2 5 4 3 6" xfId="2492" xr:uid="{00000000-0005-0000-0000-00004F110000}"/>
    <cellStyle name="Normal 2 5 4 3 6 2" xfId="6775" xr:uid="{00000000-0005-0000-0000-000050110000}"/>
    <cellStyle name="Normal 2 5 4 3 6 2 2" xfId="24505" xr:uid="{AAADD9DE-6765-4D22-94D9-61819F2E369B}"/>
    <cellStyle name="Normal 2 5 4 3 6 2 3" xfId="15225" xr:uid="{A0490A6A-3897-4A00-B17B-1A658D488C13}"/>
    <cellStyle name="Normal 2 5 4 3 6 3" xfId="20288" xr:uid="{DA13080D-07F2-4230-BAFE-847E39CAD23B}"/>
    <cellStyle name="Normal 2 5 4 3 6 4" xfId="11007" xr:uid="{85F853FC-7775-4A01-8D69-FD32A89314B7}"/>
    <cellStyle name="Normal 2 5 4 3 7" xfId="4709" xr:uid="{00000000-0005-0000-0000-000051110000}"/>
    <cellStyle name="Normal 2 5 4 3 7 2" xfId="22439" xr:uid="{82A505FA-EB94-42F0-A790-93E6B603C03B}"/>
    <cellStyle name="Normal 2 5 4 3 7 3" xfId="13159" xr:uid="{5A078286-5031-4328-A6E5-425B6BBBA858}"/>
    <cellStyle name="Normal 2 5 4 3 8" xfId="18222" xr:uid="{0ED72725-BFA2-49C0-A567-A4135017DE0C}"/>
    <cellStyle name="Normal 2 5 4 3 9" xfId="17389" xr:uid="{75090B46-742F-4726-9218-150575F1E67D}"/>
    <cellStyle name="Normal 2 5 4 4" xfId="804" xr:uid="{00000000-0005-0000-0000-000052110000}"/>
    <cellStyle name="Normal 2 5 4 4 2" xfId="3043" xr:uid="{00000000-0005-0000-0000-000053110000}"/>
    <cellStyle name="Normal 2 5 4 4 2 2" xfId="7265" xr:uid="{00000000-0005-0000-0000-000054110000}"/>
    <cellStyle name="Normal 2 5 4 4 2 2 2" xfId="24995" xr:uid="{A8F19EA1-156C-4BDA-B719-D054E8E81F17}"/>
    <cellStyle name="Normal 2 5 4 4 2 2 3" xfId="15715" xr:uid="{03EE6CA1-888B-44E3-9D30-BE59137F2C3F}"/>
    <cellStyle name="Normal 2 5 4 4 2 3" xfId="20778" xr:uid="{D98802A5-7B0F-45A8-AA7E-71BFC8048654}"/>
    <cellStyle name="Normal 2 5 4 4 2 4" xfId="11497" xr:uid="{25D774EA-1CAC-46E0-BAD4-E3DC18ED941A}"/>
    <cellStyle name="Normal 2 5 4 4 3" xfId="5120" xr:uid="{00000000-0005-0000-0000-000055110000}"/>
    <cellStyle name="Normal 2 5 4 4 3 2" xfId="22850" xr:uid="{4AB444A8-A923-4822-838A-824D6972A374}"/>
    <cellStyle name="Normal 2 5 4 4 3 3" xfId="13570" xr:uid="{4B526530-B92C-406F-A7F8-532CA5D34B09}"/>
    <cellStyle name="Normal 2 5 4 4 4" xfId="18633" xr:uid="{01ADAFE9-5363-4FA3-BEBF-D907CF0496D0}"/>
    <cellStyle name="Normal 2 5 4 4 5" xfId="17805" xr:uid="{AF482C63-4525-44EA-B890-6F47C7ECE09B}"/>
    <cellStyle name="Normal 2 5 4 4 6" xfId="9352" xr:uid="{C98628CF-E5B1-44B6-B029-9E39A842DD64}"/>
    <cellStyle name="Normal 2 5 4 5" xfId="1226" xr:uid="{00000000-0005-0000-0000-000056110000}"/>
    <cellStyle name="Normal 2 5 4 5 2" xfId="3456" xr:uid="{00000000-0005-0000-0000-000057110000}"/>
    <cellStyle name="Normal 2 5 4 5 2 2" xfId="7678" xr:uid="{00000000-0005-0000-0000-000058110000}"/>
    <cellStyle name="Normal 2 5 4 5 2 2 2" xfId="25408" xr:uid="{8940D7BF-8E66-4B01-8CBA-8E9D6E83B96F}"/>
    <cellStyle name="Normal 2 5 4 5 2 2 3" xfId="16128" xr:uid="{114D2D72-8103-40B1-9BFF-52FB3394AD84}"/>
    <cellStyle name="Normal 2 5 4 5 2 3" xfId="21191" xr:uid="{6D0A63CA-197F-4E22-B9B8-8A54678BD50B}"/>
    <cellStyle name="Normal 2 5 4 5 2 4" xfId="11910" xr:uid="{3B8DDCBC-CE9A-49E9-8644-792F77780394}"/>
    <cellStyle name="Normal 2 5 4 5 3" xfId="5533" xr:uid="{00000000-0005-0000-0000-000059110000}"/>
    <cellStyle name="Normal 2 5 4 5 3 2" xfId="23263" xr:uid="{5B112924-9FAC-4F70-9BFB-3D41BE5D2CF6}"/>
    <cellStyle name="Normal 2 5 4 5 3 3" xfId="13983" xr:uid="{3CF6C6AC-C74F-4717-893F-D38F8B3BF72C}"/>
    <cellStyle name="Normal 2 5 4 5 4" xfId="19046" xr:uid="{DEC7C46C-0C05-4FF1-80A3-550D36E737E2}"/>
    <cellStyle name="Normal 2 5 4 5 5" xfId="9765" xr:uid="{EBFB2B8C-0CD2-4B53-964A-8C11D369F358}"/>
    <cellStyle name="Normal 2 5 4 6" xfId="1639" xr:uid="{00000000-0005-0000-0000-00005A110000}"/>
    <cellStyle name="Normal 2 5 4 6 2" xfId="3869" xr:uid="{00000000-0005-0000-0000-00005B110000}"/>
    <cellStyle name="Normal 2 5 4 6 2 2" xfId="8091" xr:uid="{00000000-0005-0000-0000-00005C110000}"/>
    <cellStyle name="Normal 2 5 4 6 2 2 2" xfId="25821" xr:uid="{4C5BCF2E-8328-4900-95B5-012216C858D4}"/>
    <cellStyle name="Normal 2 5 4 6 2 2 3" xfId="16541" xr:uid="{F79B62D8-396D-4B2A-9C40-FBFF1D2D5F21}"/>
    <cellStyle name="Normal 2 5 4 6 2 3" xfId="21604" xr:uid="{C398ACEF-1E4D-4D19-966E-D76635D74454}"/>
    <cellStyle name="Normal 2 5 4 6 2 4" xfId="12323" xr:uid="{F5039EA5-C253-4FB2-8976-357E4E73DEB5}"/>
    <cellStyle name="Normal 2 5 4 6 3" xfId="5946" xr:uid="{00000000-0005-0000-0000-00005D110000}"/>
    <cellStyle name="Normal 2 5 4 6 3 2" xfId="23676" xr:uid="{508630FE-847C-480B-ADA4-A6DA487F7DEB}"/>
    <cellStyle name="Normal 2 5 4 6 3 3" xfId="14396" xr:uid="{127473BF-4CD7-4BB9-A4DC-4014CBF2E4D2}"/>
    <cellStyle name="Normal 2 5 4 6 4" xfId="19459" xr:uid="{4D5F2B7D-C2ED-42DE-A3FD-BFBEB78FDFF2}"/>
    <cellStyle name="Normal 2 5 4 6 5" xfId="10178" xr:uid="{CFE18F8C-FC68-4E02-8A32-60874A46189C}"/>
    <cellStyle name="Normal 2 5 4 7" xfId="2053" xr:uid="{00000000-0005-0000-0000-00005E110000}"/>
    <cellStyle name="Normal 2 5 4 7 2" xfId="4282" xr:uid="{00000000-0005-0000-0000-00005F110000}"/>
    <cellStyle name="Normal 2 5 4 7 2 2" xfId="8504" xr:uid="{00000000-0005-0000-0000-000060110000}"/>
    <cellStyle name="Normal 2 5 4 7 2 2 2" xfId="26234" xr:uid="{52B4DEA2-E92C-46A1-9210-48F0D295F72B}"/>
    <cellStyle name="Normal 2 5 4 7 2 2 3" xfId="16954" xr:uid="{95FA6AD0-3130-4E28-A182-9AE2CFF17AAF}"/>
    <cellStyle name="Normal 2 5 4 7 2 3" xfId="22017" xr:uid="{A019A899-F962-488D-93A6-77EB46BC7CE2}"/>
    <cellStyle name="Normal 2 5 4 7 2 4" xfId="12736" xr:uid="{3CF1D47D-E4D0-46E0-9396-31A3D4990E79}"/>
    <cellStyle name="Normal 2 5 4 7 3" xfId="6359" xr:uid="{00000000-0005-0000-0000-000061110000}"/>
    <cellStyle name="Normal 2 5 4 7 3 2" xfId="24089" xr:uid="{16E81987-3CF5-428D-B05F-D60F3BFA36F3}"/>
    <cellStyle name="Normal 2 5 4 7 3 3" xfId="14809" xr:uid="{28F18D20-F8BE-48AA-82E3-55FFB2B4DCC9}"/>
    <cellStyle name="Normal 2 5 4 7 4" xfId="19872" xr:uid="{A4EE0261-8E4C-49CA-A1D3-046DF43F8B42}"/>
    <cellStyle name="Normal 2 5 4 7 5" xfId="10591" xr:uid="{A1614F2B-D11F-4217-B5C8-D9E83AE01752}"/>
    <cellStyle name="Normal 2 5 4 8" xfId="2489" xr:uid="{00000000-0005-0000-0000-000062110000}"/>
    <cellStyle name="Normal 2 5 4 8 2" xfId="6772" xr:uid="{00000000-0005-0000-0000-000063110000}"/>
    <cellStyle name="Normal 2 5 4 8 2 2" xfId="24502" xr:uid="{E6CE1426-DD57-4E9B-A9CB-299F5DC75564}"/>
    <cellStyle name="Normal 2 5 4 8 2 3" xfId="15222" xr:uid="{EDE3E54C-2AC8-480A-B170-6D5F99CEE0A7}"/>
    <cellStyle name="Normal 2 5 4 8 3" xfId="20285" xr:uid="{E8E5318A-46BC-4BB1-BD28-C375428890BC}"/>
    <cellStyle name="Normal 2 5 4 8 4" xfId="11004" xr:uid="{E545D6B5-8DB2-4B4D-BBC0-C4F3BC86D8FC}"/>
    <cellStyle name="Normal 2 5 4 9" xfId="4706" xr:uid="{00000000-0005-0000-0000-000064110000}"/>
    <cellStyle name="Normal 2 5 4 9 2" xfId="22436" xr:uid="{1A621461-8717-42A7-97E7-4F02B659ADB9}"/>
    <cellStyle name="Normal 2 5 4 9 3" xfId="13156" xr:uid="{A5ABA868-7DA7-4DBF-A28F-D3B22DABCB05}"/>
    <cellStyle name="Normal 2 5 5" xfId="803" xr:uid="{00000000-0005-0000-0000-000065110000}"/>
    <cellStyle name="Normal 2 5 5 2" xfId="3042" xr:uid="{00000000-0005-0000-0000-000066110000}"/>
    <cellStyle name="Normal 2 5 5 2 2" xfId="7264" xr:uid="{00000000-0005-0000-0000-000067110000}"/>
    <cellStyle name="Normal 2 5 5 2 2 2" xfId="24994" xr:uid="{602D3CBB-17DE-4A9F-AB68-A1E2DAA959A5}"/>
    <cellStyle name="Normal 2 5 5 2 2 3" xfId="15714" xr:uid="{47F1F752-66B4-4FD3-80A4-F1B8471760F9}"/>
    <cellStyle name="Normal 2 5 5 2 3" xfId="20777" xr:uid="{0D1F7AAD-0CA6-4252-8D51-4C54AE76BD10}"/>
    <cellStyle name="Normal 2 5 5 2 4" xfId="11496" xr:uid="{91209D7E-EBDE-4DC3-B5C1-B554D40C8CCD}"/>
    <cellStyle name="Normal 2 5 5 3" xfId="5119" xr:uid="{00000000-0005-0000-0000-000068110000}"/>
    <cellStyle name="Normal 2 5 5 3 2" xfId="22849" xr:uid="{D5E1D41E-1440-4C7B-BF43-5AA76C430156}"/>
    <cellStyle name="Normal 2 5 5 3 3" xfId="13569" xr:uid="{B366A697-1F8F-41F9-A812-84A589783E41}"/>
    <cellStyle name="Normal 2 5 5 4" xfId="18632" xr:uid="{165CFFCD-1C3A-4621-81CA-2E2FAEE4AD73}"/>
    <cellStyle name="Normal 2 5 5 5" xfId="17804" xr:uid="{75AA706D-5084-438E-B54A-4894919E5786}"/>
    <cellStyle name="Normal 2 5 5 6" xfId="9351" xr:uid="{B0DF9A10-CF7D-42EE-8001-CEE94E7DE8B6}"/>
    <cellStyle name="Normal 2 5 6" xfId="1225" xr:uid="{00000000-0005-0000-0000-000069110000}"/>
    <cellStyle name="Normal 2 5 6 2" xfId="3455" xr:uid="{00000000-0005-0000-0000-00006A110000}"/>
    <cellStyle name="Normal 2 5 6 2 2" xfId="7677" xr:uid="{00000000-0005-0000-0000-00006B110000}"/>
    <cellStyle name="Normal 2 5 6 2 2 2" xfId="25407" xr:uid="{225FC9F2-FEA7-412B-83A2-AB8D1A4A4F0C}"/>
    <cellStyle name="Normal 2 5 6 2 2 3" xfId="16127" xr:uid="{24A4ED7E-F86F-4BEF-B196-BCA2819C34E4}"/>
    <cellStyle name="Normal 2 5 6 2 3" xfId="21190" xr:uid="{67E56A98-4FB7-4E30-B84D-2BCBE420D1D5}"/>
    <cellStyle name="Normal 2 5 6 2 4" xfId="11909" xr:uid="{2342FFC5-A8F4-4A86-B4DA-EDA9994DA6ED}"/>
    <cellStyle name="Normal 2 5 6 3" xfId="5532" xr:uid="{00000000-0005-0000-0000-00006C110000}"/>
    <cellStyle name="Normal 2 5 6 3 2" xfId="23262" xr:uid="{902018D1-7E84-496D-B7D9-432611D7BF56}"/>
    <cellStyle name="Normal 2 5 6 3 3" xfId="13982" xr:uid="{5E042AEB-1621-4854-A439-494D55DFC47D}"/>
    <cellStyle name="Normal 2 5 6 4" xfId="19045" xr:uid="{97D31D2D-5AEF-40F9-9228-15CDDF63B8FF}"/>
    <cellStyle name="Normal 2 5 6 5" xfId="9764" xr:uid="{3BD4A7CE-A8FD-4DB4-B254-79518D651CB9}"/>
    <cellStyle name="Normal 2 5 7" xfId="1638" xr:uid="{00000000-0005-0000-0000-00006D110000}"/>
    <cellStyle name="Normal 2 5 7 2" xfId="3868" xr:uid="{00000000-0005-0000-0000-00006E110000}"/>
    <cellStyle name="Normal 2 5 7 2 2" xfId="8090" xr:uid="{00000000-0005-0000-0000-00006F110000}"/>
    <cellStyle name="Normal 2 5 7 2 2 2" xfId="25820" xr:uid="{EBB67FEF-B86C-46B4-A259-56E679D5ADF7}"/>
    <cellStyle name="Normal 2 5 7 2 2 3" xfId="16540" xr:uid="{4C0139F5-A660-4051-A6D2-560B4D9F0ABC}"/>
    <cellStyle name="Normal 2 5 7 2 3" xfId="21603" xr:uid="{8644251D-F354-498F-9E03-69A6A17CA52D}"/>
    <cellStyle name="Normal 2 5 7 2 4" xfId="12322" xr:uid="{4B504A42-1FC2-478D-8E03-BE49ECCAB1C3}"/>
    <cellStyle name="Normal 2 5 7 3" xfId="5945" xr:uid="{00000000-0005-0000-0000-000070110000}"/>
    <cellStyle name="Normal 2 5 7 3 2" xfId="23675" xr:uid="{69D1C457-ED28-4AFB-9A35-EBCE6C864A60}"/>
    <cellStyle name="Normal 2 5 7 3 3" xfId="14395" xr:uid="{53C20EEC-C6A9-4A69-92EC-A42FA3F4B3C7}"/>
    <cellStyle name="Normal 2 5 7 4" xfId="19458" xr:uid="{54440670-0324-424E-B113-314ED3FD820C}"/>
    <cellStyle name="Normal 2 5 7 5" xfId="10177" xr:uid="{DCA5FD45-9F3D-48A5-8F14-8FEA7576C9F2}"/>
    <cellStyle name="Normal 2 5 8" xfId="2052" xr:uid="{00000000-0005-0000-0000-000071110000}"/>
    <cellStyle name="Normal 2 5 8 2" xfId="4281" xr:uid="{00000000-0005-0000-0000-000072110000}"/>
    <cellStyle name="Normal 2 5 8 2 2" xfId="8503" xr:uid="{00000000-0005-0000-0000-000073110000}"/>
    <cellStyle name="Normal 2 5 8 2 2 2" xfId="26233" xr:uid="{14328D66-C720-4B68-BB3A-3E3D5588FA1B}"/>
    <cellStyle name="Normal 2 5 8 2 2 3" xfId="16953" xr:uid="{4679B423-1700-4A8E-9DCD-A4DBA3E83725}"/>
    <cellStyle name="Normal 2 5 8 2 3" xfId="22016" xr:uid="{8EAA8312-CC8D-453E-B01D-F1390761046D}"/>
    <cellStyle name="Normal 2 5 8 2 4" xfId="12735" xr:uid="{C4982E7E-4735-427D-981A-8CBD00FDE187}"/>
    <cellStyle name="Normal 2 5 8 3" xfId="6358" xr:uid="{00000000-0005-0000-0000-000074110000}"/>
    <cellStyle name="Normal 2 5 8 3 2" xfId="24088" xr:uid="{C582E561-B170-477C-94F2-2117FC333EFC}"/>
    <cellStyle name="Normal 2 5 8 3 3" xfId="14808" xr:uid="{C7BA0DED-CC57-4541-84C7-24EFA42957A6}"/>
    <cellStyle name="Normal 2 5 8 4" xfId="19871" xr:uid="{3527B2AF-C1CA-41CB-A9BF-CB9E684461BF}"/>
    <cellStyle name="Normal 2 5 8 5" xfId="10590" xr:uid="{7B8F3B20-6D68-4AB8-979C-6310EDAB2A65}"/>
    <cellStyle name="Normal 2 5 9" xfId="2488" xr:uid="{00000000-0005-0000-0000-000075110000}"/>
    <cellStyle name="Normal 2 5 9 2" xfId="6771" xr:uid="{00000000-0005-0000-0000-000076110000}"/>
    <cellStyle name="Normal 2 5 9 2 2" xfId="24501" xr:uid="{D5294E10-B3D8-4181-9B6C-9C4694EE08F9}"/>
    <cellStyle name="Normal 2 5 9 2 3" xfId="15221" xr:uid="{E4F35B19-30EB-4ED4-97DE-759E1C9C969D}"/>
    <cellStyle name="Normal 2 5 9 3" xfId="20284" xr:uid="{5AE29E51-B6D9-4304-A3C0-5CEC2CE373CA}"/>
    <cellStyle name="Normal 2 5 9 4" xfId="11003" xr:uid="{E91A38D3-A080-4A3E-B2AF-6300926C33FD}"/>
    <cellStyle name="Normal 2 6" xfId="322" xr:uid="{00000000-0005-0000-0000-000077110000}"/>
    <cellStyle name="Normal 2 7" xfId="769" xr:uid="{00000000-0005-0000-0000-000078110000}"/>
    <cellStyle name="Normal 2 8" xfId="4495" xr:uid="{00000000-0005-0000-0000-000079110000}"/>
    <cellStyle name="Normal 2 8 2" xfId="17597" xr:uid="{2A4D9391-BB81-4F38-AA57-88579EC451FE}"/>
    <cellStyle name="Normal 2 8 3" xfId="12947" xr:uid="{37D250BC-B26D-4D81-831C-5813A4F78798}"/>
    <cellStyle name="Normal 3" xfId="323" xr:uid="{00000000-0005-0000-0000-00007A110000}"/>
    <cellStyle name="Normal 3 2" xfId="324" xr:uid="{00000000-0005-0000-0000-00007B110000}"/>
    <cellStyle name="Normal 3 2 10" xfId="18223" xr:uid="{B3D3DD9C-A7E3-4521-97F0-1919E2E659C0}"/>
    <cellStyle name="Normal 3 2 11" xfId="17390" xr:uid="{CE4AF94A-B21E-4A43-BA4F-C3940D523880}"/>
    <cellStyle name="Normal 3 2 12" xfId="8942" xr:uid="{0DC8255A-892D-417A-9A4B-B89D912E0874}"/>
    <cellStyle name="Normal 3 2 2" xfId="325" xr:uid="{00000000-0005-0000-0000-00007C110000}"/>
    <cellStyle name="Normal 3 2 2 2" xfId="810" xr:uid="{00000000-0005-0000-0000-00007D110000}"/>
    <cellStyle name="Normal 3 2 3" xfId="326" xr:uid="{00000000-0005-0000-0000-00007E110000}"/>
    <cellStyle name="Normal 3 2 3 10" xfId="18224" xr:uid="{A032F77C-027F-44BE-B216-6F7126ADC03E}"/>
    <cellStyle name="Normal 3 2 3 11" xfId="17391" xr:uid="{7CDE62F8-8EF1-4A06-A323-1C3B3A403D75}"/>
    <cellStyle name="Normal 3 2 3 12" xfId="8943" xr:uid="{3110764D-DEC8-4099-92B4-45D4339CADF0}"/>
    <cellStyle name="Normal 3 2 3 2" xfId="327" xr:uid="{00000000-0005-0000-0000-00007F110000}"/>
    <cellStyle name="Normal 3 2 3 2 10" xfId="17392" xr:uid="{58C5B05C-72B7-4349-A5AF-8835D890B36C}"/>
    <cellStyle name="Normal 3 2 3 2 11" xfId="8944" xr:uid="{9C4457A3-A928-4209-8985-C7A6AB4CF6D7}"/>
    <cellStyle name="Normal 3 2 3 2 2" xfId="328" xr:uid="{00000000-0005-0000-0000-000080110000}"/>
    <cellStyle name="Normal 3 2 3 2 2 10" xfId="8945" xr:uid="{C173E976-BE4F-4D02-8352-2762F6099D53}"/>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5002" xr:uid="{2D4ADE02-D895-4AC7-8D00-C805F6DD814E}"/>
    <cellStyle name="Normal 3 2 3 2 2 2 2 2 3" xfId="15722" xr:uid="{75313C9F-4379-4A6F-A550-D2EBF0BE3922}"/>
    <cellStyle name="Normal 3 2 3 2 2 2 2 3" xfId="20785" xr:uid="{4D1F21A6-8C3E-46DC-95EE-763AA874A7A6}"/>
    <cellStyle name="Normal 3 2 3 2 2 2 2 4" xfId="11504" xr:uid="{F8F4E0EA-7EE5-4188-953C-5C4892E69205}"/>
    <cellStyle name="Normal 3 2 3 2 2 2 3" xfId="5127" xr:uid="{00000000-0005-0000-0000-000084110000}"/>
    <cellStyle name="Normal 3 2 3 2 2 2 3 2" xfId="22857" xr:uid="{4293969C-2BA9-4D93-9388-68A81C4317C2}"/>
    <cellStyle name="Normal 3 2 3 2 2 2 3 3" xfId="13577" xr:uid="{52F16C14-1B63-4628-9950-1DF323C88C09}"/>
    <cellStyle name="Normal 3 2 3 2 2 2 4" xfId="18640" xr:uid="{7A85119E-79F6-437D-8D5B-0C8DEDE700E5}"/>
    <cellStyle name="Normal 3 2 3 2 2 2 5" xfId="17812" xr:uid="{9B03C587-EBA1-4947-8E7C-1836EFEC9D63}"/>
    <cellStyle name="Normal 3 2 3 2 2 2 6" xfId="9359" xr:uid="{FF54EB78-2347-4B33-A8BB-24D8B9C9E1A8}"/>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5415" xr:uid="{A4A5F739-3A36-4D8D-8605-C00C5AB14C81}"/>
    <cellStyle name="Normal 3 2 3 2 2 3 2 2 3" xfId="16135" xr:uid="{0E2B3CF5-E793-4A42-932E-E927CC5507D2}"/>
    <cellStyle name="Normal 3 2 3 2 2 3 2 3" xfId="21198" xr:uid="{AB74550F-4BA3-46B0-A478-3BF3A5A5F813}"/>
    <cellStyle name="Normal 3 2 3 2 2 3 2 4" xfId="11917" xr:uid="{49FB5AC3-65D8-4B97-9AB4-0C6BBC1384F4}"/>
    <cellStyle name="Normal 3 2 3 2 2 3 3" xfId="5540" xr:uid="{00000000-0005-0000-0000-000088110000}"/>
    <cellStyle name="Normal 3 2 3 2 2 3 3 2" xfId="23270" xr:uid="{6496E68A-2E9C-4348-8924-478A7CEA2549}"/>
    <cellStyle name="Normal 3 2 3 2 2 3 3 3" xfId="13990" xr:uid="{ED9E923B-F373-41E2-9605-866EFA619BE0}"/>
    <cellStyle name="Normal 3 2 3 2 2 3 4" xfId="19053" xr:uid="{5875568E-89AD-4AD5-9BB4-19ACCF755730}"/>
    <cellStyle name="Normal 3 2 3 2 2 3 5" xfId="9772" xr:uid="{187691D9-CBC2-483B-9FE1-2E0659A6E89D}"/>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5828" xr:uid="{FE8E47FF-E87B-4F8F-B9F5-1EEF1960E5CE}"/>
    <cellStyle name="Normal 3 2 3 2 2 4 2 2 3" xfId="16548" xr:uid="{F4759CC2-597D-4936-8555-944B98AB65FA}"/>
    <cellStyle name="Normal 3 2 3 2 2 4 2 3" xfId="21611" xr:uid="{112B29C3-578F-4B8F-93A7-5FC30C2CB6D7}"/>
    <cellStyle name="Normal 3 2 3 2 2 4 2 4" xfId="12330" xr:uid="{0C0E3E70-9A57-460F-B20E-04CDD785AE6A}"/>
    <cellStyle name="Normal 3 2 3 2 2 4 3" xfId="5953" xr:uid="{00000000-0005-0000-0000-00008C110000}"/>
    <cellStyle name="Normal 3 2 3 2 2 4 3 2" xfId="23683" xr:uid="{43022463-CB8F-4F63-9228-D41B0F5D3FDB}"/>
    <cellStyle name="Normal 3 2 3 2 2 4 3 3" xfId="14403" xr:uid="{97451D2A-2D49-4E80-85A0-399BDC82CB2A}"/>
    <cellStyle name="Normal 3 2 3 2 2 4 4" xfId="19466" xr:uid="{A2FA41E5-B41E-4689-BEEE-E28153724B79}"/>
    <cellStyle name="Normal 3 2 3 2 2 4 5" xfId="10185" xr:uid="{A4E7BCCA-64D2-4449-A553-C6D8160670AE}"/>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6241" xr:uid="{6A46E5FA-B760-4EB9-8199-E17503645081}"/>
    <cellStyle name="Normal 3 2 3 2 2 5 2 2 3" xfId="16961" xr:uid="{233174D3-A162-4BB1-8C70-43BF48FAC773}"/>
    <cellStyle name="Normal 3 2 3 2 2 5 2 3" xfId="22024" xr:uid="{EB058EF1-CD22-4D41-8AEB-967B88C01265}"/>
    <cellStyle name="Normal 3 2 3 2 2 5 2 4" xfId="12743" xr:uid="{CB1EA8D2-FE2A-4D80-BEE9-ECF1EE281314}"/>
    <cellStyle name="Normal 3 2 3 2 2 5 3" xfId="6366" xr:uid="{00000000-0005-0000-0000-000090110000}"/>
    <cellStyle name="Normal 3 2 3 2 2 5 3 2" xfId="24096" xr:uid="{78228712-4B32-430E-BD7F-AAC4F47F6D03}"/>
    <cellStyle name="Normal 3 2 3 2 2 5 3 3" xfId="14816" xr:uid="{298AAC0C-5BD5-4A6C-AA73-A06616D300CE}"/>
    <cellStyle name="Normal 3 2 3 2 2 5 4" xfId="19879" xr:uid="{C3E07F6E-D03C-40BF-AF4B-58BB220F74F2}"/>
    <cellStyle name="Normal 3 2 3 2 2 5 5" xfId="10598" xr:uid="{241B9C6F-2D6F-4E69-8C64-8F17649BF253}"/>
    <cellStyle name="Normal 3 2 3 2 2 6" xfId="2496" xr:uid="{00000000-0005-0000-0000-000091110000}"/>
    <cellStyle name="Normal 3 2 3 2 2 6 2" xfId="6779" xr:uid="{00000000-0005-0000-0000-000092110000}"/>
    <cellStyle name="Normal 3 2 3 2 2 6 2 2" xfId="24509" xr:uid="{D229765C-7B7C-4FA8-8A4D-F6FB214772F5}"/>
    <cellStyle name="Normal 3 2 3 2 2 6 2 3" xfId="15229" xr:uid="{D82F6DCE-023B-46DA-AFF3-A9E321E717E3}"/>
    <cellStyle name="Normal 3 2 3 2 2 6 3" xfId="20292" xr:uid="{CB21199D-4A6D-4406-93AF-06555D8591BC}"/>
    <cellStyle name="Normal 3 2 3 2 2 6 4" xfId="11011" xr:uid="{E3BB5FDF-BD31-427C-96C1-FC0DEE91D56E}"/>
    <cellStyle name="Normal 3 2 3 2 2 7" xfId="4713" xr:uid="{00000000-0005-0000-0000-000093110000}"/>
    <cellStyle name="Normal 3 2 3 2 2 7 2" xfId="22443" xr:uid="{27ED2739-CF6B-420F-BE6C-B954B18BD2FE}"/>
    <cellStyle name="Normal 3 2 3 2 2 7 3" xfId="13163" xr:uid="{AEBF2A44-DD9F-4F39-9E86-0B6DDAEE74A1}"/>
    <cellStyle name="Normal 3 2 3 2 2 8" xfId="18226" xr:uid="{358A41D8-8277-455C-8B8A-DEA4A2601383}"/>
    <cellStyle name="Normal 3 2 3 2 2 9" xfId="17393" xr:uid="{DA99D3AC-9444-43F1-9752-7AD14B2B3FB4}"/>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5001" xr:uid="{341299BE-3559-453F-A314-9E6E2F69B6CD}"/>
    <cellStyle name="Normal 3 2 3 2 3 2 2 3" xfId="15721" xr:uid="{C1F6C827-AA24-4D3C-8515-BDD835448874}"/>
    <cellStyle name="Normal 3 2 3 2 3 2 3" xfId="20784" xr:uid="{56D4B27E-FC72-457F-BC9C-2B3BB3E587D6}"/>
    <cellStyle name="Normal 3 2 3 2 3 2 4" xfId="11503" xr:uid="{4419B403-8A49-40EC-98D9-CDCFDC0DE8A7}"/>
    <cellStyle name="Normal 3 2 3 2 3 3" xfId="5126" xr:uid="{00000000-0005-0000-0000-000097110000}"/>
    <cellStyle name="Normal 3 2 3 2 3 3 2" xfId="22856" xr:uid="{EE6DE287-8393-4D41-B8F3-AD452D73B572}"/>
    <cellStyle name="Normal 3 2 3 2 3 3 3" xfId="13576" xr:uid="{14DC8F70-FFC0-4789-BB50-D04939981B32}"/>
    <cellStyle name="Normal 3 2 3 2 3 4" xfId="18639" xr:uid="{5BB41EB0-F835-4F7A-A246-7E61AA710A5F}"/>
    <cellStyle name="Normal 3 2 3 2 3 5" xfId="17811" xr:uid="{F92705B5-E0B4-487E-9BBF-B3FD44FDDB94}"/>
    <cellStyle name="Normal 3 2 3 2 3 6" xfId="9358" xr:uid="{D30228F9-0082-49D5-84BB-EE75150270D0}"/>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5414" xr:uid="{E934D787-3A28-43BC-AF37-859DDED0F617}"/>
    <cellStyle name="Normal 3 2 3 2 4 2 2 3" xfId="16134" xr:uid="{B97D900E-6A2B-420C-B0C1-517DE7D27139}"/>
    <cellStyle name="Normal 3 2 3 2 4 2 3" xfId="21197" xr:uid="{1C7FC304-D239-4FF4-BFA2-47D7CE8FFB79}"/>
    <cellStyle name="Normal 3 2 3 2 4 2 4" xfId="11916" xr:uid="{281BC794-B561-4632-9C1F-4E472F584CD3}"/>
    <cellStyle name="Normal 3 2 3 2 4 3" xfId="5539" xr:uid="{00000000-0005-0000-0000-00009B110000}"/>
    <cellStyle name="Normal 3 2 3 2 4 3 2" xfId="23269" xr:uid="{8B4774D9-3FE7-4814-AE4F-F727A94FDC41}"/>
    <cellStyle name="Normal 3 2 3 2 4 3 3" xfId="13989" xr:uid="{89B982D6-2D0E-400F-A98E-4B5B712F96F2}"/>
    <cellStyle name="Normal 3 2 3 2 4 4" xfId="19052" xr:uid="{0DFE84F7-5E6D-4C8F-BA1F-FA3834115528}"/>
    <cellStyle name="Normal 3 2 3 2 4 5" xfId="9771" xr:uid="{55924EA0-9DB2-4798-9ED8-28A15769CA97}"/>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5827" xr:uid="{A49910ED-A5BE-4F65-B9E6-CACAE51E9F19}"/>
    <cellStyle name="Normal 3 2 3 2 5 2 2 3" xfId="16547" xr:uid="{0D0DEFE3-9B86-4BFB-9B6F-928835765940}"/>
    <cellStyle name="Normal 3 2 3 2 5 2 3" xfId="21610" xr:uid="{207FE65E-9458-4159-A1DF-C667776F8B69}"/>
    <cellStyle name="Normal 3 2 3 2 5 2 4" xfId="12329" xr:uid="{5F889D8B-E399-4B9F-B845-B9E33A889B40}"/>
    <cellStyle name="Normal 3 2 3 2 5 3" xfId="5952" xr:uid="{00000000-0005-0000-0000-00009F110000}"/>
    <cellStyle name="Normal 3 2 3 2 5 3 2" xfId="23682" xr:uid="{95ED1610-020B-4981-B09A-988C8A41F4B4}"/>
    <cellStyle name="Normal 3 2 3 2 5 3 3" xfId="14402" xr:uid="{F9D5EF1A-C517-46E5-B5EC-A55233210A95}"/>
    <cellStyle name="Normal 3 2 3 2 5 4" xfId="19465" xr:uid="{9C8A51EA-8368-4BD9-89C4-BD4FF533C823}"/>
    <cellStyle name="Normal 3 2 3 2 5 5" xfId="10184" xr:uid="{8C8D571E-B6DE-4473-8673-013A02F1637D}"/>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6240" xr:uid="{42B2877F-DBB4-4A17-BC1F-8C9C87519DB3}"/>
    <cellStyle name="Normal 3 2 3 2 6 2 2 3" xfId="16960" xr:uid="{6EDBCE71-029C-4ADB-8AD4-1F7D5E6A7E5E}"/>
    <cellStyle name="Normal 3 2 3 2 6 2 3" xfId="22023" xr:uid="{3EDBEB39-88DE-489C-ADEC-9B65D06872A3}"/>
    <cellStyle name="Normal 3 2 3 2 6 2 4" xfId="12742" xr:uid="{8D6C1565-9CF2-4EBC-9940-35EFA9FEA903}"/>
    <cellStyle name="Normal 3 2 3 2 6 3" xfId="6365" xr:uid="{00000000-0005-0000-0000-0000A3110000}"/>
    <cellStyle name="Normal 3 2 3 2 6 3 2" xfId="24095" xr:uid="{09962441-1410-41F4-AD5D-450136613046}"/>
    <cellStyle name="Normal 3 2 3 2 6 3 3" xfId="14815" xr:uid="{E0884C21-0118-48C7-BA0E-A16319A30275}"/>
    <cellStyle name="Normal 3 2 3 2 6 4" xfId="19878" xr:uid="{C02664F6-B4D9-43D3-8DF8-264FF7C594AB}"/>
    <cellStyle name="Normal 3 2 3 2 6 5" xfId="10597" xr:uid="{BAA672A9-8109-4F85-B8A8-C3989309DB80}"/>
    <cellStyle name="Normal 3 2 3 2 7" xfId="2495" xr:uid="{00000000-0005-0000-0000-0000A4110000}"/>
    <cellStyle name="Normal 3 2 3 2 7 2" xfId="6778" xr:uid="{00000000-0005-0000-0000-0000A5110000}"/>
    <cellStyle name="Normal 3 2 3 2 7 2 2" xfId="24508" xr:uid="{CA1CC903-8D7A-4DAD-96E7-6C5CB99F9E6E}"/>
    <cellStyle name="Normal 3 2 3 2 7 2 3" xfId="15228" xr:uid="{47283446-0E1B-4786-AA87-8293A71C33FB}"/>
    <cellStyle name="Normal 3 2 3 2 7 3" xfId="20291" xr:uid="{C4339E5D-5823-48CD-B8D0-23917C40FBC3}"/>
    <cellStyle name="Normal 3 2 3 2 7 4" xfId="11010" xr:uid="{9DF40093-615B-4CCB-885D-F7C6EEB85881}"/>
    <cellStyle name="Normal 3 2 3 2 8" xfId="4712" xr:uid="{00000000-0005-0000-0000-0000A6110000}"/>
    <cellStyle name="Normal 3 2 3 2 8 2" xfId="22442" xr:uid="{49C0B9C7-49C5-4344-BB9A-2E7B1D5C2B6A}"/>
    <cellStyle name="Normal 3 2 3 2 8 3" xfId="13162" xr:uid="{4BBF97D0-5C25-4BC8-BD05-22FC304A3490}"/>
    <cellStyle name="Normal 3 2 3 2 9" xfId="18225" xr:uid="{846E397A-30CE-440D-8599-F95D18BFDD9E}"/>
    <cellStyle name="Normal 3 2 3 3" xfId="329" xr:uid="{00000000-0005-0000-0000-0000A7110000}"/>
    <cellStyle name="Normal 3 2 3 3 10" xfId="8946" xr:uid="{2667A567-E12E-4B36-8CDC-9D2BCB3C584E}"/>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5003" xr:uid="{B9704C77-9D96-4516-9B5F-C3A532A5A2E3}"/>
    <cellStyle name="Normal 3 2 3 3 2 2 2 3" xfId="15723" xr:uid="{7DC05FAB-D9E0-4BA2-813A-EABEDD5F6F81}"/>
    <cellStyle name="Normal 3 2 3 3 2 2 3" xfId="20786" xr:uid="{2386582E-0C07-4CE4-8391-E905E84B0B1C}"/>
    <cellStyle name="Normal 3 2 3 3 2 2 4" xfId="11505" xr:uid="{C995C613-DE8E-4A3A-A4AB-48ACBDCB3DCA}"/>
    <cellStyle name="Normal 3 2 3 3 2 3" xfId="5128" xr:uid="{00000000-0005-0000-0000-0000AB110000}"/>
    <cellStyle name="Normal 3 2 3 3 2 3 2" xfId="22858" xr:uid="{4E641E9B-22BD-4ACA-8564-6BC90CE840F3}"/>
    <cellStyle name="Normal 3 2 3 3 2 3 3" xfId="13578" xr:uid="{CB2934CA-6E36-4AFD-A2D7-0DE992A4F7EB}"/>
    <cellStyle name="Normal 3 2 3 3 2 4" xfId="18641" xr:uid="{C97F1CAC-00CB-4F26-9028-34A9DDA2CF24}"/>
    <cellStyle name="Normal 3 2 3 3 2 5" xfId="17813" xr:uid="{6B44AB6F-1729-4366-AB99-66B842ADDA8E}"/>
    <cellStyle name="Normal 3 2 3 3 2 6" xfId="9360" xr:uid="{0E878929-9D15-4804-B9DB-6C862CDABA85}"/>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5416" xr:uid="{4993FEE4-B7C0-4D87-AA74-288F1D835FF2}"/>
    <cellStyle name="Normal 3 2 3 3 3 2 2 3" xfId="16136" xr:uid="{F1FF648B-51C1-41D8-86FF-D5F8524AE82D}"/>
    <cellStyle name="Normal 3 2 3 3 3 2 3" xfId="21199" xr:uid="{B1ED4262-5629-4473-A4EC-593E0B9A19A7}"/>
    <cellStyle name="Normal 3 2 3 3 3 2 4" xfId="11918" xr:uid="{00F4DACA-B431-4500-BCCC-3D2A9DC8F3C8}"/>
    <cellStyle name="Normal 3 2 3 3 3 3" xfId="5541" xr:uid="{00000000-0005-0000-0000-0000AF110000}"/>
    <cellStyle name="Normal 3 2 3 3 3 3 2" xfId="23271" xr:uid="{DD4F793C-C312-40E8-9329-AC627E3935FF}"/>
    <cellStyle name="Normal 3 2 3 3 3 3 3" xfId="13991" xr:uid="{4031377B-97C1-48EB-A559-2166A153063C}"/>
    <cellStyle name="Normal 3 2 3 3 3 4" xfId="19054" xr:uid="{54C1FECE-9CBB-4468-BA52-09C8583FAA3B}"/>
    <cellStyle name="Normal 3 2 3 3 3 5" xfId="9773" xr:uid="{E6DA3D42-9C15-49CF-A9FF-8E628FCB3C3D}"/>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5829" xr:uid="{5FEF3D03-7148-4DD9-9B2A-AC0FC302458F}"/>
    <cellStyle name="Normal 3 2 3 3 4 2 2 3" xfId="16549" xr:uid="{8C805C38-097D-4C9F-B4CA-83CC178C4471}"/>
    <cellStyle name="Normal 3 2 3 3 4 2 3" xfId="21612" xr:uid="{05428D83-49E5-4219-96F3-2E7245AADE2E}"/>
    <cellStyle name="Normal 3 2 3 3 4 2 4" xfId="12331" xr:uid="{98A66AA7-7A68-4C2B-84CE-443495C342E6}"/>
    <cellStyle name="Normal 3 2 3 3 4 3" xfId="5954" xr:uid="{00000000-0005-0000-0000-0000B3110000}"/>
    <cellStyle name="Normal 3 2 3 3 4 3 2" xfId="23684" xr:uid="{A4D4E308-FF79-4DBD-8A9B-8AB8C0B64D3E}"/>
    <cellStyle name="Normal 3 2 3 3 4 3 3" xfId="14404" xr:uid="{7448F3CA-8C61-43AF-87D2-03CC7DD652D2}"/>
    <cellStyle name="Normal 3 2 3 3 4 4" xfId="19467" xr:uid="{88B31F48-53A9-40E1-8149-D53C2BEDBEC4}"/>
    <cellStyle name="Normal 3 2 3 3 4 5" xfId="10186" xr:uid="{114B917F-E3E7-488F-8960-C81C8AD56C4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6242" xr:uid="{A5B0FF98-883E-4FDB-A4A2-2961748F13CE}"/>
    <cellStyle name="Normal 3 2 3 3 5 2 2 3" xfId="16962" xr:uid="{F48274B8-BC3C-4815-BDFE-38A13713526F}"/>
    <cellStyle name="Normal 3 2 3 3 5 2 3" xfId="22025" xr:uid="{68447C30-B5E7-4154-9923-AE9661913213}"/>
    <cellStyle name="Normal 3 2 3 3 5 2 4" xfId="12744" xr:uid="{297E106F-E60C-41E0-87FE-52F065B24F1A}"/>
    <cellStyle name="Normal 3 2 3 3 5 3" xfId="6367" xr:uid="{00000000-0005-0000-0000-0000B7110000}"/>
    <cellStyle name="Normal 3 2 3 3 5 3 2" xfId="24097" xr:uid="{879D5F3A-7C2E-4F05-9EAA-CF05E87229BF}"/>
    <cellStyle name="Normal 3 2 3 3 5 3 3" xfId="14817" xr:uid="{80D71B7F-4B48-4BAC-BDBA-1F24CAC1B367}"/>
    <cellStyle name="Normal 3 2 3 3 5 4" xfId="19880" xr:uid="{68D0E19A-8E82-4B61-9ADE-A531FAD7337E}"/>
    <cellStyle name="Normal 3 2 3 3 5 5" xfId="10599" xr:uid="{8D0B64C1-E768-4C56-9AC8-E3CEFC8E9D5F}"/>
    <cellStyle name="Normal 3 2 3 3 6" xfId="2497" xr:uid="{00000000-0005-0000-0000-0000B8110000}"/>
    <cellStyle name="Normal 3 2 3 3 6 2" xfId="6780" xr:uid="{00000000-0005-0000-0000-0000B9110000}"/>
    <cellStyle name="Normal 3 2 3 3 6 2 2" xfId="24510" xr:uid="{33E0363B-0EB4-4B7E-94D3-DC9D96BC07DD}"/>
    <cellStyle name="Normal 3 2 3 3 6 2 3" xfId="15230" xr:uid="{5145A861-10F3-479F-B025-8D7CA42C72CF}"/>
    <cellStyle name="Normal 3 2 3 3 6 3" xfId="20293" xr:uid="{E60138E9-942F-4FFB-9917-1E8350CFFD85}"/>
    <cellStyle name="Normal 3 2 3 3 6 4" xfId="11012" xr:uid="{C6A8BB1A-1571-4900-98B0-CDE44493933E}"/>
    <cellStyle name="Normal 3 2 3 3 7" xfId="4714" xr:uid="{00000000-0005-0000-0000-0000BA110000}"/>
    <cellStyle name="Normal 3 2 3 3 7 2" xfId="22444" xr:uid="{D16A18C5-F8B1-4B8D-A6E6-9E606D914A37}"/>
    <cellStyle name="Normal 3 2 3 3 7 3" xfId="13164" xr:uid="{9C2F78AD-364D-4B20-8A0E-0EDCBCB10DB8}"/>
    <cellStyle name="Normal 3 2 3 3 8" xfId="18227" xr:uid="{C741177A-F4C2-4193-A884-7EFF4F33CBDB}"/>
    <cellStyle name="Normal 3 2 3 3 9" xfId="17394" xr:uid="{C602BE2C-C35C-4C4C-95BD-79ECF0643CF7}"/>
    <cellStyle name="Normal 3 2 3 4" xfId="811" xr:uid="{00000000-0005-0000-0000-0000BB110000}"/>
    <cellStyle name="Normal 3 2 3 4 2" xfId="3048" xr:uid="{00000000-0005-0000-0000-0000BC110000}"/>
    <cellStyle name="Normal 3 2 3 4 2 2" xfId="7270" xr:uid="{00000000-0005-0000-0000-0000BD110000}"/>
    <cellStyle name="Normal 3 2 3 4 2 2 2" xfId="25000" xr:uid="{87292701-CC7E-4526-94B1-7836608B5EA2}"/>
    <cellStyle name="Normal 3 2 3 4 2 2 3" xfId="15720" xr:uid="{4B4B0FFE-9686-4346-A9BB-9CDF6BD8C9B0}"/>
    <cellStyle name="Normal 3 2 3 4 2 3" xfId="20783" xr:uid="{62F0178D-94DA-436E-A40C-ADB02746ED87}"/>
    <cellStyle name="Normal 3 2 3 4 2 4" xfId="11502" xr:uid="{C45BE1E7-8CCC-43D0-B7FD-C4B462D7E837}"/>
    <cellStyle name="Normal 3 2 3 4 3" xfId="5125" xr:uid="{00000000-0005-0000-0000-0000BE110000}"/>
    <cellStyle name="Normal 3 2 3 4 3 2" xfId="22855" xr:uid="{EE218C0B-9CAF-415A-9C85-66B1037B57C5}"/>
    <cellStyle name="Normal 3 2 3 4 3 3" xfId="13575" xr:uid="{99128E5F-F316-4D6D-A5F3-6BCC7349F7B5}"/>
    <cellStyle name="Normal 3 2 3 4 4" xfId="18638" xr:uid="{72EABC35-5BBF-493E-81DF-32F6D4EC090B}"/>
    <cellStyle name="Normal 3 2 3 4 5" xfId="17810" xr:uid="{6B6298C8-DE2A-4475-BDA6-52463C481E2A}"/>
    <cellStyle name="Normal 3 2 3 4 6" xfId="9357" xr:uid="{2AD38BC8-2C20-4B4C-BE2F-8FCFADEFBB22}"/>
    <cellStyle name="Normal 3 2 3 5" xfId="1231" xr:uid="{00000000-0005-0000-0000-0000BF110000}"/>
    <cellStyle name="Normal 3 2 3 5 2" xfId="3461" xr:uid="{00000000-0005-0000-0000-0000C0110000}"/>
    <cellStyle name="Normal 3 2 3 5 2 2" xfId="7683" xr:uid="{00000000-0005-0000-0000-0000C1110000}"/>
    <cellStyle name="Normal 3 2 3 5 2 2 2" xfId="25413" xr:uid="{86193CE5-0549-4F79-A37A-03157483090D}"/>
    <cellStyle name="Normal 3 2 3 5 2 2 3" xfId="16133" xr:uid="{44CCE18A-0E64-4C09-8F3F-F6222A045522}"/>
    <cellStyle name="Normal 3 2 3 5 2 3" xfId="21196" xr:uid="{570FB2DD-2956-4544-ADE6-105DB98371B3}"/>
    <cellStyle name="Normal 3 2 3 5 2 4" xfId="11915" xr:uid="{F467BF3F-1F29-4A2C-B70B-DFA15906D2C9}"/>
    <cellStyle name="Normal 3 2 3 5 3" xfId="5538" xr:uid="{00000000-0005-0000-0000-0000C2110000}"/>
    <cellStyle name="Normal 3 2 3 5 3 2" xfId="23268" xr:uid="{7E771C75-C934-41C4-9930-0B08488864E9}"/>
    <cellStyle name="Normal 3 2 3 5 3 3" xfId="13988" xr:uid="{8C55FDE3-20FA-46C2-9E33-AD3C4C9A6858}"/>
    <cellStyle name="Normal 3 2 3 5 4" xfId="19051" xr:uid="{661CBA9D-4585-4A51-B394-A0FFA50504E7}"/>
    <cellStyle name="Normal 3 2 3 5 5" xfId="9770" xr:uid="{54A00A1F-3BA4-44B4-BDD0-4E4207160B9D}"/>
    <cellStyle name="Normal 3 2 3 6" xfId="1644" xr:uid="{00000000-0005-0000-0000-0000C3110000}"/>
    <cellStyle name="Normal 3 2 3 6 2" xfId="3874" xr:uid="{00000000-0005-0000-0000-0000C4110000}"/>
    <cellStyle name="Normal 3 2 3 6 2 2" xfId="8096" xr:uid="{00000000-0005-0000-0000-0000C5110000}"/>
    <cellStyle name="Normal 3 2 3 6 2 2 2" xfId="25826" xr:uid="{62AC3CF6-40D8-43D1-A795-742CF4CF71E4}"/>
    <cellStyle name="Normal 3 2 3 6 2 2 3" xfId="16546" xr:uid="{93FDF678-AAE5-489D-9383-EB47ACD2380B}"/>
    <cellStyle name="Normal 3 2 3 6 2 3" xfId="21609" xr:uid="{6669BDC3-14DC-4ECF-A5F1-D32B511BD2CF}"/>
    <cellStyle name="Normal 3 2 3 6 2 4" xfId="12328" xr:uid="{1AF64D0B-030B-476F-9964-2680A9C91358}"/>
    <cellStyle name="Normal 3 2 3 6 3" xfId="5951" xr:uid="{00000000-0005-0000-0000-0000C6110000}"/>
    <cellStyle name="Normal 3 2 3 6 3 2" xfId="23681" xr:uid="{A59AD65C-B47B-4504-8BAB-4E5217129704}"/>
    <cellStyle name="Normal 3 2 3 6 3 3" xfId="14401" xr:uid="{40740B79-AD03-4B9A-82BC-8184D094F788}"/>
    <cellStyle name="Normal 3 2 3 6 4" xfId="19464" xr:uid="{58B2167D-9FD8-4BEF-B87E-B4232ACC53B7}"/>
    <cellStyle name="Normal 3 2 3 6 5" xfId="10183" xr:uid="{DD04B3DC-CEE9-4B78-A0F1-2ED4BE60B836}"/>
    <cellStyle name="Normal 3 2 3 7" xfId="2058" xr:uid="{00000000-0005-0000-0000-0000C7110000}"/>
    <cellStyle name="Normal 3 2 3 7 2" xfId="4287" xr:uid="{00000000-0005-0000-0000-0000C8110000}"/>
    <cellStyle name="Normal 3 2 3 7 2 2" xfId="8509" xr:uid="{00000000-0005-0000-0000-0000C9110000}"/>
    <cellStyle name="Normal 3 2 3 7 2 2 2" xfId="26239" xr:uid="{075E1A84-DB68-4960-907C-D0D43D14B936}"/>
    <cellStyle name="Normal 3 2 3 7 2 2 3" xfId="16959" xr:uid="{72421A24-9ACD-44F3-A2C8-EDCD837E51A6}"/>
    <cellStyle name="Normal 3 2 3 7 2 3" xfId="22022" xr:uid="{8AB04B86-A186-41FF-9387-9CE0BBF4DA55}"/>
    <cellStyle name="Normal 3 2 3 7 2 4" xfId="12741" xr:uid="{B930C9B3-7BBC-44F4-BF3E-9B20FF2C5B37}"/>
    <cellStyle name="Normal 3 2 3 7 3" xfId="6364" xr:uid="{00000000-0005-0000-0000-0000CA110000}"/>
    <cellStyle name="Normal 3 2 3 7 3 2" xfId="24094" xr:uid="{851AF7CA-2D98-4E73-BE4E-E079CF9B20BE}"/>
    <cellStyle name="Normal 3 2 3 7 3 3" xfId="14814" xr:uid="{9EF860E1-D32B-4FA1-BF2A-61CCA33DBECE}"/>
    <cellStyle name="Normal 3 2 3 7 4" xfId="19877" xr:uid="{F3DE5093-1265-47F9-B2EA-877065D725B3}"/>
    <cellStyle name="Normal 3 2 3 7 5" xfId="10596" xr:uid="{07567673-B155-4FA0-955B-C3CF134FD3E9}"/>
    <cellStyle name="Normal 3 2 3 8" xfId="2494" xr:uid="{00000000-0005-0000-0000-0000CB110000}"/>
    <cellStyle name="Normal 3 2 3 8 2" xfId="6777" xr:uid="{00000000-0005-0000-0000-0000CC110000}"/>
    <cellStyle name="Normal 3 2 3 8 2 2" xfId="24507" xr:uid="{8ED40593-EED9-4192-BC6F-8FA676163801}"/>
    <cellStyle name="Normal 3 2 3 8 2 3" xfId="15227" xr:uid="{111A4C88-37B6-419A-B3BE-F4B8A4916AB0}"/>
    <cellStyle name="Normal 3 2 3 8 3" xfId="20290" xr:uid="{E38D3DDA-19E5-44AE-ABE0-8F2220C0B613}"/>
    <cellStyle name="Normal 3 2 3 8 4" xfId="11009" xr:uid="{1F4AE1C5-ED22-4FB0-9CDC-D26E0A3D70FF}"/>
    <cellStyle name="Normal 3 2 3 9" xfId="4711" xr:uid="{00000000-0005-0000-0000-0000CD110000}"/>
    <cellStyle name="Normal 3 2 3 9 2" xfId="22441" xr:uid="{C20AB9C6-C446-46B9-BB41-32C08379A548}"/>
    <cellStyle name="Normal 3 2 3 9 3" xfId="13161" xr:uid="{A53E4662-8F3A-4AC5-93F1-D753C548A3E8}"/>
    <cellStyle name="Normal 3 2 4" xfId="809" xr:uid="{00000000-0005-0000-0000-0000CE110000}"/>
    <cellStyle name="Normal 3 2 4 2" xfId="3047" xr:uid="{00000000-0005-0000-0000-0000CF110000}"/>
    <cellStyle name="Normal 3 2 4 2 2" xfId="7269" xr:uid="{00000000-0005-0000-0000-0000D0110000}"/>
    <cellStyle name="Normal 3 2 4 2 2 2" xfId="24999" xr:uid="{280573B5-AE2E-4FCC-A22C-1165C1A01FE1}"/>
    <cellStyle name="Normal 3 2 4 2 2 3" xfId="15719" xr:uid="{68116EAD-0EF0-4F2A-BF3E-D033394FF95E}"/>
    <cellStyle name="Normal 3 2 4 2 3" xfId="20782" xr:uid="{475B12B0-E0F5-4C04-8105-C225E73E561B}"/>
    <cellStyle name="Normal 3 2 4 2 4" xfId="11501" xr:uid="{17F1CFAB-A603-4620-B030-9B857AB69CD5}"/>
    <cellStyle name="Normal 3 2 4 3" xfId="5124" xr:uid="{00000000-0005-0000-0000-0000D1110000}"/>
    <cellStyle name="Normal 3 2 4 3 2" xfId="22854" xr:uid="{FC3A7DBF-B5A6-4539-9177-908096BB018B}"/>
    <cellStyle name="Normal 3 2 4 3 3" xfId="13574" xr:uid="{0C3A34B5-1434-48CA-9EEB-E69856959BC3}"/>
    <cellStyle name="Normal 3 2 4 4" xfId="18637" xr:uid="{54FB2037-1F91-4823-9CAE-737789ABA2B6}"/>
    <cellStyle name="Normal 3 2 4 5" xfId="17809" xr:uid="{D5C0A96D-7598-472F-8713-F352DEEBD408}"/>
    <cellStyle name="Normal 3 2 4 6" xfId="9356" xr:uid="{27256855-D278-4FD8-9B23-49564CC29705}"/>
    <cellStyle name="Normal 3 2 5" xfId="1230" xr:uid="{00000000-0005-0000-0000-0000D2110000}"/>
    <cellStyle name="Normal 3 2 5 2" xfId="3460" xr:uid="{00000000-0005-0000-0000-0000D3110000}"/>
    <cellStyle name="Normal 3 2 5 2 2" xfId="7682" xr:uid="{00000000-0005-0000-0000-0000D4110000}"/>
    <cellStyle name="Normal 3 2 5 2 2 2" xfId="25412" xr:uid="{35C7B38F-7F92-4D6E-AE07-32EA4143F83C}"/>
    <cellStyle name="Normal 3 2 5 2 2 3" xfId="16132" xr:uid="{D7036C9E-5232-49DC-AA70-F883DC5262F4}"/>
    <cellStyle name="Normal 3 2 5 2 3" xfId="21195" xr:uid="{77566826-9680-40A7-8A4E-2B955B9DE8C2}"/>
    <cellStyle name="Normal 3 2 5 2 4" xfId="11914" xr:uid="{48428DCF-640B-48E0-9C51-EA469937B3F8}"/>
    <cellStyle name="Normal 3 2 5 3" xfId="5537" xr:uid="{00000000-0005-0000-0000-0000D5110000}"/>
    <cellStyle name="Normal 3 2 5 3 2" xfId="23267" xr:uid="{275209A6-8867-4543-B727-6CA24677210B}"/>
    <cellStyle name="Normal 3 2 5 3 3" xfId="13987" xr:uid="{8BE1269B-CF50-49EC-B272-E70B1613B02A}"/>
    <cellStyle name="Normal 3 2 5 4" xfId="19050" xr:uid="{660BF7EC-A6D6-4F66-9B65-89C0032B2CFB}"/>
    <cellStyle name="Normal 3 2 5 5" xfId="9769" xr:uid="{E276B73B-888B-4759-AE75-B0E635BB959A}"/>
    <cellStyle name="Normal 3 2 6" xfId="1643" xr:uid="{00000000-0005-0000-0000-0000D6110000}"/>
    <cellStyle name="Normal 3 2 6 2" xfId="3873" xr:uid="{00000000-0005-0000-0000-0000D7110000}"/>
    <cellStyle name="Normal 3 2 6 2 2" xfId="8095" xr:uid="{00000000-0005-0000-0000-0000D8110000}"/>
    <cellStyle name="Normal 3 2 6 2 2 2" xfId="25825" xr:uid="{5A57A6D0-9DAF-4F42-838F-DCC5D4F1236F}"/>
    <cellStyle name="Normal 3 2 6 2 2 3" xfId="16545" xr:uid="{7C48762E-6304-4F6B-952D-96FB3D613312}"/>
    <cellStyle name="Normal 3 2 6 2 3" xfId="21608" xr:uid="{5723502C-CE87-41A9-8638-F30C5C6CE021}"/>
    <cellStyle name="Normal 3 2 6 2 4" xfId="12327" xr:uid="{1368C13A-9BBB-453E-B36C-BF37C448FA73}"/>
    <cellStyle name="Normal 3 2 6 3" xfId="5950" xr:uid="{00000000-0005-0000-0000-0000D9110000}"/>
    <cellStyle name="Normal 3 2 6 3 2" xfId="23680" xr:uid="{B535C06E-BE77-4B89-9C96-0401B95E35EB}"/>
    <cellStyle name="Normal 3 2 6 3 3" xfId="14400" xr:uid="{A3F46A76-0AAB-4418-8602-D82999B5280A}"/>
    <cellStyle name="Normal 3 2 6 4" xfId="19463" xr:uid="{127B46CE-63DE-41FC-B496-BB9A649E895D}"/>
    <cellStyle name="Normal 3 2 6 5" xfId="10182" xr:uid="{9B0E786E-4120-497E-A899-CEA831295DC3}"/>
    <cellStyle name="Normal 3 2 7" xfId="2057" xr:uid="{00000000-0005-0000-0000-0000DA110000}"/>
    <cellStyle name="Normal 3 2 7 2" xfId="4286" xr:uid="{00000000-0005-0000-0000-0000DB110000}"/>
    <cellStyle name="Normal 3 2 7 2 2" xfId="8508" xr:uid="{00000000-0005-0000-0000-0000DC110000}"/>
    <cellStyle name="Normal 3 2 7 2 2 2" xfId="26238" xr:uid="{825934F0-AB38-4201-8F53-588D00EA46C6}"/>
    <cellStyle name="Normal 3 2 7 2 2 3" xfId="16958" xr:uid="{06DA8B3C-19D4-48BA-890C-11242896D24A}"/>
    <cellStyle name="Normal 3 2 7 2 3" xfId="22021" xr:uid="{413EAC0A-65C6-4CEE-B693-155FEDD2F313}"/>
    <cellStyle name="Normal 3 2 7 2 4" xfId="12740" xr:uid="{49ABE35F-0730-4483-B85C-466344C486FB}"/>
    <cellStyle name="Normal 3 2 7 3" xfId="6363" xr:uid="{00000000-0005-0000-0000-0000DD110000}"/>
    <cellStyle name="Normal 3 2 7 3 2" xfId="24093" xr:uid="{96FE5DA7-A074-41FB-9062-3F2684CB3811}"/>
    <cellStyle name="Normal 3 2 7 3 3" xfId="14813" xr:uid="{7420D103-1DF5-4191-BEC0-3DE526DE8043}"/>
    <cellStyle name="Normal 3 2 7 4" xfId="19876" xr:uid="{BB15F152-F214-43A3-BA57-6A3444592269}"/>
    <cellStyle name="Normal 3 2 7 5" xfId="10595" xr:uid="{F29E80B3-6BE9-46E3-8736-41B4EA6A6032}"/>
    <cellStyle name="Normal 3 2 8" xfId="2493" xr:uid="{00000000-0005-0000-0000-0000DE110000}"/>
    <cellStyle name="Normal 3 2 8 2" xfId="6776" xr:uid="{00000000-0005-0000-0000-0000DF110000}"/>
    <cellStyle name="Normal 3 2 8 2 2" xfId="24506" xr:uid="{97404615-C06B-4686-B251-553946613EA6}"/>
    <cellStyle name="Normal 3 2 8 2 3" xfId="15226" xr:uid="{E9F26047-DE70-4C07-9A42-685AE39E1A21}"/>
    <cellStyle name="Normal 3 2 8 3" xfId="20289" xr:uid="{068C7335-BC69-469B-94F2-066981D7F3C5}"/>
    <cellStyle name="Normal 3 2 8 4" xfId="11008" xr:uid="{7806BEE6-C929-40EE-B177-EE65E7704BB8}"/>
    <cellStyle name="Normal 3 2 9" xfId="4710" xr:uid="{00000000-0005-0000-0000-0000E0110000}"/>
    <cellStyle name="Normal 3 2 9 2" xfId="22440" xr:uid="{1C86D4B8-C81E-4531-AE3F-C0F9ADF8A14C}"/>
    <cellStyle name="Normal 3 2 9 3" xfId="13160" xr:uid="{BCACC5DC-75FB-4F57-8C7A-0B353B8DA54D}"/>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8228" xr:uid="{7B14662C-233D-4366-80AD-88E5F7A93038}"/>
    <cellStyle name="Normal 4 11" xfId="8947" xr:uid="{764E28E7-55FE-4D9D-A4EF-082EBAB48E4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6243" xr:uid="{F000E15D-A06A-490B-8782-1D1A7070DDA6}"/>
    <cellStyle name="Normal 4 2 2 10 2 2 3" xfId="16963" xr:uid="{296A274D-FAF5-4CBC-8FC3-716C3CF1D7EB}"/>
    <cellStyle name="Normal 4 2 2 10 2 3" xfId="22026" xr:uid="{6A16C1C9-4077-45A1-ADB0-AA6750813D98}"/>
    <cellStyle name="Normal 4 2 2 10 2 4" xfId="12745" xr:uid="{C72DC47E-3EAE-4481-BBA2-70DC5422300C}"/>
    <cellStyle name="Normal 4 2 2 10 3" xfId="6368" xr:uid="{00000000-0005-0000-0000-0000ED110000}"/>
    <cellStyle name="Normal 4 2 2 10 3 2" xfId="24098" xr:uid="{2618721E-8E7C-4095-BD85-82AD39D28C69}"/>
    <cellStyle name="Normal 4 2 2 10 3 3" xfId="14818" xr:uid="{87DE7013-7B65-46EA-809E-DE7AC41E21D1}"/>
    <cellStyle name="Normal 4 2 2 10 4" xfId="19881" xr:uid="{96D60A9F-B3DA-4043-8C66-527DF57B06BE}"/>
    <cellStyle name="Normal 4 2 2 10 5" xfId="10600" xr:uid="{EAB17965-B522-42CA-8D68-948487F77237}"/>
    <cellStyle name="Normal 4 2 2 11" xfId="2498" xr:uid="{00000000-0005-0000-0000-0000EE110000}"/>
    <cellStyle name="Normal 4 2 2 11 2" xfId="6781" xr:uid="{00000000-0005-0000-0000-0000EF110000}"/>
    <cellStyle name="Normal 4 2 2 11 2 2" xfId="24511" xr:uid="{884AAF52-ECCC-43F3-841B-246F378870E6}"/>
    <cellStyle name="Normal 4 2 2 11 2 3" xfId="15231" xr:uid="{B2A5C080-09F2-4458-9184-6C897BEEECBE}"/>
    <cellStyle name="Normal 4 2 2 11 3" xfId="20294" xr:uid="{B422622B-A8C4-41D7-AAA0-2CA55F70303E}"/>
    <cellStyle name="Normal 4 2 2 11 4" xfId="11013" xr:uid="{E7F00B82-4DD9-494F-92DC-58B0DADB056A}"/>
    <cellStyle name="Normal 4 2 2 12" xfId="4716" xr:uid="{00000000-0005-0000-0000-0000F0110000}"/>
    <cellStyle name="Normal 4 2 2 12 2" xfId="22446" xr:uid="{EF8D41E5-142D-46BA-B1C6-AF1C382B9970}"/>
    <cellStyle name="Normal 4 2 2 12 3" xfId="13166" xr:uid="{D933021E-07DD-493E-98AF-B9DD12E31DF9}"/>
    <cellStyle name="Normal 4 2 2 13" xfId="18229" xr:uid="{7462CF40-DAB6-49CD-8D96-7780F0798405}"/>
    <cellStyle name="Normal 4 2 2 14" xfId="17395" xr:uid="{6C750B3D-60F5-4DEB-B8B7-B7F54AA1771F}"/>
    <cellStyle name="Normal 4 2 2 15" xfId="8948" xr:uid="{29E9350D-0717-4E90-BDF9-70BD29832F24}"/>
    <cellStyle name="Normal 4 2 2 2" xfId="338" xr:uid="{00000000-0005-0000-0000-0000F1110000}"/>
    <cellStyle name="Normal 4 2 2 3" xfId="339" xr:uid="{00000000-0005-0000-0000-0000F2110000}"/>
    <cellStyle name="Normal 4 2 2 3 10" xfId="4717" xr:uid="{00000000-0005-0000-0000-0000F3110000}"/>
    <cellStyle name="Normal 4 2 2 3 10 2" xfId="22447" xr:uid="{1A765848-1D8F-4E00-967B-6B80A3ADC185}"/>
    <cellStyle name="Normal 4 2 2 3 10 3" xfId="13167" xr:uid="{398D6F20-907C-4FE0-B3DB-FD640E99F968}"/>
    <cellStyle name="Normal 4 2 2 3 11" xfId="18230" xr:uid="{F39CCABD-9E6F-4215-89DC-9D6689AFAA00}"/>
    <cellStyle name="Normal 4 2 2 3 12" xfId="17396" xr:uid="{E62C8A55-DC3D-4421-B3FC-9ED558C7BF34}"/>
    <cellStyle name="Normal 4 2 2 3 13" xfId="8949" xr:uid="{1642C3BE-C7A0-4DE8-99EF-997978C0A02D}"/>
    <cellStyle name="Normal 4 2 2 3 2" xfId="340" xr:uid="{00000000-0005-0000-0000-0000F4110000}"/>
    <cellStyle name="Normal 4 2 2 3 2 10" xfId="18231" xr:uid="{3C4B448D-65F3-403C-9341-6A7618E1B702}"/>
    <cellStyle name="Normal 4 2 2 3 2 11" xfId="17397" xr:uid="{6257DB00-1907-4ECF-A636-594438C362A7}"/>
    <cellStyle name="Normal 4 2 2 3 2 12" xfId="8950" xr:uid="{B2737A6D-E164-45E5-8910-099C53DA724D}"/>
    <cellStyle name="Normal 4 2 2 3 2 2" xfId="341" xr:uid="{00000000-0005-0000-0000-0000F5110000}"/>
    <cellStyle name="Normal 4 2 2 3 2 2 10" xfId="17398" xr:uid="{F385C903-F527-4A3D-94F9-C947E4EFDBE5}"/>
    <cellStyle name="Normal 4 2 2 3 2 2 11" xfId="8951" xr:uid="{DC3E2668-4ED0-4DF0-B35A-8EF1AD041D28}"/>
    <cellStyle name="Normal 4 2 2 3 2 2 2" xfId="342" xr:uid="{00000000-0005-0000-0000-0000F6110000}"/>
    <cellStyle name="Normal 4 2 2 3 2 2 2 10" xfId="8952" xr:uid="{E00EBB64-2BFD-4E9C-AA53-F99B5D76C0B4}"/>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5008" xr:uid="{B5274D09-FB55-49D2-B926-EC87006038DE}"/>
    <cellStyle name="Normal 4 2 2 3 2 2 2 2 2 2 3" xfId="15728" xr:uid="{128DD3F8-B94C-472E-A33A-98033E0AD466}"/>
    <cellStyle name="Normal 4 2 2 3 2 2 2 2 2 3" xfId="20791" xr:uid="{81AB99A8-633A-4745-9E4E-F3409D10A6D9}"/>
    <cellStyle name="Normal 4 2 2 3 2 2 2 2 2 4" xfId="11510" xr:uid="{62CB708B-5116-460E-A7D5-8C1E857556DE}"/>
    <cellStyle name="Normal 4 2 2 3 2 2 2 2 3" xfId="5133" xr:uid="{00000000-0005-0000-0000-0000FA110000}"/>
    <cellStyle name="Normal 4 2 2 3 2 2 2 2 3 2" xfId="22863" xr:uid="{C13E82A1-72F7-4DE4-8731-B7951D88B4BC}"/>
    <cellStyle name="Normal 4 2 2 3 2 2 2 2 3 3" xfId="13583" xr:uid="{AEC4046E-E551-40BE-9FD3-20BB7E900C97}"/>
    <cellStyle name="Normal 4 2 2 3 2 2 2 2 4" xfId="18646" xr:uid="{A6EA41BB-479B-4E1C-B619-CC69AA915985}"/>
    <cellStyle name="Normal 4 2 2 3 2 2 2 2 5" xfId="17818" xr:uid="{26DAD07A-4401-4C81-AFA7-147069D3E5AB}"/>
    <cellStyle name="Normal 4 2 2 3 2 2 2 2 6" xfId="9365" xr:uid="{9FDFFE1C-08ED-4F2D-B4EA-6B7779F5A02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5421" xr:uid="{0DE8082D-3649-4D76-98B7-0105A8F0BF04}"/>
    <cellStyle name="Normal 4 2 2 3 2 2 2 3 2 2 3" xfId="16141" xr:uid="{01B4E4F1-D220-46A1-BCC1-F9110D5EF7C9}"/>
    <cellStyle name="Normal 4 2 2 3 2 2 2 3 2 3" xfId="21204" xr:uid="{EA84EE8F-69D1-4E5B-865F-299AE7D39612}"/>
    <cellStyle name="Normal 4 2 2 3 2 2 2 3 2 4" xfId="11923" xr:uid="{15822701-06DA-42B4-93A8-ED8A5F711FC6}"/>
    <cellStyle name="Normal 4 2 2 3 2 2 2 3 3" xfId="5546" xr:uid="{00000000-0005-0000-0000-0000FE110000}"/>
    <cellStyle name="Normal 4 2 2 3 2 2 2 3 3 2" xfId="23276" xr:uid="{1C7B8386-7680-46E0-B94F-E67B898F6D96}"/>
    <cellStyle name="Normal 4 2 2 3 2 2 2 3 3 3" xfId="13996" xr:uid="{8F92D323-C884-4022-9EE9-78406FBCABF1}"/>
    <cellStyle name="Normal 4 2 2 3 2 2 2 3 4" xfId="19059" xr:uid="{3B1BE60E-C106-4017-823C-FCF60214F197}"/>
    <cellStyle name="Normal 4 2 2 3 2 2 2 3 5" xfId="9778" xr:uid="{3FB50B99-833C-465C-8DCE-213DC566F64C}"/>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5834" xr:uid="{D4A00AB9-E90B-4232-991C-7A4661E904C5}"/>
    <cellStyle name="Normal 4 2 2 3 2 2 2 4 2 2 3" xfId="16554" xr:uid="{8C434C9A-EFDE-477C-AB70-300120D053FD}"/>
    <cellStyle name="Normal 4 2 2 3 2 2 2 4 2 3" xfId="21617" xr:uid="{342BA13E-55A1-429C-9EB4-A100C2920DE2}"/>
    <cellStyle name="Normal 4 2 2 3 2 2 2 4 2 4" xfId="12336" xr:uid="{26CF22F2-6611-4183-8368-F977CD23171F}"/>
    <cellStyle name="Normal 4 2 2 3 2 2 2 4 3" xfId="5959" xr:uid="{00000000-0005-0000-0000-000002120000}"/>
    <cellStyle name="Normal 4 2 2 3 2 2 2 4 3 2" xfId="23689" xr:uid="{50EB5CBD-6731-4AE8-860A-CA454663F027}"/>
    <cellStyle name="Normal 4 2 2 3 2 2 2 4 3 3" xfId="14409" xr:uid="{E6FD616E-1CA1-48FB-B137-EDC0E8B864AB}"/>
    <cellStyle name="Normal 4 2 2 3 2 2 2 4 4" xfId="19472" xr:uid="{0365DD14-44ED-4603-A2F2-5430DCD97EE9}"/>
    <cellStyle name="Normal 4 2 2 3 2 2 2 4 5" xfId="10191" xr:uid="{75C23EF9-2B8F-44D1-91EE-B07E2529B86A}"/>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6247" xr:uid="{83BACE64-62E8-437F-B8CD-635F4DAA1B99}"/>
    <cellStyle name="Normal 4 2 2 3 2 2 2 5 2 2 3" xfId="16967" xr:uid="{5D4AAD3A-49F9-4831-B0E3-41C9EB347F5C}"/>
    <cellStyle name="Normal 4 2 2 3 2 2 2 5 2 3" xfId="22030" xr:uid="{AFDF7E6C-2A60-4BAB-8288-C4DA049C7418}"/>
    <cellStyle name="Normal 4 2 2 3 2 2 2 5 2 4" xfId="12749" xr:uid="{6A6E499A-3343-46B1-9754-4B77659691A5}"/>
    <cellStyle name="Normal 4 2 2 3 2 2 2 5 3" xfId="6372" xr:uid="{00000000-0005-0000-0000-000006120000}"/>
    <cellStyle name="Normal 4 2 2 3 2 2 2 5 3 2" xfId="24102" xr:uid="{26B690AB-5BB5-4947-BEB1-592DF6033B25}"/>
    <cellStyle name="Normal 4 2 2 3 2 2 2 5 3 3" xfId="14822" xr:uid="{F9B1BFB8-D5A9-454A-8149-ADAB08E4C907}"/>
    <cellStyle name="Normal 4 2 2 3 2 2 2 5 4" xfId="19885" xr:uid="{80C602FE-26DC-468E-950E-20A851AFEEC6}"/>
    <cellStyle name="Normal 4 2 2 3 2 2 2 5 5" xfId="10604" xr:uid="{B4D746E8-E88E-489A-A5AC-56A172DCC07A}"/>
    <cellStyle name="Normal 4 2 2 3 2 2 2 6" xfId="2502" xr:uid="{00000000-0005-0000-0000-000007120000}"/>
    <cellStyle name="Normal 4 2 2 3 2 2 2 6 2" xfId="6785" xr:uid="{00000000-0005-0000-0000-000008120000}"/>
    <cellStyle name="Normal 4 2 2 3 2 2 2 6 2 2" xfId="24515" xr:uid="{E624914E-485D-46A4-A6C2-1983C159A046}"/>
    <cellStyle name="Normal 4 2 2 3 2 2 2 6 2 3" xfId="15235" xr:uid="{F050E7F5-92E5-4F08-A9C6-5484C1DE0E80}"/>
    <cellStyle name="Normal 4 2 2 3 2 2 2 6 3" xfId="20298" xr:uid="{BF385695-EE8A-4FCE-AF3A-900CC42BD68F}"/>
    <cellStyle name="Normal 4 2 2 3 2 2 2 6 4" xfId="11017" xr:uid="{53E988AC-3798-42BC-B792-4293AAB9F2FF}"/>
    <cellStyle name="Normal 4 2 2 3 2 2 2 7" xfId="4720" xr:uid="{00000000-0005-0000-0000-000009120000}"/>
    <cellStyle name="Normal 4 2 2 3 2 2 2 7 2" xfId="22450" xr:uid="{88EE6776-39E2-4015-B88B-699D563BD70E}"/>
    <cellStyle name="Normal 4 2 2 3 2 2 2 7 3" xfId="13170" xr:uid="{10799344-4C6C-4517-9601-A51B6583E8BE}"/>
    <cellStyle name="Normal 4 2 2 3 2 2 2 8" xfId="18233" xr:uid="{63704FA1-6702-4AD6-9A6D-5B728C7EC063}"/>
    <cellStyle name="Normal 4 2 2 3 2 2 2 9" xfId="17399" xr:uid="{19FE499B-5A57-499A-B82E-D511CEF9C23E}"/>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5007" xr:uid="{C78B8BBC-4A6F-434D-BD25-964C5CB0C118}"/>
    <cellStyle name="Normal 4 2 2 3 2 2 3 2 2 3" xfId="15727" xr:uid="{0502C126-3C4A-4CCF-8038-A5DF75C5D349}"/>
    <cellStyle name="Normal 4 2 2 3 2 2 3 2 3" xfId="20790" xr:uid="{545434BE-D886-4E71-89A3-811102C134CB}"/>
    <cellStyle name="Normal 4 2 2 3 2 2 3 2 4" xfId="11509" xr:uid="{5A724A9F-56DD-4E8B-B7E1-2B6029715367}"/>
    <cellStyle name="Normal 4 2 2 3 2 2 3 3" xfId="5132" xr:uid="{00000000-0005-0000-0000-00000D120000}"/>
    <cellStyle name="Normal 4 2 2 3 2 2 3 3 2" xfId="22862" xr:uid="{83D655FD-8CCD-4551-AEFA-4D87F67C0DE0}"/>
    <cellStyle name="Normal 4 2 2 3 2 2 3 3 3" xfId="13582" xr:uid="{64A6E0AC-807F-40AF-9DE8-1E0807E7325C}"/>
    <cellStyle name="Normal 4 2 2 3 2 2 3 4" xfId="18645" xr:uid="{1CBA3726-E85C-41F3-8242-06D3DA267723}"/>
    <cellStyle name="Normal 4 2 2 3 2 2 3 5" xfId="17817" xr:uid="{B9BC7E53-916B-4B2F-BEB1-744FCE18B3EE}"/>
    <cellStyle name="Normal 4 2 2 3 2 2 3 6" xfId="9364" xr:uid="{EF66F19F-23F8-4BA0-85A6-5D3A4C4DAB5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5420" xr:uid="{BFD8D373-1670-4879-B5F2-E53E2C130E5B}"/>
    <cellStyle name="Normal 4 2 2 3 2 2 4 2 2 3" xfId="16140" xr:uid="{730A8C85-4B92-4E0B-920C-1C7AEA6551F3}"/>
    <cellStyle name="Normal 4 2 2 3 2 2 4 2 3" xfId="21203" xr:uid="{23E1068A-53A2-43EB-80EF-E967E7D85F9D}"/>
    <cellStyle name="Normal 4 2 2 3 2 2 4 2 4" xfId="11922" xr:uid="{E6A8DF60-0069-433F-B464-F6B506158958}"/>
    <cellStyle name="Normal 4 2 2 3 2 2 4 3" xfId="5545" xr:uid="{00000000-0005-0000-0000-000011120000}"/>
    <cellStyle name="Normal 4 2 2 3 2 2 4 3 2" xfId="23275" xr:uid="{0773DD9B-9C40-47A5-A28D-928BE39E4B5D}"/>
    <cellStyle name="Normal 4 2 2 3 2 2 4 3 3" xfId="13995" xr:uid="{77F2908A-3504-484B-B322-5F38A64A386D}"/>
    <cellStyle name="Normal 4 2 2 3 2 2 4 4" xfId="19058" xr:uid="{F844F613-B2C7-4ED2-9E4C-F3F4F67B48EA}"/>
    <cellStyle name="Normal 4 2 2 3 2 2 4 5" xfId="9777" xr:uid="{B16DD6A3-B6F7-447D-8D35-3F3A1447FD1E}"/>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5833" xr:uid="{99E59E9F-84D4-44F3-9E74-79F4B74AA683}"/>
    <cellStyle name="Normal 4 2 2 3 2 2 5 2 2 3" xfId="16553" xr:uid="{5B000EDC-1581-4878-B18E-49D219BCD2EC}"/>
    <cellStyle name="Normal 4 2 2 3 2 2 5 2 3" xfId="21616" xr:uid="{CE5C1FB7-8308-49C8-B75D-8DF3C17AD31A}"/>
    <cellStyle name="Normal 4 2 2 3 2 2 5 2 4" xfId="12335" xr:uid="{ED0423B0-2324-4F83-8AF7-5CF8A0F5B4CA}"/>
    <cellStyle name="Normal 4 2 2 3 2 2 5 3" xfId="5958" xr:uid="{00000000-0005-0000-0000-000015120000}"/>
    <cellStyle name="Normal 4 2 2 3 2 2 5 3 2" xfId="23688" xr:uid="{C0E808BA-FE26-44BA-9BE7-E98B3AF88F83}"/>
    <cellStyle name="Normal 4 2 2 3 2 2 5 3 3" xfId="14408" xr:uid="{6A210041-3F3C-4296-B377-757D06D5B8AD}"/>
    <cellStyle name="Normal 4 2 2 3 2 2 5 4" xfId="19471" xr:uid="{E80CDF2D-6095-49A5-950B-B423EFF37202}"/>
    <cellStyle name="Normal 4 2 2 3 2 2 5 5" xfId="10190" xr:uid="{76DA09AB-EB39-4681-805C-5734BC57BC6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6246" xr:uid="{BC187A39-EFAB-40B7-B819-B067F7D763CC}"/>
    <cellStyle name="Normal 4 2 2 3 2 2 6 2 2 3" xfId="16966" xr:uid="{DE1D58E6-780E-46FD-AFCB-344FD22EC45B}"/>
    <cellStyle name="Normal 4 2 2 3 2 2 6 2 3" xfId="22029" xr:uid="{402C881C-66A2-478A-A0CA-F223AA2CA39C}"/>
    <cellStyle name="Normal 4 2 2 3 2 2 6 2 4" xfId="12748" xr:uid="{4BD5D25C-485F-4582-AEF9-A2BF418D62E5}"/>
    <cellStyle name="Normal 4 2 2 3 2 2 6 3" xfId="6371" xr:uid="{00000000-0005-0000-0000-000019120000}"/>
    <cellStyle name="Normal 4 2 2 3 2 2 6 3 2" xfId="24101" xr:uid="{A4C3C4E8-F1C4-4CC9-83ED-B5BB4947FE3D}"/>
    <cellStyle name="Normal 4 2 2 3 2 2 6 3 3" xfId="14821" xr:uid="{AD279FEF-5325-42EC-AD15-17B079424067}"/>
    <cellStyle name="Normal 4 2 2 3 2 2 6 4" xfId="19884" xr:uid="{F1293880-ED39-45C8-B8A0-0A6540FA95A1}"/>
    <cellStyle name="Normal 4 2 2 3 2 2 6 5" xfId="10603" xr:uid="{C1D518B4-7149-4085-91C0-30F96F46D630}"/>
    <cellStyle name="Normal 4 2 2 3 2 2 7" xfId="2501" xr:uid="{00000000-0005-0000-0000-00001A120000}"/>
    <cellStyle name="Normal 4 2 2 3 2 2 7 2" xfId="6784" xr:uid="{00000000-0005-0000-0000-00001B120000}"/>
    <cellStyle name="Normal 4 2 2 3 2 2 7 2 2" xfId="24514" xr:uid="{EE52E214-969A-4725-AE31-E0F01E9B1043}"/>
    <cellStyle name="Normal 4 2 2 3 2 2 7 2 3" xfId="15234" xr:uid="{A0E09430-2F27-462E-939F-B2EA6D396BD4}"/>
    <cellStyle name="Normal 4 2 2 3 2 2 7 3" xfId="20297" xr:uid="{85243E4C-C756-4191-A519-9D6C5BF6B816}"/>
    <cellStyle name="Normal 4 2 2 3 2 2 7 4" xfId="11016" xr:uid="{39581CF6-BA1B-4935-B756-880FED6FAE64}"/>
    <cellStyle name="Normal 4 2 2 3 2 2 8" xfId="4719" xr:uid="{00000000-0005-0000-0000-00001C120000}"/>
    <cellStyle name="Normal 4 2 2 3 2 2 8 2" xfId="22449" xr:uid="{033438A2-8E1A-43CE-8082-5B21F6A506AF}"/>
    <cellStyle name="Normal 4 2 2 3 2 2 8 3" xfId="13169" xr:uid="{A901F0FE-3D20-4F5D-8B2A-96766925B824}"/>
    <cellStyle name="Normal 4 2 2 3 2 2 9" xfId="18232" xr:uid="{A2587619-9EBA-4671-850F-FD60CF1A646B}"/>
    <cellStyle name="Normal 4 2 2 3 2 3" xfId="343" xr:uid="{00000000-0005-0000-0000-00001D120000}"/>
    <cellStyle name="Normal 4 2 2 3 2 3 10" xfId="8953" xr:uid="{72F27975-9598-4DA8-96DA-D5FF79297AD9}"/>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5009" xr:uid="{1CF2063B-DA50-4740-A989-4464FA2AD7EB}"/>
    <cellStyle name="Normal 4 2 2 3 2 3 2 2 2 3" xfId="15729" xr:uid="{4057E0F0-45DE-49F4-B963-FF0369024C4F}"/>
    <cellStyle name="Normal 4 2 2 3 2 3 2 2 3" xfId="20792" xr:uid="{8D964B2B-6991-4261-92D1-C3BFCDD51201}"/>
    <cellStyle name="Normal 4 2 2 3 2 3 2 2 4" xfId="11511" xr:uid="{154408D2-4A55-4CDC-858E-9B32CF562EC2}"/>
    <cellStyle name="Normal 4 2 2 3 2 3 2 3" xfId="5134" xr:uid="{00000000-0005-0000-0000-000021120000}"/>
    <cellStyle name="Normal 4 2 2 3 2 3 2 3 2" xfId="22864" xr:uid="{B0D78D19-E95B-42E7-B597-1BCC5DE6B27F}"/>
    <cellStyle name="Normal 4 2 2 3 2 3 2 3 3" xfId="13584" xr:uid="{EE7CC457-1B99-4C45-A8A5-D8EE3AF66C05}"/>
    <cellStyle name="Normal 4 2 2 3 2 3 2 4" xfId="18647" xr:uid="{69132EA3-8C73-48F7-9546-5981FC675206}"/>
    <cellStyle name="Normal 4 2 2 3 2 3 2 5" xfId="17819" xr:uid="{4537937B-F088-4AF5-B966-64A8D1E6E1C6}"/>
    <cellStyle name="Normal 4 2 2 3 2 3 2 6" xfId="9366" xr:uid="{A1950396-66DF-4DFB-B026-2B9E7ACF4A84}"/>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5422" xr:uid="{2F6BC6E5-18B2-4C8B-9A01-4072929619AF}"/>
    <cellStyle name="Normal 4 2 2 3 2 3 3 2 2 3" xfId="16142" xr:uid="{034F99AA-2C6A-410F-9BD3-8F3CBDEF02A0}"/>
    <cellStyle name="Normal 4 2 2 3 2 3 3 2 3" xfId="21205" xr:uid="{1FE6D56C-D8C6-4EE3-A67E-D40EB35DAB04}"/>
    <cellStyle name="Normal 4 2 2 3 2 3 3 2 4" xfId="11924" xr:uid="{B9643C81-97DD-46FB-A212-5977BB18C483}"/>
    <cellStyle name="Normal 4 2 2 3 2 3 3 3" xfId="5547" xr:uid="{00000000-0005-0000-0000-000025120000}"/>
    <cellStyle name="Normal 4 2 2 3 2 3 3 3 2" xfId="23277" xr:uid="{1082DD73-4B8D-48C3-8962-F5F7D9F9ADCB}"/>
    <cellStyle name="Normal 4 2 2 3 2 3 3 3 3" xfId="13997" xr:uid="{A007EC0F-A0FC-46CA-9BCF-2766341A7826}"/>
    <cellStyle name="Normal 4 2 2 3 2 3 3 4" xfId="19060" xr:uid="{ADD8C752-891A-4712-BB30-3C0740D255A5}"/>
    <cellStyle name="Normal 4 2 2 3 2 3 3 5" xfId="9779" xr:uid="{6D934BCD-9FDD-4808-8776-491068494B8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5835" xr:uid="{A2C9FF6D-18BA-49DE-B1B9-12E38DDA3FD5}"/>
    <cellStyle name="Normal 4 2 2 3 2 3 4 2 2 3" xfId="16555" xr:uid="{96A18ABF-1789-4619-826B-A69C1FFCA40B}"/>
    <cellStyle name="Normal 4 2 2 3 2 3 4 2 3" xfId="21618" xr:uid="{58F51BB8-3D7D-4D76-AFA7-AF27DE78A2E5}"/>
    <cellStyle name="Normal 4 2 2 3 2 3 4 2 4" xfId="12337" xr:uid="{98E273A8-CE5A-4C2F-BC13-F4747218CEF0}"/>
    <cellStyle name="Normal 4 2 2 3 2 3 4 3" xfId="5960" xr:uid="{00000000-0005-0000-0000-000029120000}"/>
    <cellStyle name="Normal 4 2 2 3 2 3 4 3 2" xfId="23690" xr:uid="{120283FE-A01C-42FE-A428-2C9F0556E851}"/>
    <cellStyle name="Normal 4 2 2 3 2 3 4 3 3" xfId="14410" xr:uid="{793ECB06-65E9-4678-9D90-DCC3F8843ABD}"/>
    <cellStyle name="Normal 4 2 2 3 2 3 4 4" xfId="19473" xr:uid="{BD1B18DE-ACD1-4A41-9488-00D2B7A0C8F7}"/>
    <cellStyle name="Normal 4 2 2 3 2 3 4 5" xfId="10192" xr:uid="{8F10C70F-C0ED-4A23-A060-A6D11CF58EB2}"/>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6248" xr:uid="{0B2DD45B-3C6E-4FE9-98C3-CD633155A1F9}"/>
    <cellStyle name="Normal 4 2 2 3 2 3 5 2 2 3" xfId="16968" xr:uid="{1EB13DEE-6607-4AF2-96B8-D7F1E6A29A36}"/>
    <cellStyle name="Normal 4 2 2 3 2 3 5 2 3" xfId="22031" xr:uid="{91A5F0CF-5DF9-4ACC-A292-DAF16B27F00F}"/>
    <cellStyle name="Normal 4 2 2 3 2 3 5 2 4" xfId="12750" xr:uid="{A2B45B6D-2EFC-4853-B080-36BC908AD3F9}"/>
    <cellStyle name="Normal 4 2 2 3 2 3 5 3" xfId="6373" xr:uid="{00000000-0005-0000-0000-00002D120000}"/>
    <cellStyle name="Normal 4 2 2 3 2 3 5 3 2" xfId="24103" xr:uid="{9F26DA1E-E2AF-4FC0-B5CD-199300BE49DD}"/>
    <cellStyle name="Normal 4 2 2 3 2 3 5 3 3" xfId="14823" xr:uid="{1C9FC1FD-A59E-43D8-8A1C-952C84F45F28}"/>
    <cellStyle name="Normal 4 2 2 3 2 3 5 4" xfId="19886" xr:uid="{A8A8AB53-15A4-47E3-AD8C-9E5B85603743}"/>
    <cellStyle name="Normal 4 2 2 3 2 3 5 5" xfId="10605" xr:uid="{ABBD51F3-9A2D-4A8F-9CA3-9EF617E3015B}"/>
    <cellStyle name="Normal 4 2 2 3 2 3 6" xfId="2503" xr:uid="{00000000-0005-0000-0000-00002E120000}"/>
    <cellStyle name="Normal 4 2 2 3 2 3 6 2" xfId="6786" xr:uid="{00000000-0005-0000-0000-00002F120000}"/>
    <cellStyle name="Normal 4 2 2 3 2 3 6 2 2" xfId="24516" xr:uid="{3462EDA7-3430-4636-8D5B-8024258C7A39}"/>
    <cellStyle name="Normal 4 2 2 3 2 3 6 2 3" xfId="15236" xr:uid="{C820177F-248D-41B5-BE46-317D0E76FD70}"/>
    <cellStyle name="Normal 4 2 2 3 2 3 6 3" xfId="20299" xr:uid="{253D0F29-AE39-41AF-8740-34CD3CDA8A6E}"/>
    <cellStyle name="Normal 4 2 2 3 2 3 6 4" xfId="11018" xr:uid="{7A72ACF4-EEA2-4209-9093-9E215065B60F}"/>
    <cellStyle name="Normal 4 2 2 3 2 3 7" xfId="4721" xr:uid="{00000000-0005-0000-0000-000030120000}"/>
    <cellStyle name="Normal 4 2 2 3 2 3 7 2" xfId="22451" xr:uid="{3FFBCDCB-896E-4156-ADC0-A5EACEA10E86}"/>
    <cellStyle name="Normal 4 2 2 3 2 3 7 3" xfId="13171" xr:uid="{CDD7BAAE-ADA1-4221-94E5-6B1A3901885E}"/>
    <cellStyle name="Normal 4 2 2 3 2 3 8" xfId="18234" xr:uid="{B835EB79-9495-47A2-AC5A-A95887EB2EE0}"/>
    <cellStyle name="Normal 4 2 2 3 2 3 9" xfId="17400" xr:uid="{9EDA6FBD-8F1C-42F0-B97F-EAB92289976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5006" xr:uid="{458765F5-828E-4889-9205-852537F147E8}"/>
    <cellStyle name="Normal 4 2 2 3 2 4 2 2 3" xfId="15726" xr:uid="{EA634892-522D-4461-A08C-247609D4AD09}"/>
    <cellStyle name="Normal 4 2 2 3 2 4 2 3" xfId="20789" xr:uid="{32B1E041-5519-4A59-A1D5-A7000962B0C4}"/>
    <cellStyle name="Normal 4 2 2 3 2 4 2 4" xfId="11508" xr:uid="{998A3F7B-54FC-4F71-8390-0526BCDEA13A}"/>
    <cellStyle name="Normal 4 2 2 3 2 4 3" xfId="5131" xr:uid="{00000000-0005-0000-0000-000034120000}"/>
    <cellStyle name="Normal 4 2 2 3 2 4 3 2" xfId="22861" xr:uid="{320CA2B6-1DCF-4518-A8DE-B562056F3FB8}"/>
    <cellStyle name="Normal 4 2 2 3 2 4 3 3" xfId="13581" xr:uid="{1CFFD77D-4B30-45C7-ABD0-EF7D2B04820A}"/>
    <cellStyle name="Normal 4 2 2 3 2 4 4" xfId="18644" xr:uid="{9C5DC25A-ABF3-4530-9AA8-4B46EE59479D}"/>
    <cellStyle name="Normal 4 2 2 3 2 4 5" xfId="17816" xr:uid="{8BF9925D-04BB-49FF-B521-1B3285FDCF0B}"/>
    <cellStyle name="Normal 4 2 2 3 2 4 6" xfId="9363" xr:uid="{D1443F1B-9208-4163-B6A0-BBFD92C5A1B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5419" xr:uid="{1B4270A2-F898-4AD0-8C3A-DCB86DA5A96E}"/>
    <cellStyle name="Normal 4 2 2 3 2 5 2 2 3" xfId="16139" xr:uid="{45EFE890-9C28-49EA-9B4A-308771BC2D62}"/>
    <cellStyle name="Normal 4 2 2 3 2 5 2 3" xfId="21202" xr:uid="{121E0647-654A-4D7C-85B0-571ED4F78C68}"/>
    <cellStyle name="Normal 4 2 2 3 2 5 2 4" xfId="11921" xr:uid="{25464F38-4E86-483D-B1C8-46E697A8FA03}"/>
    <cellStyle name="Normal 4 2 2 3 2 5 3" xfId="5544" xr:uid="{00000000-0005-0000-0000-000038120000}"/>
    <cellStyle name="Normal 4 2 2 3 2 5 3 2" xfId="23274" xr:uid="{F7E5566C-24EF-4B1F-BB76-208A863017E3}"/>
    <cellStyle name="Normal 4 2 2 3 2 5 3 3" xfId="13994" xr:uid="{6311BA62-F273-4056-AD67-E6CC3DE4DF69}"/>
    <cellStyle name="Normal 4 2 2 3 2 5 4" xfId="19057" xr:uid="{EC16875F-3FE9-4BD3-BAC0-4ECA57E66290}"/>
    <cellStyle name="Normal 4 2 2 3 2 5 5" xfId="9776" xr:uid="{C180BB3C-81BD-415B-AF2A-16A2F587973E}"/>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5832" xr:uid="{631B8F49-DBD6-4A61-ABA8-FC74A65F9C1A}"/>
    <cellStyle name="Normal 4 2 2 3 2 6 2 2 3" xfId="16552" xr:uid="{FE6892D4-2AA5-4A77-BB38-29C7678F785D}"/>
    <cellStyle name="Normal 4 2 2 3 2 6 2 3" xfId="21615" xr:uid="{71E4233E-BD94-4166-A055-0D0F139F22F5}"/>
    <cellStyle name="Normal 4 2 2 3 2 6 2 4" xfId="12334" xr:uid="{FBA97CDE-EFD4-459A-96DF-2667987C5376}"/>
    <cellStyle name="Normal 4 2 2 3 2 6 3" xfId="5957" xr:uid="{00000000-0005-0000-0000-00003C120000}"/>
    <cellStyle name="Normal 4 2 2 3 2 6 3 2" xfId="23687" xr:uid="{9EC27E3F-CDE0-42D5-AA68-BA1059B6D377}"/>
    <cellStyle name="Normal 4 2 2 3 2 6 3 3" xfId="14407" xr:uid="{628BC509-AB33-4A14-B6D9-69247AC9B230}"/>
    <cellStyle name="Normal 4 2 2 3 2 6 4" xfId="19470" xr:uid="{D9983A36-0231-4DE1-AE2C-BE93B5FE0519}"/>
    <cellStyle name="Normal 4 2 2 3 2 6 5" xfId="10189" xr:uid="{41F9E23E-24DB-436B-9098-DC2CB18E63D1}"/>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6245" xr:uid="{EAB194E7-C1F0-4461-8CFC-E0755022D514}"/>
    <cellStyle name="Normal 4 2 2 3 2 7 2 2 3" xfId="16965" xr:uid="{108C9CD2-EB39-42D8-B227-DEFAFC8DE612}"/>
    <cellStyle name="Normal 4 2 2 3 2 7 2 3" xfId="22028" xr:uid="{08BD721E-AF05-48B8-BD07-534F58E1901F}"/>
    <cellStyle name="Normal 4 2 2 3 2 7 2 4" xfId="12747" xr:uid="{04321A76-61EF-4AD5-9130-DA446E150A97}"/>
    <cellStyle name="Normal 4 2 2 3 2 7 3" xfId="6370" xr:uid="{00000000-0005-0000-0000-000040120000}"/>
    <cellStyle name="Normal 4 2 2 3 2 7 3 2" xfId="24100" xr:uid="{4CA8E8B2-BBEA-4DDF-A02D-E2EF094A55E3}"/>
    <cellStyle name="Normal 4 2 2 3 2 7 3 3" xfId="14820" xr:uid="{7E5014CE-6FD0-45DC-80D5-0BB124BF89A3}"/>
    <cellStyle name="Normal 4 2 2 3 2 7 4" xfId="19883" xr:uid="{4C93E01D-2CAD-4219-BD78-08F4EDCB4C66}"/>
    <cellStyle name="Normal 4 2 2 3 2 7 5" xfId="10602" xr:uid="{25A69EC7-5BF0-4454-93C1-F02B82973D35}"/>
    <cellStyle name="Normal 4 2 2 3 2 8" xfId="2500" xr:uid="{00000000-0005-0000-0000-000041120000}"/>
    <cellStyle name="Normal 4 2 2 3 2 8 2" xfId="6783" xr:uid="{00000000-0005-0000-0000-000042120000}"/>
    <cellStyle name="Normal 4 2 2 3 2 8 2 2" xfId="24513" xr:uid="{96B31514-D033-4A6A-A05E-F36E89CF3FBC}"/>
    <cellStyle name="Normal 4 2 2 3 2 8 2 3" xfId="15233" xr:uid="{E4111E0C-98B8-4718-877F-4BF9F3E2DFC7}"/>
    <cellStyle name="Normal 4 2 2 3 2 8 3" xfId="20296" xr:uid="{E378D463-4EF3-4825-8668-86614F11EE55}"/>
    <cellStyle name="Normal 4 2 2 3 2 8 4" xfId="11015" xr:uid="{134694C7-798C-40BF-8193-FA33FC1089C0}"/>
    <cellStyle name="Normal 4 2 2 3 2 9" xfId="4718" xr:uid="{00000000-0005-0000-0000-000043120000}"/>
    <cellStyle name="Normal 4 2 2 3 2 9 2" xfId="22448" xr:uid="{E823B150-9197-47C7-B1AA-B55AFA507A20}"/>
    <cellStyle name="Normal 4 2 2 3 2 9 3" xfId="13168" xr:uid="{733C4217-EECE-4BEA-9C36-56D05FC4C893}"/>
    <cellStyle name="Normal 4 2 2 3 3" xfId="344" xr:uid="{00000000-0005-0000-0000-000044120000}"/>
    <cellStyle name="Normal 4 2 2 3 3 10" xfId="17401" xr:uid="{0DBB31FB-D86F-465E-B3C2-EB7B07A323B4}"/>
    <cellStyle name="Normal 4 2 2 3 3 11" xfId="8954" xr:uid="{ABB6245A-9B70-4BBA-AE45-C17446479D55}"/>
    <cellStyle name="Normal 4 2 2 3 3 2" xfId="345" xr:uid="{00000000-0005-0000-0000-000045120000}"/>
    <cellStyle name="Normal 4 2 2 3 3 2 10" xfId="8955" xr:uid="{278D65AF-74A9-4AD1-800A-EDF2D6C0A101}"/>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5011" xr:uid="{225A0E46-D14D-4635-AC5F-B37F5E31DEC1}"/>
    <cellStyle name="Normal 4 2 2 3 3 2 2 2 2 3" xfId="15731" xr:uid="{8B76ACAB-E60A-411D-93F3-E9AF156CBE0F}"/>
    <cellStyle name="Normal 4 2 2 3 3 2 2 2 3" xfId="20794" xr:uid="{8462617C-2077-4C77-A871-657734F1035F}"/>
    <cellStyle name="Normal 4 2 2 3 3 2 2 2 4" xfId="11513" xr:uid="{98AB9979-52DB-4226-B471-026AAC08F6A8}"/>
    <cellStyle name="Normal 4 2 2 3 3 2 2 3" xfId="5136" xr:uid="{00000000-0005-0000-0000-000049120000}"/>
    <cellStyle name="Normal 4 2 2 3 3 2 2 3 2" xfId="22866" xr:uid="{4521A515-7D10-4342-A6B7-5B11D15C2E40}"/>
    <cellStyle name="Normal 4 2 2 3 3 2 2 3 3" xfId="13586" xr:uid="{EA6124A0-570F-4E98-8D98-892DB25E5C0A}"/>
    <cellStyle name="Normal 4 2 2 3 3 2 2 4" xfId="18649" xr:uid="{0E232B10-7642-4171-8089-73DEF7BED396}"/>
    <cellStyle name="Normal 4 2 2 3 3 2 2 5" xfId="17821" xr:uid="{AB21621A-12FB-4E85-A518-5749FBAF9E5D}"/>
    <cellStyle name="Normal 4 2 2 3 3 2 2 6" xfId="9368" xr:uid="{CAE12F3D-9B17-4975-AA1C-5B780CD77C73}"/>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5424" xr:uid="{4F15270C-BE97-461F-BD34-3CFB24143E53}"/>
    <cellStyle name="Normal 4 2 2 3 3 2 3 2 2 3" xfId="16144" xr:uid="{1791D5AF-66D3-4249-B297-FD85E6B5A50E}"/>
    <cellStyle name="Normal 4 2 2 3 3 2 3 2 3" xfId="21207" xr:uid="{2F2F2070-C8B8-4ADA-899F-087DA1A43281}"/>
    <cellStyle name="Normal 4 2 2 3 3 2 3 2 4" xfId="11926" xr:uid="{6C8381AB-B59B-44E0-89DD-EC749E6F4E21}"/>
    <cellStyle name="Normal 4 2 2 3 3 2 3 3" xfId="5549" xr:uid="{00000000-0005-0000-0000-00004D120000}"/>
    <cellStyle name="Normal 4 2 2 3 3 2 3 3 2" xfId="23279" xr:uid="{B056943C-CD30-4B5F-B2B3-4AA3A5D240B1}"/>
    <cellStyle name="Normal 4 2 2 3 3 2 3 3 3" xfId="13999" xr:uid="{CA9DDCC4-3229-455C-B122-FC18508DFD63}"/>
    <cellStyle name="Normal 4 2 2 3 3 2 3 4" xfId="19062" xr:uid="{9772EC13-69B6-4383-9F4D-4722E1DE63A4}"/>
    <cellStyle name="Normal 4 2 2 3 3 2 3 5" xfId="9781" xr:uid="{273731B2-ACDB-4183-82E6-0BFD5B31A39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5837" xr:uid="{86C67162-CFFB-44FA-996B-91BA64A16393}"/>
    <cellStyle name="Normal 4 2 2 3 3 2 4 2 2 3" xfId="16557" xr:uid="{3FBD4FDC-C0FB-45AC-8868-52A85D22366B}"/>
    <cellStyle name="Normal 4 2 2 3 3 2 4 2 3" xfId="21620" xr:uid="{F1572CB3-6E2E-488A-91F7-319FFD4F87F9}"/>
    <cellStyle name="Normal 4 2 2 3 3 2 4 2 4" xfId="12339" xr:uid="{76B0635E-28A7-4C32-96BD-28F52945D95C}"/>
    <cellStyle name="Normal 4 2 2 3 3 2 4 3" xfId="5962" xr:uid="{00000000-0005-0000-0000-000051120000}"/>
    <cellStyle name="Normal 4 2 2 3 3 2 4 3 2" xfId="23692" xr:uid="{9181F158-EC4D-480A-871E-2AD89A927C1E}"/>
    <cellStyle name="Normal 4 2 2 3 3 2 4 3 3" xfId="14412" xr:uid="{8974DD5C-D6EB-4FFB-A0A8-9053022A8A8D}"/>
    <cellStyle name="Normal 4 2 2 3 3 2 4 4" xfId="19475" xr:uid="{AF139D07-EABF-4D05-9B24-0DF7700A2058}"/>
    <cellStyle name="Normal 4 2 2 3 3 2 4 5" xfId="10194" xr:uid="{DC563EC6-8434-4A05-8AD1-1A47BE0ED0B4}"/>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6250" xr:uid="{9E0464A4-3BEF-471C-A4C2-B07C80B1F834}"/>
    <cellStyle name="Normal 4 2 2 3 3 2 5 2 2 3" xfId="16970" xr:uid="{60C1CA9C-EC6A-4C49-89E0-514FAFFD0916}"/>
    <cellStyle name="Normal 4 2 2 3 3 2 5 2 3" xfId="22033" xr:uid="{C81A2239-843F-481D-8524-1AA8381F1268}"/>
    <cellStyle name="Normal 4 2 2 3 3 2 5 2 4" xfId="12752" xr:uid="{F9976ECE-93A5-4149-A341-33AE06B3BF5E}"/>
    <cellStyle name="Normal 4 2 2 3 3 2 5 3" xfId="6375" xr:uid="{00000000-0005-0000-0000-000055120000}"/>
    <cellStyle name="Normal 4 2 2 3 3 2 5 3 2" xfId="24105" xr:uid="{9AC36E80-734D-4D8F-A69D-93ED7E0EF258}"/>
    <cellStyle name="Normal 4 2 2 3 3 2 5 3 3" xfId="14825" xr:uid="{E7BBE38C-8316-431E-B3EA-66D95758D762}"/>
    <cellStyle name="Normal 4 2 2 3 3 2 5 4" xfId="19888" xr:uid="{EF840250-A6FB-470E-A893-2741C165E1F2}"/>
    <cellStyle name="Normal 4 2 2 3 3 2 5 5" xfId="10607" xr:uid="{9462AB8D-F91C-4AF1-A6C6-9AB1421DEDC7}"/>
    <cellStyle name="Normal 4 2 2 3 3 2 6" xfId="2505" xr:uid="{00000000-0005-0000-0000-000056120000}"/>
    <cellStyle name="Normal 4 2 2 3 3 2 6 2" xfId="6788" xr:uid="{00000000-0005-0000-0000-000057120000}"/>
    <cellStyle name="Normal 4 2 2 3 3 2 6 2 2" xfId="24518" xr:uid="{B49053FF-C40F-4055-AEA5-2D5B70E6B701}"/>
    <cellStyle name="Normal 4 2 2 3 3 2 6 2 3" xfId="15238" xr:uid="{91AD3A7E-F79D-4B76-B652-1D060B6DB813}"/>
    <cellStyle name="Normal 4 2 2 3 3 2 6 3" xfId="20301" xr:uid="{ABC4425C-ABA8-45C1-B268-D91E393768A6}"/>
    <cellStyle name="Normal 4 2 2 3 3 2 6 4" xfId="11020" xr:uid="{470CED3B-26E8-4C8E-8100-3902D5CC7439}"/>
    <cellStyle name="Normal 4 2 2 3 3 2 7" xfId="4723" xr:uid="{00000000-0005-0000-0000-000058120000}"/>
    <cellStyle name="Normal 4 2 2 3 3 2 7 2" xfId="22453" xr:uid="{EEDE18A6-10DB-4C54-AF11-DF159136FA93}"/>
    <cellStyle name="Normal 4 2 2 3 3 2 7 3" xfId="13173" xr:uid="{7D83E9CC-3A8E-43F2-BD0F-758E216CA615}"/>
    <cellStyle name="Normal 4 2 2 3 3 2 8" xfId="18236" xr:uid="{7C86B1D0-EF78-42A3-B3DD-CC29CE51A172}"/>
    <cellStyle name="Normal 4 2 2 3 3 2 9" xfId="17402" xr:uid="{BB30FE34-8B76-4F3A-8356-1F764259FA55}"/>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5010" xr:uid="{6EC2EDD9-CDA5-4E6A-951E-C39431F61B8F}"/>
    <cellStyle name="Normal 4 2 2 3 3 3 2 2 3" xfId="15730" xr:uid="{4E32CABC-B895-4CCB-9A22-1113C6759285}"/>
    <cellStyle name="Normal 4 2 2 3 3 3 2 3" xfId="20793" xr:uid="{FBB1D865-19C9-4666-BBB1-C854BC20C2DF}"/>
    <cellStyle name="Normal 4 2 2 3 3 3 2 4" xfId="11512" xr:uid="{F279AD60-96E5-4DB8-A934-BC6A1C4DB327}"/>
    <cellStyle name="Normal 4 2 2 3 3 3 3" xfId="5135" xr:uid="{00000000-0005-0000-0000-00005C120000}"/>
    <cellStyle name="Normal 4 2 2 3 3 3 3 2" xfId="22865" xr:uid="{2DCF572D-9EBF-4A89-A5DB-52B450562311}"/>
    <cellStyle name="Normal 4 2 2 3 3 3 3 3" xfId="13585" xr:uid="{EDD08545-E1B9-486B-B99E-82DF98DAA126}"/>
    <cellStyle name="Normal 4 2 2 3 3 3 4" xfId="18648" xr:uid="{066FA3AB-4322-4621-A0B9-997038C5344D}"/>
    <cellStyle name="Normal 4 2 2 3 3 3 5" xfId="17820" xr:uid="{6EEE8C27-75A8-421C-B83E-9E563EA9296F}"/>
    <cellStyle name="Normal 4 2 2 3 3 3 6" xfId="9367" xr:uid="{56893DCD-6F2F-4498-A35D-922B6ED4A3FC}"/>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5423" xr:uid="{4E3205F9-5B2F-408F-B0D8-2F868EFD5525}"/>
    <cellStyle name="Normal 4 2 2 3 3 4 2 2 3" xfId="16143" xr:uid="{4B9D2EE8-060C-4353-AC5B-549E9EDF2C62}"/>
    <cellStyle name="Normal 4 2 2 3 3 4 2 3" xfId="21206" xr:uid="{B1626BD3-3ADF-4AC3-BF67-2996A188B94D}"/>
    <cellStyle name="Normal 4 2 2 3 3 4 2 4" xfId="11925" xr:uid="{BB711B39-AD1F-4C2F-A0DA-B9BB7157663C}"/>
    <cellStyle name="Normal 4 2 2 3 3 4 3" xfId="5548" xr:uid="{00000000-0005-0000-0000-000060120000}"/>
    <cellStyle name="Normal 4 2 2 3 3 4 3 2" xfId="23278" xr:uid="{44E3881A-7DE5-44B6-B525-54D59D312D07}"/>
    <cellStyle name="Normal 4 2 2 3 3 4 3 3" xfId="13998" xr:uid="{87C808BD-D1EF-4E75-B7BC-17311399C0FD}"/>
    <cellStyle name="Normal 4 2 2 3 3 4 4" xfId="19061" xr:uid="{F8F24CA6-2251-4A77-AE25-2C76B286EEA0}"/>
    <cellStyle name="Normal 4 2 2 3 3 4 5" xfId="9780" xr:uid="{12DA3035-61A0-4008-AB83-71A85F316A81}"/>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5836" xr:uid="{49311720-65EA-4DB8-B874-E370BD953653}"/>
    <cellStyle name="Normal 4 2 2 3 3 5 2 2 3" xfId="16556" xr:uid="{EFBFBB18-96C3-4513-9DFA-E01167133E27}"/>
    <cellStyle name="Normal 4 2 2 3 3 5 2 3" xfId="21619" xr:uid="{A52020F5-9F32-4DA3-B5E6-1B517768F9C6}"/>
    <cellStyle name="Normal 4 2 2 3 3 5 2 4" xfId="12338" xr:uid="{6FDF3BE3-8A0F-4C94-82A1-0205EDEB31A0}"/>
    <cellStyle name="Normal 4 2 2 3 3 5 3" xfId="5961" xr:uid="{00000000-0005-0000-0000-000064120000}"/>
    <cellStyle name="Normal 4 2 2 3 3 5 3 2" xfId="23691" xr:uid="{5A0D88D5-DAAE-4171-BF6B-4593ED57F1B5}"/>
    <cellStyle name="Normal 4 2 2 3 3 5 3 3" xfId="14411" xr:uid="{56F52BBB-420C-4A18-A857-370588AC6B4D}"/>
    <cellStyle name="Normal 4 2 2 3 3 5 4" xfId="19474" xr:uid="{20C3A89C-55EB-4656-97F6-8EA9974C250B}"/>
    <cellStyle name="Normal 4 2 2 3 3 5 5" xfId="10193" xr:uid="{AD352795-1E15-49DA-B9F4-A3829386D174}"/>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6249" xr:uid="{FF4F152A-7B31-467C-86C7-F6DA817B776D}"/>
    <cellStyle name="Normal 4 2 2 3 3 6 2 2 3" xfId="16969" xr:uid="{D3564F3F-D149-4F5B-94B8-39C6AC48468A}"/>
    <cellStyle name="Normal 4 2 2 3 3 6 2 3" xfId="22032" xr:uid="{BAC75BF5-A30E-46B5-9B74-18FE0D9E9CBF}"/>
    <cellStyle name="Normal 4 2 2 3 3 6 2 4" xfId="12751" xr:uid="{0651C25B-999E-470A-8B4F-D75117D0EB17}"/>
    <cellStyle name="Normal 4 2 2 3 3 6 3" xfId="6374" xr:uid="{00000000-0005-0000-0000-000068120000}"/>
    <cellStyle name="Normal 4 2 2 3 3 6 3 2" xfId="24104" xr:uid="{0A1F3215-07AA-4B15-B969-80A6BB3352CC}"/>
    <cellStyle name="Normal 4 2 2 3 3 6 3 3" xfId="14824" xr:uid="{543A5E70-D813-43F8-A8F9-50A103897426}"/>
    <cellStyle name="Normal 4 2 2 3 3 6 4" xfId="19887" xr:uid="{7734BAD9-A9EF-4A9F-B99A-77AEF01863B8}"/>
    <cellStyle name="Normal 4 2 2 3 3 6 5" xfId="10606" xr:uid="{F7D207F2-09D8-4E3A-AAC3-BF6006C3F9B7}"/>
    <cellStyle name="Normal 4 2 2 3 3 7" xfId="2504" xr:uid="{00000000-0005-0000-0000-000069120000}"/>
    <cellStyle name="Normal 4 2 2 3 3 7 2" xfId="6787" xr:uid="{00000000-0005-0000-0000-00006A120000}"/>
    <cellStyle name="Normal 4 2 2 3 3 7 2 2" xfId="24517" xr:uid="{FBA10E7E-E58C-46D9-9021-93AE80DF8EBF}"/>
    <cellStyle name="Normal 4 2 2 3 3 7 2 3" xfId="15237" xr:uid="{D4ABAF03-A88E-4C3B-9A5B-1702A950FF46}"/>
    <cellStyle name="Normal 4 2 2 3 3 7 3" xfId="20300" xr:uid="{1637B4A0-E338-4197-8C61-ABBC1CB66C9D}"/>
    <cellStyle name="Normal 4 2 2 3 3 7 4" xfId="11019" xr:uid="{656131AD-5CEA-42AA-B6CE-8FED493DA9B7}"/>
    <cellStyle name="Normal 4 2 2 3 3 8" xfId="4722" xr:uid="{00000000-0005-0000-0000-00006B120000}"/>
    <cellStyle name="Normal 4 2 2 3 3 8 2" xfId="22452" xr:uid="{44BAAECA-6D8D-45AF-99FC-6D7C7BF8F34F}"/>
    <cellStyle name="Normal 4 2 2 3 3 8 3" xfId="13172" xr:uid="{410414B6-C5BA-49E7-8B96-9907426AE327}"/>
    <cellStyle name="Normal 4 2 2 3 3 9" xfId="18235" xr:uid="{C215B034-8D2B-4568-9C56-BB32446DCA73}"/>
    <cellStyle name="Normal 4 2 2 3 4" xfId="346" xr:uid="{00000000-0005-0000-0000-00006C120000}"/>
    <cellStyle name="Normal 4 2 2 3 4 10" xfId="8956" xr:uid="{FB4A5E18-3B4A-45D8-B5F0-A93BDA834A18}"/>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5012" xr:uid="{CBAE405F-9E31-4BDF-A331-63E71E24E262}"/>
    <cellStyle name="Normal 4 2 2 3 4 2 2 2 3" xfId="15732" xr:uid="{E509C608-0361-4028-A652-70CE3446A5DF}"/>
    <cellStyle name="Normal 4 2 2 3 4 2 2 3" xfId="20795" xr:uid="{F23520E1-07C4-4621-908B-628B112D9099}"/>
    <cellStyle name="Normal 4 2 2 3 4 2 2 4" xfId="11514" xr:uid="{C0418C8B-084F-49B8-BF0D-B335D5DC359E}"/>
    <cellStyle name="Normal 4 2 2 3 4 2 3" xfId="5137" xr:uid="{00000000-0005-0000-0000-000070120000}"/>
    <cellStyle name="Normal 4 2 2 3 4 2 3 2" xfId="22867" xr:uid="{F5A27964-79B2-4C07-AC62-8A3AF8615EC8}"/>
    <cellStyle name="Normal 4 2 2 3 4 2 3 3" xfId="13587" xr:uid="{E86D523F-C609-448C-9B2E-BCE75E221702}"/>
    <cellStyle name="Normal 4 2 2 3 4 2 4" xfId="18650" xr:uid="{91BD4CE4-F30E-487E-8881-0626BCA41DA9}"/>
    <cellStyle name="Normal 4 2 2 3 4 2 5" xfId="17822" xr:uid="{21A4A153-4461-408B-8BA6-557189BE02DD}"/>
    <cellStyle name="Normal 4 2 2 3 4 2 6" xfId="9369" xr:uid="{CBCDE772-6E00-49CD-A91B-EFD62B71BCC2}"/>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5425" xr:uid="{391495F0-4261-4E7F-A404-C11BE562FF40}"/>
    <cellStyle name="Normal 4 2 2 3 4 3 2 2 3" xfId="16145" xr:uid="{B9F84588-0085-46E5-AF10-084CE7AA81D5}"/>
    <cellStyle name="Normal 4 2 2 3 4 3 2 3" xfId="21208" xr:uid="{3F7587E5-26F5-4195-B760-7A9E1DB69954}"/>
    <cellStyle name="Normal 4 2 2 3 4 3 2 4" xfId="11927" xr:uid="{E92DF7CA-BE87-4D1A-9357-B56AEFA3CE03}"/>
    <cellStyle name="Normal 4 2 2 3 4 3 3" xfId="5550" xr:uid="{00000000-0005-0000-0000-000074120000}"/>
    <cellStyle name="Normal 4 2 2 3 4 3 3 2" xfId="23280" xr:uid="{A3C08AE7-05DC-497B-ABE7-CD3ABB03C3AB}"/>
    <cellStyle name="Normal 4 2 2 3 4 3 3 3" xfId="14000" xr:uid="{343DD09F-C9A7-430C-A82E-CB28016B8012}"/>
    <cellStyle name="Normal 4 2 2 3 4 3 4" xfId="19063" xr:uid="{46BB1E5F-5253-441E-AE4B-B5883A443F0F}"/>
    <cellStyle name="Normal 4 2 2 3 4 3 5" xfId="9782" xr:uid="{C63ACB04-BF0D-4AC3-9649-5C753E2AC3D6}"/>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5838" xr:uid="{48FD7CE9-F030-4D57-BF40-01316F51BAD5}"/>
    <cellStyle name="Normal 4 2 2 3 4 4 2 2 3" xfId="16558" xr:uid="{53AE6EAC-0B8F-41CB-9C17-1C994C6E6B1C}"/>
    <cellStyle name="Normal 4 2 2 3 4 4 2 3" xfId="21621" xr:uid="{759CC3FA-A852-472D-885B-6524B8B09D58}"/>
    <cellStyle name="Normal 4 2 2 3 4 4 2 4" xfId="12340" xr:uid="{FB74C2EB-7CB9-426F-B613-2A0AD17B8CE4}"/>
    <cellStyle name="Normal 4 2 2 3 4 4 3" xfId="5963" xr:uid="{00000000-0005-0000-0000-000078120000}"/>
    <cellStyle name="Normal 4 2 2 3 4 4 3 2" xfId="23693" xr:uid="{E7D22996-E658-4288-A6F8-E2593A7919DE}"/>
    <cellStyle name="Normal 4 2 2 3 4 4 3 3" xfId="14413" xr:uid="{7B6BE616-A307-47D1-B53E-65D698DC766C}"/>
    <cellStyle name="Normal 4 2 2 3 4 4 4" xfId="19476" xr:uid="{74F3DAF4-8592-4326-89FD-6C0E3B9CE868}"/>
    <cellStyle name="Normal 4 2 2 3 4 4 5" xfId="10195" xr:uid="{5AE50A1D-46F5-4833-AD82-D0A93344F27F}"/>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6251" xr:uid="{DD9D9F2F-F64B-466E-8863-A845633EF61C}"/>
    <cellStyle name="Normal 4 2 2 3 4 5 2 2 3" xfId="16971" xr:uid="{9E5DEF6A-39E3-491D-BBC0-14A6D25CC2F9}"/>
    <cellStyle name="Normal 4 2 2 3 4 5 2 3" xfId="22034" xr:uid="{3239F048-CC53-42FC-88B9-DC2B386FFCE4}"/>
    <cellStyle name="Normal 4 2 2 3 4 5 2 4" xfId="12753" xr:uid="{25F59431-3DAE-4408-8206-AF1260852FE7}"/>
    <cellStyle name="Normal 4 2 2 3 4 5 3" xfId="6376" xr:uid="{00000000-0005-0000-0000-00007C120000}"/>
    <cellStyle name="Normal 4 2 2 3 4 5 3 2" xfId="24106" xr:uid="{49F1205B-A4D9-4B77-BB62-66D8F0169EC9}"/>
    <cellStyle name="Normal 4 2 2 3 4 5 3 3" xfId="14826" xr:uid="{87835B8B-5F75-43F5-A19F-B55781233014}"/>
    <cellStyle name="Normal 4 2 2 3 4 5 4" xfId="19889" xr:uid="{7086DAE3-1623-47FD-B636-337DCB09F415}"/>
    <cellStyle name="Normal 4 2 2 3 4 5 5" xfId="10608" xr:uid="{28C062DD-7A9B-4FBC-9C32-8648E0F40512}"/>
    <cellStyle name="Normal 4 2 2 3 4 6" xfId="2506" xr:uid="{00000000-0005-0000-0000-00007D120000}"/>
    <cellStyle name="Normal 4 2 2 3 4 6 2" xfId="6789" xr:uid="{00000000-0005-0000-0000-00007E120000}"/>
    <cellStyle name="Normal 4 2 2 3 4 6 2 2" xfId="24519" xr:uid="{6BB484BB-026D-462B-8284-CDDAE45928C1}"/>
    <cellStyle name="Normal 4 2 2 3 4 6 2 3" xfId="15239" xr:uid="{AE9ED210-5268-4945-9AC6-D0872F6FC470}"/>
    <cellStyle name="Normal 4 2 2 3 4 6 3" xfId="20302" xr:uid="{05122929-84EE-4C00-AA65-0CDF8FDC6ED6}"/>
    <cellStyle name="Normal 4 2 2 3 4 6 4" xfId="11021" xr:uid="{D670ACF6-57D6-4B32-91C2-1C20264217C4}"/>
    <cellStyle name="Normal 4 2 2 3 4 7" xfId="4724" xr:uid="{00000000-0005-0000-0000-00007F120000}"/>
    <cellStyle name="Normal 4 2 2 3 4 7 2" xfId="22454" xr:uid="{4AAD4CF6-94E8-4B91-84A9-2B0A2E59A1A3}"/>
    <cellStyle name="Normal 4 2 2 3 4 7 3" xfId="13174" xr:uid="{5D37BFB3-C0AE-43EC-BC0D-1463F6A18D15}"/>
    <cellStyle name="Normal 4 2 2 3 4 8" xfId="18237" xr:uid="{32FE13A0-7222-4D6B-A9E9-FFD0CE74A375}"/>
    <cellStyle name="Normal 4 2 2 3 4 9" xfId="17403" xr:uid="{1891245F-AE45-4F55-831F-9486AC2FD7C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5005" xr:uid="{2FC709DA-DCF6-4459-8620-6450A7BCA458}"/>
    <cellStyle name="Normal 4 2 2 3 5 2 2 3" xfId="15725" xr:uid="{E16022C7-7F22-41B8-A288-F8C71F238ACA}"/>
    <cellStyle name="Normal 4 2 2 3 5 2 3" xfId="20788" xr:uid="{5236626A-37EF-4DE7-BB16-B5934B21878A}"/>
    <cellStyle name="Normal 4 2 2 3 5 2 4" xfId="11507" xr:uid="{47BBFE9E-32D4-422A-AE91-0FDD7F516891}"/>
    <cellStyle name="Normal 4 2 2 3 5 3" xfId="5130" xr:uid="{00000000-0005-0000-0000-000083120000}"/>
    <cellStyle name="Normal 4 2 2 3 5 3 2" xfId="22860" xr:uid="{766C3F86-A87E-4B33-A494-6EE37DF6515A}"/>
    <cellStyle name="Normal 4 2 2 3 5 3 3" xfId="13580" xr:uid="{4B4C3EDD-78CF-4719-B40D-256F24C51191}"/>
    <cellStyle name="Normal 4 2 2 3 5 4" xfId="18643" xr:uid="{387784CA-6AC3-4AD8-9113-326EC9192067}"/>
    <cellStyle name="Normal 4 2 2 3 5 5" xfId="17815" xr:uid="{8B2AA901-D917-4091-8A01-DCA195BD17FF}"/>
    <cellStyle name="Normal 4 2 2 3 5 6" xfId="9362" xr:uid="{3D88F393-F1A9-4CBD-8FA8-9E2BFCE3673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5418" xr:uid="{FE1F5DB3-4969-4CBD-9B93-BD1C1740A4DF}"/>
    <cellStyle name="Normal 4 2 2 3 6 2 2 3" xfId="16138" xr:uid="{F81D149A-20D1-45E9-9E35-B8C5FFD84D41}"/>
    <cellStyle name="Normal 4 2 2 3 6 2 3" xfId="21201" xr:uid="{C9C9C7A2-632D-473B-B5FF-A9D5C7411800}"/>
    <cellStyle name="Normal 4 2 2 3 6 2 4" xfId="11920" xr:uid="{FB1E12C2-8E0E-45BB-91C3-0D143250145B}"/>
    <cellStyle name="Normal 4 2 2 3 6 3" xfId="5543" xr:uid="{00000000-0005-0000-0000-000087120000}"/>
    <cellStyle name="Normal 4 2 2 3 6 3 2" xfId="23273" xr:uid="{EBBA7E8C-73F1-477B-815F-8B8ADF3EC0EF}"/>
    <cellStyle name="Normal 4 2 2 3 6 3 3" xfId="13993" xr:uid="{A6D691C8-E721-4ED0-9460-F63A96B866C2}"/>
    <cellStyle name="Normal 4 2 2 3 6 4" xfId="19056" xr:uid="{E97E806B-EDB4-474B-8E27-D099534B2CD1}"/>
    <cellStyle name="Normal 4 2 2 3 6 5" xfId="9775" xr:uid="{E6CA5C3F-610A-4E44-8946-DC4C270A81ED}"/>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5831" xr:uid="{2EC49AC7-569B-4205-9679-09D8AB3FAAF1}"/>
    <cellStyle name="Normal 4 2 2 3 7 2 2 3" xfId="16551" xr:uid="{53ED8140-1FE7-4B61-81F9-9078887D76D1}"/>
    <cellStyle name="Normal 4 2 2 3 7 2 3" xfId="21614" xr:uid="{2D0D27F5-AC7B-43C3-A794-ED9EE122FD85}"/>
    <cellStyle name="Normal 4 2 2 3 7 2 4" xfId="12333" xr:uid="{599DBA19-94FF-41AD-94CD-B83B83155E67}"/>
    <cellStyle name="Normal 4 2 2 3 7 3" xfId="5956" xr:uid="{00000000-0005-0000-0000-00008B120000}"/>
    <cellStyle name="Normal 4 2 2 3 7 3 2" xfId="23686" xr:uid="{B50E995B-E808-4995-A7EC-E582AE561B3A}"/>
    <cellStyle name="Normal 4 2 2 3 7 3 3" xfId="14406" xr:uid="{B1F72864-5A4C-4FDB-82B5-DDFF082F7FB5}"/>
    <cellStyle name="Normal 4 2 2 3 7 4" xfId="19469" xr:uid="{F4F0B043-F773-4B8C-9AB1-826D1BCFFE56}"/>
    <cellStyle name="Normal 4 2 2 3 7 5" xfId="10188" xr:uid="{BB878A2F-04C1-4E57-A8C9-7BB4F223296D}"/>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6244" xr:uid="{F55F5E0E-6283-4D73-B46E-8BEA48959432}"/>
    <cellStyle name="Normal 4 2 2 3 8 2 2 3" xfId="16964" xr:uid="{7787E408-FB56-4BE8-A637-756D12AB8C4A}"/>
    <cellStyle name="Normal 4 2 2 3 8 2 3" xfId="22027" xr:uid="{F721C87F-6810-476C-9759-F70A779D731C}"/>
    <cellStyle name="Normal 4 2 2 3 8 2 4" xfId="12746" xr:uid="{1181C0FA-FD79-47A1-959F-F9078E605F82}"/>
    <cellStyle name="Normal 4 2 2 3 8 3" xfId="6369" xr:uid="{00000000-0005-0000-0000-00008F120000}"/>
    <cellStyle name="Normal 4 2 2 3 8 3 2" xfId="24099" xr:uid="{B0A12FF4-F20B-472D-BFC4-CD741B86528B}"/>
    <cellStyle name="Normal 4 2 2 3 8 3 3" xfId="14819" xr:uid="{D8A7146C-589B-4548-8A7C-628D04BAA659}"/>
    <cellStyle name="Normal 4 2 2 3 8 4" xfId="19882" xr:uid="{0874A762-8C87-4715-8A3B-D2F2DA7DEB10}"/>
    <cellStyle name="Normal 4 2 2 3 8 5" xfId="10601" xr:uid="{CDA29CD4-9DD3-481D-A5C6-92A23B5D6A91}"/>
    <cellStyle name="Normal 4 2 2 3 9" xfId="2499" xr:uid="{00000000-0005-0000-0000-000090120000}"/>
    <cellStyle name="Normal 4 2 2 3 9 2" xfId="6782" xr:uid="{00000000-0005-0000-0000-000091120000}"/>
    <cellStyle name="Normal 4 2 2 3 9 2 2" xfId="24512" xr:uid="{E8256D9C-9D00-46BE-865D-1275E33C6908}"/>
    <cellStyle name="Normal 4 2 2 3 9 2 3" xfId="15232" xr:uid="{B1915F01-5738-4F2B-81CD-9752AF330B3F}"/>
    <cellStyle name="Normal 4 2 2 3 9 3" xfId="20295" xr:uid="{5AF51BF5-542A-4C47-8B1E-A620211CABA6}"/>
    <cellStyle name="Normal 4 2 2 3 9 4" xfId="11014" xr:uid="{ED2A0412-B300-4782-AFC0-6E18C3658C2A}"/>
    <cellStyle name="Normal 4 2 2 4" xfId="347" xr:uid="{00000000-0005-0000-0000-000092120000}"/>
    <cellStyle name="Normal 4 2 2 4 10" xfId="18238" xr:uid="{686291E3-97A8-4BCD-B73C-CCE9F99B0EAC}"/>
    <cellStyle name="Normal 4 2 2 4 11" xfId="17404" xr:uid="{359857B6-63DE-4D4A-ADA8-F77579E5889A}"/>
    <cellStyle name="Normal 4 2 2 4 12" xfId="8957" xr:uid="{C0AB0307-7F67-4E6B-AA35-FC6803F8C04E}"/>
    <cellStyle name="Normal 4 2 2 4 2" xfId="348" xr:uid="{00000000-0005-0000-0000-000093120000}"/>
    <cellStyle name="Normal 4 2 2 4 2 10" xfId="17405" xr:uid="{F615E3DB-05D7-48E3-A8B2-665283EC0E7F}"/>
    <cellStyle name="Normal 4 2 2 4 2 11" xfId="8958" xr:uid="{17AA2F44-6CF8-4851-8161-7C20DD094471}"/>
    <cellStyle name="Normal 4 2 2 4 2 2" xfId="349" xr:uid="{00000000-0005-0000-0000-000094120000}"/>
    <cellStyle name="Normal 4 2 2 4 2 2 10" xfId="8959" xr:uid="{5CD64342-280C-4C0E-80B6-08908D478285}"/>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5015" xr:uid="{297AB313-54C2-4E93-A76F-620B4082AA81}"/>
    <cellStyle name="Normal 4 2 2 4 2 2 2 2 2 3" xfId="15735" xr:uid="{6ABB07A6-712B-4E49-920F-3042F907AC38}"/>
    <cellStyle name="Normal 4 2 2 4 2 2 2 2 3" xfId="20798" xr:uid="{7146B490-D282-4BBD-8335-95B0F3E1C062}"/>
    <cellStyle name="Normal 4 2 2 4 2 2 2 2 4" xfId="11517" xr:uid="{868E9966-E069-41EA-8FE1-4079F0280A95}"/>
    <cellStyle name="Normal 4 2 2 4 2 2 2 3" xfId="5140" xr:uid="{00000000-0005-0000-0000-000098120000}"/>
    <cellStyle name="Normal 4 2 2 4 2 2 2 3 2" xfId="22870" xr:uid="{94ECD601-6EC5-429D-885B-80380A115BF8}"/>
    <cellStyle name="Normal 4 2 2 4 2 2 2 3 3" xfId="13590" xr:uid="{5892084A-D842-4566-8688-F7F7EB1F44BB}"/>
    <cellStyle name="Normal 4 2 2 4 2 2 2 4" xfId="18653" xr:uid="{9003CC2A-F409-46A2-92DE-D8BF069ED517}"/>
    <cellStyle name="Normal 4 2 2 4 2 2 2 5" xfId="17825" xr:uid="{158E6F7A-C5F6-4DB0-A5F8-389869B117BD}"/>
    <cellStyle name="Normal 4 2 2 4 2 2 2 6" xfId="9372" xr:uid="{E60385DF-9B2F-41D9-AB1E-80BFD8678622}"/>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5428" xr:uid="{536DBC06-4A00-4C5E-A1AD-8A6C114F97CC}"/>
    <cellStyle name="Normal 4 2 2 4 2 2 3 2 2 3" xfId="16148" xr:uid="{EABE42C4-3007-4275-8EB1-6D373EE577EF}"/>
    <cellStyle name="Normal 4 2 2 4 2 2 3 2 3" xfId="21211" xr:uid="{0C386B0A-6895-4A1F-A131-D0DA294F4C36}"/>
    <cellStyle name="Normal 4 2 2 4 2 2 3 2 4" xfId="11930" xr:uid="{9005FF36-4B07-4B97-BB11-CFC52EF8DD31}"/>
    <cellStyle name="Normal 4 2 2 4 2 2 3 3" xfId="5553" xr:uid="{00000000-0005-0000-0000-00009C120000}"/>
    <cellStyle name="Normal 4 2 2 4 2 2 3 3 2" xfId="23283" xr:uid="{04DA2C4E-1347-4435-9E05-F3BA8709FE31}"/>
    <cellStyle name="Normal 4 2 2 4 2 2 3 3 3" xfId="14003" xr:uid="{97732829-7C3F-40C8-8BEB-C3FA2CAE2196}"/>
    <cellStyle name="Normal 4 2 2 4 2 2 3 4" xfId="19066" xr:uid="{18825539-F795-4EFD-81F4-B1AE19290F9E}"/>
    <cellStyle name="Normal 4 2 2 4 2 2 3 5" xfId="9785" xr:uid="{78AF55FA-5D5C-4F5D-80ED-7891CC8EA9B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841" xr:uid="{928E174F-2609-41E1-915A-18F7D4D70D40}"/>
    <cellStyle name="Normal 4 2 2 4 2 2 4 2 2 3" xfId="16561" xr:uid="{AA9A6161-C57C-4AE2-AD79-2A547AF1EEE4}"/>
    <cellStyle name="Normal 4 2 2 4 2 2 4 2 3" xfId="21624" xr:uid="{75F1F216-E0D3-4C12-827E-4FDD20BD40C4}"/>
    <cellStyle name="Normal 4 2 2 4 2 2 4 2 4" xfId="12343" xr:uid="{E9D9D6D2-1B19-4DC1-B11D-AC3D768E48BB}"/>
    <cellStyle name="Normal 4 2 2 4 2 2 4 3" xfId="5966" xr:uid="{00000000-0005-0000-0000-0000A0120000}"/>
    <cellStyle name="Normal 4 2 2 4 2 2 4 3 2" xfId="23696" xr:uid="{0074EC8E-5620-4C0B-844F-8AFECF5839F1}"/>
    <cellStyle name="Normal 4 2 2 4 2 2 4 3 3" xfId="14416" xr:uid="{46C32984-EE15-454B-8F97-47FD814ECBC1}"/>
    <cellStyle name="Normal 4 2 2 4 2 2 4 4" xfId="19479" xr:uid="{918B0297-3D05-418B-AA7C-0DF43CC2BD63}"/>
    <cellStyle name="Normal 4 2 2 4 2 2 4 5" xfId="10198" xr:uid="{D9414D6A-85DA-4A44-8B0E-678EABF18D2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6254" xr:uid="{85290B88-31B1-4C73-9FE1-369FF238B4EA}"/>
    <cellStyle name="Normal 4 2 2 4 2 2 5 2 2 3" xfId="16974" xr:uid="{68146659-14D8-41D8-BA9D-F8524D5015E3}"/>
    <cellStyle name="Normal 4 2 2 4 2 2 5 2 3" xfId="22037" xr:uid="{5A4D0D9A-8987-47AC-B4AF-14272166196A}"/>
    <cellStyle name="Normal 4 2 2 4 2 2 5 2 4" xfId="12756" xr:uid="{DDA58BDD-B375-43AD-B7D4-9D3B19A89B30}"/>
    <cellStyle name="Normal 4 2 2 4 2 2 5 3" xfId="6379" xr:uid="{00000000-0005-0000-0000-0000A4120000}"/>
    <cellStyle name="Normal 4 2 2 4 2 2 5 3 2" xfId="24109" xr:uid="{D368FEDD-6F1C-4FA5-AA81-24F177F84F77}"/>
    <cellStyle name="Normal 4 2 2 4 2 2 5 3 3" xfId="14829" xr:uid="{DFC0EDFC-8A3F-471C-8AC2-0C9BF0FA271D}"/>
    <cellStyle name="Normal 4 2 2 4 2 2 5 4" xfId="19892" xr:uid="{2B35F13C-3C20-44C5-B9E7-74659459EE3A}"/>
    <cellStyle name="Normal 4 2 2 4 2 2 5 5" xfId="10611" xr:uid="{E0A9F492-552E-47FF-8012-BF495C535533}"/>
    <cellStyle name="Normal 4 2 2 4 2 2 6" xfId="2509" xr:uid="{00000000-0005-0000-0000-0000A5120000}"/>
    <cellStyle name="Normal 4 2 2 4 2 2 6 2" xfId="6792" xr:uid="{00000000-0005-0000-0000-0000A6120000}"/>
    <cellStyle name="Normal 4 2 2 4 2 2 6 2 2" xfId="24522" xr:uid="{DAB4E4B7-32F6-412D-ADE2-8DAA954CE45F}"/>
    <cellStyle name="Normal 4 2 2 4 2 2 6 2 3" xfId="15242" xr:uid="{3DC55900-416C-42C6-9111-1865F59FAE15}"/>
    <cellStyle name="Normal 4 2 2 4 2 2 6 3" xfId="20305" xr:uid="{D8264544-1EAD-4636-A2DC-F736EA02EF71}"/>
    <cellStyle name="Normal 4 2 2 4 2 2 6 4" xfId="11024" xr:uid="{A8283E89-6C09-48A6-A934-E62C62337825}"/>
    <cellStyle name="Normal 4 2 2 4 2 2 7" xfId="4727" xr:uid="{00000000-0005-0000-0000-0000A7120000}"/>
    <cellStyle name="Normal 4 2 2 4 2 2 7 2" xfId="22457" xr:uid="{790C22DD-31F8-47C0-B1FE-A8490D149682}"/>
    <cellStyle name="Normal 4 2 2 4 2 2 7 3" xfId="13177" xr:uid="{4296126A-04ED-48E5-A333-DE57BEDCFA22}"/>
    <cellStyle name="Normal 4 2 2 4 2 2 8" xfId="18240" xr:uid="{182CD2C9-3C8B-46FF-8C2E-EDED920AD9F6}"/>
    <cellStyle name="Normal 4 2 2 4 2 2 9" xfId="17406" xr:uid="{61AEB2D1-F5E0-4C19-9742-088C7714224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5014" xr:uid="{D2AC531B-7B8F-429B-B6A2-F86664BB35FD}"/>
    <cellStyle name="Normal 4 2 2 4 2 3 2 2 3" xfId="15734" xr:uid="{C6877C98-1956-44BB-969C-751BFE857C87}"/>
    <cellStyle name="Normal 4 2 2 4 2 3 2 3" xfId="20797" xr:uid="{821C8105-6F22-4A5C-83F6-8E1C8F9A6287}"/>
    <cellStyle name="Normal 4 2 2 4 2 3 2 4" xfId="11516" xr:uid="{39E43C79-D76B-48A2-AED1-FBA16B777F4D}"/>
    <cellStyle name="Normal 4 2 2 4 2 3 3" xfId="5139" xr:uid="{00000000-0005-0000-0000-0000AB120000}"/>
    <cellStyle name="Normal 4 2 2 4 2 3 3 2" xfId="22869" xr:uid="{588FCA92-0191-443B-B69F-DF9296C80341}"/>
    <cellStyle name="Normal 4 2 2 4 2 3 3 3" xfId="13589" xr:uid="{F3B5814F-656A-4E78-B771-940E038AA358}"/>
    <cellStyle name="Normal 4 2 2 4 2 3 4" xfId="18652" xr:uid="{B182DB9E-0A44-4D68-BE64-14AC4DC0A57A}"/>
    <cellStyle name="Normal 4 2 2 4 2 3 5" xfId="17824" xr:uid="{C7C717BA-0EE3-41AC-9DB3-A32F30D02B6B}"/>
    <cellStyle name="Normal 4 2 2 4 2 3 6" xfId="9371" xr:uid="{D6C0FB3F-6F18-4D39-BB4B-FC4FECE89CEE}"/>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5427" xr:uid="{460EC4D5-D331-4525-91F9-68F5FE231636}"/>
    <cellStyle name="Normal 4 2 2 4 2 4 2 2 3" xfId="16147" xr:uid="{677382B3-F7D9-4DAB-A268-C1A6120329DC}"/>
    <cellStyle name="Normal 4 2 2 4 2 4 2 3" xfId="21210" xr:uid="{98B72F2E-86F4-4C33-B404-E5E829BDF6DE}"/>
    <cellStyle name="Normal 4 2 2 4 2 4 2 4" xfId="11929" xr:uid="{987996A4-6020-448D-8449-309340B5148A}"/>
    <cellStyle name="Normal 4 2 2 4 2 4 3" xfId="5552" xr:uid="{00000000-0005-0000-0000-0000AF120000}"/>
    <cellStyle name="Normal 4 2 2 4 2 4 3 2" xfId="23282" xr:uid="{B42E00E6-988C-490C-9F3E-3F447D633CD9}"/>
    <cellStyle name="Normal 4 2 2 4 2 4 3 3" xfId="14002" xr:uid="{29EB90D1-F317-4AF0-B925-18704546CD6B}"/>
    <cellStyle name="Normal 4 2 2 4 2 4 4" xfId="19065" xr:uid="{2D85C891-2974-47E2-8083-44DD388D7F17}"/>
    <cellStyle name="Normal 4 2 2 4 2 4 5" xfId="9784" xr:uid="{66FC176B-23AD-4BD6-B2A3-6495787EF072}"/>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840" xr:uid="{328A436B-EB6E-47B2-A266-696EC170277D}"/>
    <cellStyle name="Normal 4 2 2 4 2 5 2 2 3" xfId="16560" xr:uid="{1ACA8686-70F3-4C3F-B5ED-210A84F8FDAF}"/>
    <cellStyle name="Normal 4 2 2 4 2 5 2 3" xfId="21623" xr:uid="{453265C1-D27E-4429-98A7-97EC69F83A5E}"/>
    <cellStyle name="Normal 4 2 2 4 2 5 2 4" xfId="12342" xr:uid="{068AD6EB-41EB-4448-9341-FD4D2BAD14B4}"/>
    <cellStyle name="Normal 4 2 2 4 2 5 3" xfId="5965" xr:uid="{00000000-0005-0000-0000-0000B3120000}"/>
    <cellStyle name="Normal 4 2 2 4 2 5 3 2" xfId="23695" xr:uid="{16B844B4-6185-4CB6-8C4C-CAB48D938A6D}"/>
    <cellStyle name="Normal 4 2 2 4 2 5 3 3" xfId="14415" xr:uid="{3414FD34-CDB6-4E7A-ABF7-297C66898DDF}"/>
    <cellStyle name="Normal 4 2 2 4 2 5 4" xfId="19478" xr:uid="{ADD4838D-91A1-44A9-A22F-674CA2B15F7E}"/>
    <cellStyle name="Normal 4 2 2 4 2 5 5" xfId="10197" xr:uid="{181D32E6-F581-47F3-8476-6967E1D6E149}"/>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6253" xr:uid="{1CF448BB-CAD1-4AE7-A43A-BC0A9DE691DD}"/>
    <cellStyle name="Normal 4 2 2 4 2 6 2 2 3" xfId="16973" xr:uid="{E669F073-8221-447C-BF72-81B914EB4B67}"/>
    <cellStyle name="Normal 4 2 2 4 2 6 2 3" xfId="22036" xr:uid="{4FF219D1-43CE-4D54-8EA0-3D7B4C57B234}"/>
    <cellStyle name="Normal 4 2 2 4 2 6 2 4" xfId="12755" xr:uid="{8B216CEA-8D85-4EBA-A9B2-90AD3C834B6C}"/>
    <cellStyle name="Normal 4 2 2 4 2 6 3" xfId="6378" xr:uid="{00000000-0005-0000-0000-0000B7120000}"/>
    <cellStyle name="Normal 4 2 2 4 2 6 3 2" xfId="24108" xr:uid="{ADCA8F4F-D6BA-49DE-9257-F8A2ADA578E6}"/>
    <cellStyle name="Normal 4 2 2 4 2 6 3 3" xfId="14828" xr:uid="{047F9B63-61E8-42D7-BB88-0FFDD996DB7F}"/>
    <cellStyle name="Normal 4 2 2 4 2 6 4" xfId="19891" xr:uid="{EA07616F-713A-4482-80E1-E9A9B55881D7}"/>
    <cellStyle name="Normal 4 2 2 4 2 6 5" xfId="10610" xr:uid="{0BB841CC-B7A6-4387-8A10-5C9A700822FD}"/>
    <cellStyle name="Normal 4 2 2 4 2 7" xfId="2508" xr:uid="{00000000-0005-0000-0000-0000B8120000}"/>
    <cellStyle name="Normal 4 2 2 4 2 7 2" xfId="6791" xr:uid="{00000000-0005-0000-0000-0000B9120000}"/>
    <cellStyle name="Normal 4 2 2 4 2 7 2 2" xfId="24521" xr:uid="{67BE2787-2C5C-4315-8586-CCB2CA4BBAB8}"/>
    <cellStyle name="Normal 4 2 2 4 2 7 2 3" xfId="15241" xr:uid="{BA395C8E-C54A-4A90-A06F-0A9C2CCA0794}"/>
    <cellStyle name="Normal 4 2 2 4 2 7 3" xfId="20304" xr:uid="{65056C8A-E51B-4F3B-A91F-DA0A976C4BFE}"/>
    <cellStyle name="Normal 4 2 2 4 2 7 4" xfId="11023" xr:uid="{5E37C702-ACEF-4DA8-8735-204C30E7D4F0}"/>
    <cellStyle name="Normal 4 2 2 4 2 8" xfId="4726" xr:uid="{00000000-0005-0000-0000-0000BA120000}"/>
    <cellStyle name="Normal 4 2 2 4 2 8 2" xfId="22456" xr:uid="{5238D976-8E0A-456A-AD6B-80E55D20CE4B}"/>
    <cellStyle name="Normal 4 2 2 4 2 8 3" xfId="13176" xr:uid="{E848077A-8178-40B5-BCD7-DC9D9064D6FE}"/>
    <cellStyle name="Normal 4 2 2 4 2 9" xfId="18239" xr:uid="{2C553B6B-30FC-4CEF-A1F8-B5CF1F0D4C7F}"/>
    <cellStyle name="Normal 4 2 2 4 3" xfId="350" xr:uid="{00000000-0005-0000-0000-0000BB120000}"/>
    <cellStyle name="Normal 4 2 2 4 3 10" xfId="8960" xr:uid="{3A93014F-B7DB-4806-B558-8A2B2680C3BF}"/>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5016" xr:uid="{C5F36044-7610-4E25-AF98-BB000CDF32B7}"/>
    <cellStyle name="Normal 4 2 2 4 3 2 2 2 3" xfId="15736" xr:uid="{B222B86F-C444-40BD-AC5E-5038730216D0}"/>
    <cellStyle name="Normal 4 2 2 4 3 2 2 3" xfId="20799" xr:uid="{F2CEE3E2-CD18-49B3-996C-81C09F54C402}"/>
    <cellStyle name="Normal 4 2 2 4 3 2 2 4" xfId="11518" xr:uid="{35207550-8B1A-45D2-9287-318B3A14BB62}"/>
    <cellStyle name="Normal 4 2 2 4 3 2 3" xfId="5141" xr:uid="{00000000-0005-0000-0000-0000BF120000}"/>
    <cellStyle name="Normal 4 2 2 4 3 2 3 2" xfId="22871" xr:uid="{9E2E8E4F-6005-4142-9FB8-03C47975E256}"/>
    <cellStyle name="Normal 4 2 2 4 3 2 3 3" xfId="13591" xr:uid="{9A9F3F35-9F3A-45F6-8544-DAC7B81D73E8}"/>
    <cellStyle name="Normal 4 2 2 4 3 2 4" xfId="18654" xr:uid="{5BDC2026-3FE1-4ECC-9970-C32554D838B4}"/>
    <cellStyle name="Normal 4 2 2 4 3 2 5" xfId="17826" xr:uid="{A65BF898-B76A-405C-B4D5-0EE3275CC5D1}"/>
    <cellStyle name="Normal 4 2 2 4 3 2 6" xfId="9373" xr:uid="{1654D2E3-D43A-475C-864A-F579715119DC}"/>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5429" xr:uid="{72050240-E578-4292-8365-F8EA54013B51}"/>
    <cellStyle name="Normal 4 2 2 4 3 3 2 2 3" xfId="16149" xr:uid="{5E2278B5-1A1E-4700-8D64-93C457A35FEF}"/>
    <cellStyle name="Normal 4 2 2 4 3 3 2 3" xfId="21212" xr:uid="{0F234E81-0DAA-49B1-8874-EB01CF265617}"/>
    <cellStyle name="Normal 4 2 2 4 3 3 2 4" xfId="11931" xr:uid="{4138BF51-2A51-4288-AC57-9697244EFA1D}"/>
    <cellStyle name="Normal 4 2 2 4 3 3 3" xfId="5554" xr:uid="{00000000-0005-0000-0000-0000C3120000}"/>
    <cellStyle name="Normal 4 2 2 4 3 3 3 2" xfId="23284" xr:uid="{7CA556FE-41F3-408F-BF40-DE5F91BF5AF2}"/>
    <cellStyle name="Normal 4 2 2 4 3 3 3 3" xfId="14004" xr:uid="{105C756C-68D7-49DA-A2B2-F547BDF2B10F}"/>
    <cellStyle name="Normal 4 2 2 4 3 3 4" xfId="19067" xr:uid="{FB686CF2-B0DE-47DE-B460-E5ED95F36253}"/>
    <cellStyle name="Normal 4 2 2 4 3 3 5" xfId="9786" xr:uid="{BA732EBF-5A94-438C-A68B-7A335D715A65}"/>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842" xr:uid="{918B3021-5F63-473B-85CE-12F5A2556C0E}"/>
    <cellStyle name="Normal 4 2 2 4 3 4 2 2 3" xfId="16562" xr:uid="{EF0F4524-13E2-4A9A-94DE-160C526C438D}"/>
    <cellStyle name="Normal 4 2 2 4 3 4 2 3" xfId="21625" xr:uid="{DAC4EEE7-D2DC-4D7A-A807-BA2077A1539D}"/>
    <cellStyle name="Normal 4 2 2 4 3 4 2 4" xfId="12344" xr:uid="{6B3A542E-5825-4E08-A7C0-862CEE95DEA9}"/>
    <cellStyle name="Normal 4 2 2 4 3 4 3" xfId="5967" xr:uid="{00000000-0005-0000-0000-0000C7120000}"/>
    <cellStyle name="Normal 4 2 2 4 3 4 3 2" xfId="23697" xr:uid="{5997D96B-5557-44AB-80F4-488BDC1DEAA6}"/>
    <cellStyle name="Normal 4 2 2 4 3 4 3 3" xfId="14417" xr:uid="{9836FF4A-BAEC-439F-94F6-EB2FE1E523F4}"/>
    <cellStyle name="Normal 4 2 2 4 3 4 4" xfId="19480" xr:uid="{BFA6A386-4A8B-45F5-9962-AAF3611D7B27}"/>
    <cellStyle name="Normal 4 2 2 4 3 4 5" xfId="10199" xr:uid="{43E58C35-DA8A-4392-98BA-5176DB66BD3D}"/>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6255" xr:uid="{89C0EA32-15C2-4F75-A32B-B164E6FF8B28}"/>
    <cellStyle name="Normal 4 2 2 4 3 5 2 2 3" xfId="16975" xr:uid="{4794CF4C-9EAE-4D06-96D1-2283FB766AE5}"/>
    <cellStyle name="Normal 4 2 2 4 3 5 2 3" xfId="22038" xr:uid="{8A683AB4-A6BD-4C76-8777-8F8DBDBC1A03}"/>
    <cellStyle name="Normal 4 2 2 4 3 5 2 4" xfId="12757" xr:uid="{F14189FB-9C2D-405B-9655-A3CC30FE12B5}"/>
    <cellStyle name="Normal 4 2 2 4 3 5 3" xfId="6380" xr:uid="{00000000-0005-0000-0000-0000CB120000}"/>
    <cellStyle name="Normal 4 2 2 4 3 5 3 2" xfId="24110" xr:uid="{CBAAF136-DBE3-40D1-98F0-6C18D15FA0A2}"/>
    <cellStyle name="Normal 4 2 2 4 3 5 3 3" xfId="14830" xr:uid="{7CEE2E07-8600-44A8-B9F5-7655645AA742}"/>
    <cellStyle name="Normal 4 2 2 4 3 5 4" xfId="19893" xr:uid="{2E9A5B6B-B869-469B-A9AE-A5E079D6A20D}"/>
    <cellStyle name="Normal 4 2 2 4 3 5 5" xfId="10612" xr:uid="{96CF1AEA-CE87-4B51-8E3C-5253BBDB2B29}"/>
    <cellStyle name="Normal 4 2 2 4 3 6" xfId="2510" xr:uid="{00000000-0005-0000-0000-0000CC120000}"/>
    <cellStyle name="Normal 4 2 2 4 3 6 2" xfId="6793" xr:uid="{00000000-0005-0000-0000-0000CD120000}"/>
    <cellStyle name="Normal 4 2 2 4 3 6 2 2" xfId="24523" xr:uid="{F43173DF-9D7B-4319-98E1-BA78D6A966AF}"/>
    <cellStyle name="Normal 4 2 2 4 3 6 2 3" xfId="15243" xr:uid="{00E1052B-FD5B-4198-9D31-3BCD99229A49}"/>
    <cellStyle name="Normal 4 2 2 4 3 6 3" xfId="20306" xr:uid="{A38D1397-161A-4582-9ED9-8F4BA5720F0A}"/>
    <cellStyle name="Normal 4 2 2 4 3 6 4" xfId="11025" xr:uid="{9AAAFDC9-53FA-491B-86A9-F2217477A4B2}"/>
    <cellStyle name="Normal 4 2 2 4 3 7" xfId="4728" xr:uid="{00000000-0005-0000-0000-0000CE120000}"/>
    <cellStyle name="Normal 4 2 2 4 3 7 2" xfId="22458" xr:uid="{E17FD00D-3B72-4C7F-94DD-FDDB6359FC98}"/>
    <cellStyle name="Normal 4 2 2 4 3 7 3" xfId="13178" xr:uid="{0B1C7F6F-C2FD-46E5-88BA-35B9F3A06A9F}"/>
    <cellStyle name="Normal 4 2 2 4 3 8" xfId="18241" xr:uid="{ECE014F2-78F7-43FC-BB41-24FF506A31E5}"/>
    <cellStyle name="Normal 4 2 2 4 3 9" xfId="17407" xr:uid="{3BAD755B-101F-49DE-9D49-900E2BC09050}"/>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5013" xr:uid="{9B831920-0AAC-4D6E-B856-D8603188BACB}"/>
    <cellStyle name="Normal 4 2 2 4 4 2 2 3" xfId="15733" xr:uid="{B9CCFC07-42DE-40C3-8A7E-F2ACE8A98CBF}"/>
    <cellStyle name="Normal 4 2 2 4 4 2 3" xfId="20796" xr:uid="{377D3D44-38E8-4E87-9F99-80A1C409828C}"/>
    <cellStyle name="Normal 4 2 2 4 4 2 4" xfId="11515" xr:uid="{219D403C-B48F-4D94-B409-5FDDEA138A74}"/>
    <cellStyle name="Normal 4 2 2 4 4 3" xfId="5138" xr:uid="{00000000-0005-0000-0000-0000D2120000}"/>
    <cellStyle name="Normal 4 2 2 4 4 3 2" xfId="22868" xr:uid="{0093B9A1-6F54-487B-ABD1-68982B11194F}"/>
    <cellStyle name="Normal 4 2 2 4 4 3 3" xfId="13588" xr:uid="{3D4AEBE5-31EE-428D-8AF9-D5C1896CE2D5}"/>
    <cellStyle name="Normal 4 2 2 4 4 4" xfId="18651" xr:uid="{5390930D-0934-4DAA-87DC-3380BEF4D6BA}"/>
    <cellStyle name="Normal 4 2 2 4 4 5" xfId="17823" xr:uid="{6B70B8EE-F6E2-4DAC-A0D8-F6225B09A431}"/>
    <cellStyle name="Normal 4 2 2 4 4 6" xfId="9370" xr:uid="{4208367C-9422-4E4A-9FBA-9E215F459A42}"/>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5426" xr:uid="{FB675323-0115-42BA-9FBA-03F9373B675B}"/>
    <cellStyle name="Normal 4 2 2 4 5 2 2 3" xfId="16146" xr:uid="{99DE5186-381F-40AF-92EF-168EF9764B39}"/>
    <cellStyle name="Normal 4 2 2 4 5 2 3" xfId="21209" xr:uid="{5C39C43E-6106-42E6-8E21-03F15A2AB94F}"/>
    <cellStyle name="Normal 4 2 2 4 5 2 4" xfId="11928" xr:uid="{72D0252F-496A-444D-9FC0-DC0B8B413696}"/>
    <cellStyle name="Normal 4 2 2 4 5 3" xfId="5551" xr:uid="{00000000-0005-0000-0000-0000D6120000}"/>
    <cellStyle name="Normal 4 2 2 4 5 3 2" xfId="23281" xr:uid="{2E43CAFF-4CAA-440F-B28A-437374B17084}"/>
    <cellStyle name="Normal 4 2 2 4 5 3 3" xfId="14001" xr:uid="{7B3C9176-B044-4886-BAA2-55C4122EB390}"/>
    <cellStyle name="Normal 4 2 2 4 5 4" xfId="19064" xr:uid="{28191A4C-C558-4115-9F19-C28C037C1347}"/>
    <cellStyle name="Normal 4 2 2 4 5 5" xfId="9783" xr:uid="{6820053A-3C2D-40E3-B3FE-56F63F499D5F}"/>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839" xr:uid="{7644A358-7749-44D8-9CAF-18191247AB74}"/>
    <cellStyle name="Normal 4 2 2 4 6 2 2 3" xfId="16559" xr:uid="{78BA0F3A-3FF9-4D0F-84E0-E65AE158F225}"/>
    <cellStyle name="Normal 4 2 2 4 6 2 3" xfId="21622" xr:uid="{59367BB9-57F6-4F88-97DA-A7D1FB598FE7}"/>
    <cellStyle name="Normal 4 2 2 4 6 2 4" xfId="12341" xr:uid="{3E9207F0-8D78-4EFE-8D45-9BB17FD16844}"/>
    <cellStyle name="Normal 4 2 2 4 6 3" xfId="5964" xr:uid="{00000000-0005-0000-0000-0000DA120000}"/>
    <cellStyle name="Normal 4 2 2 4 6 3 2" xfId="23694" xr:uid="{665F0272-8C93-4A80-A404-D5AB9D1678B6}"/>
    <cellStyle name="Normal 4 2 2 4 6 3 3" xfId="14414" xr:uid="{6272B836-E0C2-41A2-9DF6-309DFC87296D}"/>
    <cellStyle name="Normal 4 2 2 4 6 4" xfId="19477" xr:uid="{589C7B18-3AED-48BB-AFEA-AAEED23D9460}"/>
    <cellStyle name="Normal 4 2 2 4 6 5" xfId="10196" xr:uid="{F7821933-C88F-41DF-9CF3-E8A543D58329}"/>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6252" xr:uid="{DEB109A9-2CFD-4D60-A31A-46CE8BA10D9B}"/>
    <cellStyle name="Normal 4 2 2 4 7 2 2 3" xfId="16972" xr:uid="{44C42CF4-CC90-4353-B67A-F34A0A129B17}"/>
    <cellStyle name="Normal 4 2 2 4 7 2 3" xfId="22035" xr:uid="{39CBAFD1-29BF-4B72-AD50-AFEE2D3CB3D4}"/>
    <cellStyle name="Normal 4 2 2 4 7 2 4" xfId="12754" xr:uid="{D09F6ECA-970B-48F9-A208-F4AB9F67A80E}"/>
    <cellStyle name="Normal 4 2 2 4 7 3" xfId="6377" xr:uid="{00000000-0005-0000-0000-0000DE120000}"/>
    <cellStyle name="Normal 4 2 2 4 7 3 2" xfId="24107" xr:uid="{627EBCAB-A8C8-4E6E-858D-75FE0E0738AE}"/>
    <cellStyle name="Normal 4 2 2 4 7 3 3" xfId="14827" xr:uid="{D7E9F4FE-8BEA-48A0-9EC5-2E7AA857F0FC}"/>
    <cellStyle name="Normal 4 2 2 4 7 4" xfId="19890" xr:uid="{83D424BB-5970-4331-BDBA-3BA44D089E12}"/>
    <cellStyle name="Normal 4 2 2 4 7 5" xfId="10609" xr:uid="{0B40F93A-21A9-4174-B5F9-C062B6321F1D}"/>
    <cellStyle name="Normal 4 2 2 4 8" xfId="2507" xr:uid="{00000000-0005-0000-0000-0000DF120000}"/>
    <cellStyle name="Normal 4 2 2 4 8 2" xfId="6790" xr:uid="{00000000-0005-0000-0000-0000E0120000}"/>
    <cellStyle name="Normal 4 2 2 4 8 2 2" xfId="24520" xr:uid="{B5DC1009-8853-4B08-B693-DC82DFFD782D}"/>
    <cellStyle name="Normal 4 2 2 4 8 2 3" xfId="15240" xr:uid="{B1AE8E55-DCBF-43F7-A37D-CB55491989A3}"/>
    <cellStyle name="Normal 4 2 2 4 8 3" xfId="20303" xr:uid="{A08B7C3B-FBA0-42B1-96F3-F76C67425211}"/>
    <cellStyle name="Normal 4 2 2 4 8 4" xfId="11022" xr:uid="{DD580AD5-EBB4-450A-8FE7-D11390FE78B7}"/>
    <cellStyle name="Normal 4 2 2 4 9" xfId="4725" xr:uid="{00000000-0005-0000-0000-0000E1120000}"/>
    <cellStyle name="Normal 4 2 2 4 9 2" xfId="22455" xr:uid="{5E9D5452-B2BC-421B-8918-2814BD5F55D1}"/>
    <cellStyle name="Normal 4 2 2 4 9 3" xfId="13175" xr:uid="{1D806FFC-87D0-4665-82C6-60A82586DD40}"/>
    <cellStyle name="Normal 4 2 2 5" xfId="351" xr:uid="{00000000-0005-0000-0000-0000E2120000}"/>
    <cellStyle name="Normal 4 2 2 5 10" xfId="17408" xr:uid="{60D33C8C-505B-4D1E-A6D7-BC33F0C72104}"/>
    <cellStyle name="Normal 4 2 2 5 11" xfId="8961" xr:uid="{344B1773-7D55-4CAA-ACC5-B8A8E4F49164}"/>
    <cellStyle name="Normal 4 2 2 5 2" xfId="352" xr:uid="{00000000-0005-0000-0000-0000E3120000}"/>
    <cellStyle name="Normal 4 2 2 5 2 10" xfId="8962" xr:uid="{17B4F43E-74B2-42FE-B792-D0FD079016FB}"/>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5018" xr:uid="{5D5C70C8-6DB1-44AD-8970-41CDB80F041C}"/>
    <cellStyle name="Normal 4 2 2 5 2 2 2 2 3" xfId="15738" xr:uid="{E61FF860-17DC-4CFF-A470-E594552435E4}"/>
    <cellStyle name="Normal 4 2 2 5 2 2 2 3" xfId="20801" xr:uid="{CA5AD834-4D0E-4906-993B-899E4DFB7019}"/>
    <cellStyle name="Normal 4 2 2 5 2 2 2 4" xfId="11520" xr:uid="{C2F97859-1E43-4623-80EC-A65B240D00D7}"/>
    <cellStyle name="Normal 4 2 2 5 2 2 3" xfId="5143" xr:uid="{00000000-0005-0000-0000-0000E7120000}"/>
    <cellStyle name="Normal 4 2 2 5 2 2 3 2" xfId="22873" xr:uid="{64F558F4-09A2-4AC6-B9BD-DE0618943396}"/>
    <cellStyle name="Normal 4 2 2 5 2 2 3 3" xfId="13593" xr:uid="{45D81B22-DD8E-479C-B684-52A8CEA9FCD9}"/>
    <cellStyle name="Normal 4 2 2 5 2 2 4" xfId="18656" xr:uid="{7F10C880-A119-415E-B5DA-EF12187CEF2E}"/>
    <cellStyle name="Normal 4 2 2 5 2 2 5" xfId="17828" xr:uid="{D83AD49D-8B22-4EA2-9037-D3049923E214}"/>
    <cellStyle name="Normal 4 2 2 5 2 2 6" xfId="9375" xr:uid="{2396422E-DFDC-445E-8E34-21519C92B17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5431" xr:uid="{23BCC74C-D174-426E-BDB0-7533910679A7}"/>
    <cellStyle name="Normal 4 2 2 5 2 3 2 2 3" xfId="16151" xr:uid="{1387D8F8-804F-4388-A0A5-EADA8FC643E6}"/>
    <cellStyle name="Normal 4 2 2 5 2 3 2 3" xfId="21214" xr:uid="{160D3C98-4FD9-47BA-A45B-9F002F576EDC}"/>
    <cellStyle name="Normal 4 2 2 5 2 3 2 4" xfId="11933" xr:uid="{0B035808-5624-4D12-A81B-7AEF58AAFF39}"/>
    <cellStyle name="Normal 4 2 2 5 2 3 3" xfId="5556" xr:uid="{00000000-0005-0000-0000-0000EB120000}"/>
    <cellStyle name="Normal 4 2 2 5 2 3 3 2" xfId="23286" xr:uid="{48029A23-8C97-4E81-B095-678701E014EA}"/>
    <cellStyle name="Normal 4 2 2 5 2 3 3 3" xfId="14006" xr:uid="{AC5B06D6-F748-4981-8F99-0301CE362D9B}"/>
    <cellStyle name="Normal 4 2 2 5 2 3 4" xfId="19069" xr:uid="{9FC2E962-AD88-46B4-83DD-21AACC860835}"/>
    <cellStyle name="Normal 4 2 2 5 2 3 5" xfId="9788" xr:uid="{80224C0F-2B79-4EEA-A74D-810B37E9825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844" xr:uid="{18BF8F76-5597-4917-A927-FC1FF1B2D6C2}"/>
    <cellStyle name="Normal 4 2 2 5 2 4 2 2 3" xfId="16564" xr:uid="{72A98FB1-28CE-45C3-BAA5-A0C400D601C4}"/>
    <cellStyle name="Normal 4 2 2 5 2 4 2 3" xfId="21627" xr:uid="{85B8EB8D-FEA4-4355-9D07-2AF93DDB254A}"/>
    <cellStyle name="Normal 4 2 2 5 2 4 2 4" xfId="12346" xr:uid="{BC23384F-6784-4342-9D2F-11E4EF324292}"/>
    <cellStyle name="Normal 4 2 2 5 2 4 3" xfId="5969" xr:uid="{00000000-0005-0000-0000-0000EF120000}"/>
    <cellStyle name="Normal 4 2 2 5 2 4 3 2" xfId="23699" xr:uid="{36E8EB9D-6B0F-4BB6-B760-AF46E6B9D87E}"/>
    <cellStyle name="Normal 4 2 2 5 2 4 3 3" xfId="14419" xr:uid="{8D87ABB9-0EA5-4FC1-B938-4537EE161B46}"/>
    <cellStyle name="Normal 4 2 2 5 2 4 4" xfId="19482" xr:uid="{EEF86C59-0D32-46D7-AA6D-C7A29557099D}"/>
    <cellStyle name="Normal 4 2 2 5 2 4 5" xfId="10201" xr:uid="{E90E55F4-D589-4EE0-A155-02CF66161E26}"/>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6257" xr:uid="{0013E944-0B24-4156-8561-EC510DF82DD4}"/>
    <cellStyle name="Normal 4 2 2 5 2 5 2 2 3" xfId="16977" xr:uid="{8F545279-C00D-4E04-AF95-D9AB002F4A0E}"/>
    <cellStyle name="Normal 4 2 2 5 2 5 2 3" xfId="22040" xr:uid="{1FF75AB6-A2BC-4881-9EAD-10D6DC7C267F}"/>
    <cellStyle name="Normal 4 2 2 5 2 5 2 4" xfId="12759" xr:uid="{419D7ABF-CF76-419E-A327-BCAF4A6EDA8E}"/>
    <cellStyle name="Normal 4 2 2 5 2 5 3" xfId="6382" xr:uid="{00000000-0005-0000-0000-0000F3120000}"/>
    <cellStyle name="Normal 4 2 2 5 2 5 3 2" xfId="24112" xr:uid="{31E6B089-EE77-4CE6-BB25-A793CD887FEB}"/>
    <cellStyle name="Normal 4 2 2 5 2 5 3 3" xfId="14832" xr:uid="{7283D297-3B80-4963-BE55-818E6A01270A}"/>
    <cellStyle name="Normal 4 2 2 5 2 5 4" xfId="19895" xr:uid="{F2224325-7F95-4CA1-82D7-EDA3C6E52A19}"/>
    <cellStyle name="Normal 4 2 2 5 2 5 5" xfId="10614" xr:uid="{EEFA5460-2021-483B-9CD9-97F94C50ADDB}"/>
    <cellStyle name="Normal 4 2 2 5 2 6" xfId="2512" xr:uid="{00000000-0005-0000-0000-0000F4120000}"/>
    <cellStyle name="Normal 4 2 2 5 2 6 2" xfId="6795" xr:uid="{00000000-0005-0000-0000-0000F5120000}"/>
    <cellStyle name="Normal 4 2 2 5 2 6 2 2" xfId="24525" xr:uid="{CE55EE57-79ED-42B9-88DC-930E5D937B27}"/>
    <cellStyle name="Normal 4 2 2 5 2 6 2 3" xfId="15245" xr:uid="{4D72CC00-4DDB-49CB-8B28-6E173C74E6F9}"/>
    <cellStyle name="Normal 4 2 2 5 2 6 3" xfId="20308" xr:uid="{03513A9A-6870-4CF1-959D-6CBF1EAC1004}"/>
    <cellStyle name="Normal 4 2 2 5 2 6 4" xfId="11027" xr:uid="{11A321D4-5DD9-487F-9D90-56EF6C7E614E}"/>
    <cellStyle name="Normal 4 2 2 5 2 7" xfId="4730" xr:uid="{00000000-0005-0000-0000-0000F6120000}"/>
    <cellStyle name="Normal 4 2 2 5 2 7 2" xfId="22460" xr:uid="{E0690156-1E82-47D6-A75A-3467382A1B05}"/>
    <cellStyle name="Normal 4 2 2 5 2 7 3" xfId="13180" xr:uid="{847B718B-3CE2-489A-A4BC-CB3B9715E6F5}"/>
    <cellStyle name="Normal 4 2 2 5 2 8" xfId="18243" xr:uid="{FF7815BA-7C89-48F2-B0AC-B78B60C63587}"/>
    <cellStyle name="Normal 4 2 2 5 2 9" xfId="17409" xr:uid="{0D74B41F-8DF2-448E-9A95-07106C5076C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5017" xr:uid="{8FE9D774-0353-4299-89C0-BCCF32E53227}"/>
    <cellStyle name="Normal 4 2 2 5 3 2 2 3" xfId="15737" xr:uid="{2528375E-2D5E-489F-AEAC-ABDC095D1306}"/>
    <cellStyle name="Normal 4 2 2 5 3 2 3" xfId="20800" xr:uid="{D25ED777-74CB-469F-A1C0-B20332B433A3}"/>
    <cellStyle name="Normal 4 2 2 5 3 2 4" xfId="11519" xr:uid="{91AFF434-304C-4E1B-AFF8-15CB07DBEE3E}"/>
    <cellStyle name="Normal 4 2 2 5 3 3" xfId="5142" xr:uid="{00000000-0005-0000-0000-0000FA120000}"/>
    <cellStyle name="Normal 4 2 2 5 3 3 2" xfId="22872" xr:uid="{402AFDD0-91A9-4F99-BC1C-6371924B82C0}"/>
    <cellStyle name="Normal 4 2 2 5 3 3 3" xfId="13592" xr:uid="{18B1A466-865C-472F-8166-0E91AD6F6D75}"/>
    <cellStyle name="Normal 4 2 2 5 3 4" xfId="18655" xr:uid="{37CE94A2-1DFF-4E23-9D96-57AAEBB665E4}"/>
    <cellStyle name="Normal 4 2 2 5 3 5" xfId="17827" xr:uid="{090CC85B-8AF2-4F06-8265-C8A3B750F370}"/>
    <cellStyle name="Normal 4 2 2 5 3 6" xfId="9374" xr:uid="{78DF178C-46E4-4B7E-88AC-7C94D7FF11AD}"/>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5430" xr:uid="{258A65B6-6602-4A72-9F94-4CC2CCE6134D}"/>
    <cellStyle name="Normal 4 2 2 5 4 2 2 3" xfId="16150" xr:uid="{8D7D42F4-7FD0-4882-B187-52BAAF92F6B7}"/>
    <cellStyle name="Normal 4 2 2 5 4 2 3" xfId="21213" xr:uid="{D5CFFAFE-DAC1-40C5-B7BD-2B1E499A8152}"/>
    <cellStyle name="Normal 4 2 2 5 4 2 4" xfId="11932" xr:uid="{27F991C3-D53F-4AA7-A0B7-013DDC10A87C}"/>
    <cellStyle name="Normal 4 2 2 5 4 3" xfId="5555" xr:uid="{00000000-0005-0000-0000-0000FE120000}"/>
    <cellStyle name="Normal 4 2 2 5 4 3 2" xfId="23285" xr:uid="{3C9CB400-AC2D-4314-8CA7-24328684AF51}"/>
    <cellStyle name="Normal 4 2 2 5 4 3 3" xfId="14005" xr:uid="{5045B0C1-C734-4451-8F3D-D088289BC181}"/>
    <cellStyle name="Normal 4 2 2 5 4 4" xfId="19068" xr:uid="{3B044AE0-B563-494F-B283-C1B44266B5EF}"/>
    <cellStyle name="Normal 4 2 2 5 4 5" xfId="9787" xr:uid="{7BC2E945-9985-4289-BB84-0C2F338825BA}"/>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843" xr:uid="{C7EA4CDE-0867-487A-B8BD-66D34572A68A}"/>
    <cellStyle name="Normal 4 2 2 5 5 2 2 3" xfId="16563" xr:uid="{9CFD162F-C744-413D-81D8-BF815DA588DB}"/>
    <cellStyle name="Normal 4 2 2 5 5 2 3" xfId="21626" xr:uid="{E442E075-2F5D-458D-B985-6FDC949A00FF}"/>
    <cellStyle name="Normal 4 2 2 5 5 2 4" xfId="12345" xr:uid="{48464150-4384-4252-B2FC-C8595902A5C5}"/>
    <cellStyle name="Normal 4 2 2 5 5 3" xfId="5968" xr:uid="{00000000-0005-0000-0000-000002130000}"/>
    <cellStyle name="Normal 4 2 2 5 5 3 2" xfId="23698" xr:uid="{B7368E2C-1934-46FB-ABB7-4134DD47FB4B}"/>
    <cellStyle name="Normal 4 2 2 5 5 3 3" xfId="14418" xr:uid="{6F598D6E-70CF-4614-8B5B-05C5A1FB1588}"/>
    <cellStyle name="Normal 4 2 2 5 5 4" xfId="19481" xr:uid="{9C3F8FAA-A86C-4B93-B0AF-C00CB40C94C7}"/>
    <cellStyle name="Normal 4 2 2 5 5 5" xfId="10200" xr:uid="{0B50B997-ED8E-422D-B116-382635CF84A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6256" xr:uid="{1C1BDAAD-C401-40CD-850B-C59D03E907FA}"/>
    <cellStyle name="Normal 4 2 2 5 6 2 2 3" xfId="16976" xr:uid="{BDBEC496-5143-477B-B5D5-AC2E574C69D1}"/>
    <cellStyle name="Normal 4 2 2 5 6 2 3" xfId="22039" xr:uid="{C5B1808A-AAF4-43B3-A6F6-E0394898C22A}"/>
    <cellStyle name="Normal 4 2 2 5 6 2 4" xfId="12758" xr:uid="{5A917516-C63A-4763-9C29-5704BAA4602E}"/>
    <cellStyle name="Normal 4 2 2 5 6 3" xfId="6381" xr:uid="{00000000-0005-0000-0000-000006130000}"/>
    <cellStyle name="Normal 4 2 2 5 6 3 2" xfId="24111" xr:uid="{A0F10B63-5144-4593-A131-E0336CAE9F47}"/>
    <cellStyle name="Normal 4 2 2 5 6 3 3" xfId="14831" xr:uid="{14038A97-2453-4205-9C0C-6304C490FFAE}"/>
    <cellStyle name="Normal 4 2 2 5 6 4" xfId="19894" xr:uid="{69B7E23F-EA56-446D-96B6-8FE42E903275}"/>
    <cellStyle name="Normal 4 2 2 5 6 5" xfId="10613" xr:uid="{3FBF1F06-FE9F-4FB8-BE9B-0DFB275C6B0A}"/>
    <cellStyle name="Normal 4 2 2 5 7" xfId="2511" xr:uid="{00000000-0005-0000-0000-000007130000}"/>
    <cellStyle name="Normal 4 2 2 5 7 2" xfId="6794" xr:uid="{00000000-0005-0000-0000-000008130000}"/>
    <cellStyle name="Normal 4 2 2 5 7 2 2" xfId="24524" xr:uid="{2973872E-DA96-42EA-A13E-1CC34B181DB1}"/>
    <cellStyle name="Normal 4 2 2 5 7 2 3" xfId="15244" xr:uid="{02E901B4-E03C-47FA-964A-47C817229C17}"/>
    <cellStyle name="Normal 4 2 2 5 7 3" xfId="20307" xr:uid="{2EB13D19-1940-40F4-8CCA-73CB052377BC}"/>
    <cellStyle name="Normal 4 2 2 5 7 4" xfId="11026" xr:uid="{D5D940DE-9E32-49CD-AF8E-92581BA8DE10}"/>
    <cellStyle name="Normal 4 2 2 5 8" xfId="4729" xr:uid="{00000000-0005-0000-0000-000009130000}"/>
    <cellStyle name="Normal 4 2 2 5 8 2" xfId="22459" xr:uid="{5386CF06-A492-4F1A-98DD-05B0F437E187}"/>
    <cellStyle name="Normal 4 2 2 5 8 3" xfId="13179" xr:uid="{B796E872-9C9A-4C6C-9F15-8BCE65848C57}"/>
    <cellStyle name="Normal 4 2 2 5 9" xfId="18242" xr:uid="{CE417562-A9C1-4BAE-8601-F212C505D695}"/>
    <cellStyle name="Normal 4 2 2 6" xfId="353" xr:uid="{00000000-0005-0000-0000-00000A130000}"/>
    <cellStyle name="Normal 4 2 2 6 10" xfId="8963" xr:uid="{83792691-34A0-4876-ADBA-FA4282789B75}"/>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5019" xr:uid="{7E78859B-17E7-4C5B-B0B7-F43BDA728EA3}"/>
    <cellStyle name="Normal 4 2 2 6 2 2 2 3" xfId="15739" xr:uid="{AE55ECAD-300A-4FA5-9CB2-7CC87FD3170B}"/>
    <cellStyle name="Normal 4 2 2 6 2 2 3" xfId="20802" xr:uid="{110C7E71-1DFD-49A6-93DC-B8D34929168D}"/>
    <cellStyle name="Normal 4 2 2 6 2 2 4" xfId="11521" xr:uid="{9A0F74E2-5241-4C97-9D91-B558513217DF}"/>
    <cellStyle name="Normal 4 2 2 6 2 3" xfId="5144" xr:uid="{00000000-0005-0000-0000-00000E130000}"/>
    <cellStyle name="Normal 4 2 2 6 2 3 2" xfId="22874" xr:uid="{BE83C8EB-24B3-4CA4-B8F7-A7BEA8D2D7D2}"/>
    <cellStyle name="Normal 4 2 2 6 2 3 3" xfId="13594" xr:uid="{C3C3C5DD-2B10-4356-961E-69C97A8F9004}"/>
    <cellStyle name="Normal 4 2 2 6 2 4" xfId="18657" xr:uid="{95A747C3-3FA3-4B76-9FDC-7814D1D695B5}"/>
    <cellStyle name="Normal 4 2 2 6 2 5" xfId="17829" xr:uid="{3C8CBC82-0F27-49AC-B3C6-BCC822F66F6D}"/>
    <cellStyle name="Normal 4 2 2 6 2 6" xfId="9376" xr:uid="{FDC155BA-49A5-4576-9F5F-AE8E7C867F00}"/>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5432" xr:uid="{F1A88E85-DCF5-4E53-AAE8-719764A931E4}"/>
    <cellStyle name="Normal 4 2 2 6 3 2 2 3" xfId="16152" xr:uid="{7D267FF5-B97D-4623-BB8B-F6772F7F3121}"/>
    <cellStyle name="Normal 4 2 2 6 3 2 3" xfId="21215" xr:uid="{5C3EAB80-A8B5-4A79-BDB2-93CA1DEBA733}"/>
    <cellStyle name="Normal 4 2 2 6 3 2 4" xfId="11934" xr:uid="{3705A80C-180F-449C-A706-814F8E0EDC03}"/>
    <cellStyle name="Normal 4 2 2 6 3 3" xfId="5557" xr:uid="{00000000-0005-0000-0000-000012130000}"/>
    <cellStyle name="Normal 4 2 2 6 3 3 2" xfId="23287" xr:uid="{4D277D23-8736-49EF-844A-9F3AEE0857CA}"/>
    <cellStyle name="Normal 4 2 2 6 3 3 3" xfId="14007" xr:uid="{114FBD00-C3A8-4785-AF0E-8366458F8C79}"/>
    <cellStyle name="Normal 4 2 2 6 3 4" xfId="19070" xr:uid="{3DAB32BD-091F-4184-9599-A4434117B066}"/>
    <cellStyle name="Normal 4 2 2 6 3 5" xfId="9789" xr:uid="{77A78FE0-F21F-48F8-B25D-20AB651A7BD8}"/>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845" xr:uid="{ABE5581B-A9F2-4971-97AD-56E06DE115AF}"/>
    <cellStyle name="Normal 4 2 2 6 4 2 2 3" xfId="16565" xr:uid="{4E6997BC-CC2F-4814-8696-6E68191463CB}"/>
    <cellStyle name="Normal 4 2 2 6 4 2 3" xfId="21628" xr:uid="{C580D001-9C97-4FE7-9586-277CDF736821}"/>
    <cellStyle name="Normal 4 2 2 6 4 2 4" xfId="12347" xr:uid="{370721ED-E17B-42CA-96C3-359C9F4B8D22}"/>
    <cellStyle name="Normal 4 2 2 6 4 3" xfId="5970" xr:uid="{00000000-0005-0000-0000-000016130000}"/>
    <cellStyle name="Normal 4 2 2 6 4 3 2" xfId="23700" xr:uid="{BD790646-D4E5-46DB-8DB5-F1036FAF66F7}"/>
    <cellStyle name="Normal 4 2 2 6 4 3 3" xfId="14420" xr:uid="{982BD2BD-C6D8-4E97-A247-A93464A5F0CE}"/>
    <cellStyle name="Normal 4 2 2 6 4 4" xfId="19483" xr:uid="{ACD6C3D3-658D-4E2A-813D-7436B350919B}"/>
    <cellStyle name="Normal 4 2 2 6 4 5" xfId="10202" xr:uid="{DA18C3E9-AD78-4E93-AF77-40CEC5284825}"/>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6258" xr:uid="{77163E7D-D1BD-449D-AE44-F800053101F3}"/>
    <cellStyle name="Normal 4 2 2 6 5 2 2 3" xfId="16978" xr:uid="{42394149-3801-4FEA-BDC8-FDB340BC4537}"/>
    <cellStyle name="Normal 4 2 2 6 5 2 3" xfId="22041" xr:uid="{A7AAD7A1-2394-46CE-B200-DB3EF1E8C4F3}"/>
    <cellStyle name="Normal 4 2 2 6 5 2 4" xfId="12760" xr:uid="{1A4259E5-EDE8-47EB-A610-B82C8EF73D72}"/>
    <cellStyle name="Normal 4 2 2 6 5 3" xfId="6383" xr:uid="{00000000-0005-0000-0000-00001A130000}"/>
    <cellStyle name="Normal 4 2 2 6 5 3 2" xfId="24113" xr:uid="{DC8D0152-61D8-4284-A22D-A2F351EE3714}"/>
    <cellStyle name="Normal 4 2 2 6 5 3 3" xfId="14833" xr:uid="{848D3B2E-FC33-45A9-8076-C62293C8BD30}"/>
    <cellStyle name="Normal 4 2 2 6 5 4" xfId="19896" xr:uid="{D3520A72-616D-4037-B4D5-18BA0CBDF1AB}"/>
    <cellStyle name="Normal 4 2 2 6 5 5" xfId="10615" xr:uid="{6C50A82A-F0D2-46C6-93EA-1DB3441A9A3E}"/>
    <cellStyle name="Normal 4 2 2 6 6" xfId="2513" xr:uid="{00000000-0005-0000-0000-00001B130000}"/>
    <cellStyle name="Normal 4 2 2 6 6 2" xfId="6796" xr:uid="{00000000-0005-0000-0000-00001C130000}"/>
    <cellStyle name="Normal 4 2 2 6 6 2 2" xfId="24526" xr:uid="{19363D79-C5F6-48E8-BCD0-7AA8DE99B5A3}"/>
    <cellStyle name="Normal 4 2 2 6 6 2 3" xfId="15246" xr:uid="{4D33F3C6-FA92-4AF8-A6E9-29D351216B10}"/>
    <cellStyle name="Normal 4 2 2 6 6 3" xfId="20309" xr:uid="{5DFCB817-89AD-4CE4-B308-C327E7FBADF5}"/>
    <cellStyle name="Normal 4 2 2 6 6 4" xfId="11028" xr:uid="{9CE735AC-387D-47EC-87D6-27B21107E7A9}"/>
    <cellStyle name="Normal 4 2 2 6 7" xfId="4731" xr:uid="{00000000-0005-0000-0000-00001D130000}"/>
    <cellStyle name="Normal 4 2 2 6 7 2" xfId="22461" xr:uid="{CDD2B339-0B81-42C1-A6B2-0208CE2EFBA4}"/>
    <cellStyle name="Normal 4 2 2 6 7 3" xfId="13181" xr:uid="{80E80C7C-54A6-4089-BD17-7609CF61B3D0}"/>
    <cellStyle name="Normal 4 2 2 6 8" xfId="18244" xr:uid="{11CB5428-E589-4774-9AB9-AD95F4C51E01}"/>
    <cellStyle name="Normal 4 2 2 6 9" xfId="17410" xr:uid="{3D93BAF9-7B30-4CF3-A52F-92E4FE5B8123}"/>
    <cellStyle name="Normal 4 2 2 7" xfId="815" xr:uid="{00000000-0005-0000-0000-00001E130000}"/>
    <cellStyle name="Normal 4 2 2 7 2" xfId="3052" xr:uid="{00000000-0005-0000-0000-00001F130000}"/>
    <cellStyle name="Normal 4 2 2 7 2 2" xfId="7274" xr:uid="{00000000-0005-0000-0000-000020130000}"/>
    <cellStyle name="Normal 4 2 2 7 2 2 2" xfId="25004" xr:uid="{B2DCAAB4-68CD-4D7C-805C-74C2114AB42F}"/>
    <cellStyle name="Normal 4 2 2 7 2 2 3" xfId="15724" xr:uid="{B6FCD5DE-01DE-4268-B0B8-329131C9E89C}"/>
    <cellStyle name="Normal 4 2 2 7 2 3" xfId="20787" xr:uid="{CA9EF3D6-0A1B-46C0-A9CC-9308F29A611B}"/>
    <cellStyle name="Normal 4 2 2 7 2 4" xfId="11506" xr:uid="{5C3C75D0-F932-4265-966A-8A019D10A4E7}"/>
    <cellStyle name="Normal 4 2 2 7 3" xfId="5129" xr:uid="{00000000-0005-0000-0000-000021130000}"/>
    <cellStyle name="Normal 4 2 2 7 3 2" xfId="22859" xr:uid="{0BE8BBDB-57AE-4A6C-BE27-E2C6BEED9C99}"/>
    <cellStyle name="Normal 4 2 2 7 3 3" xfId="13579" xr:uid="{F506C9FD-2687-46FC-9713-B658B3D8DCD9}"/>
    <cellStyle name="Normal 4 2 2 7 4" xfId="18642" xr:uid="{62D8677B-77ED-4B80-9C5D-6EC8BEC55655}"/>
    <cellStyle name="Normal 4 2 2 7 5" xfId="17814" xr:uid="{968D4350-7C97-4FF2-8677-9E6F2B636922}"/>
    <cellStyle name="Normal 4 2 2 7 6" xfId="9361" xr:uid="{DD51F128-ECB2-421E-A1E8-B799C7EFF36E}"/>
    <cellStyle name="Normal 4 2 2 8" xfId="1235" xr:uid="{00000000-0005-0000-0000-000022130000}"/>
    <cellStyle name="Normal 4 2 2 8 2" xfId="3465" xr:uid="{00000000-0005-0000-0000-000023130000}"/>
    <cellStyle name="Normal 4 2 2 8 2 2" xfId="7687" xr:uid="{00000000-0005-0000-0000-000024130000}"/>
    <cellStyle name="Normal 4 2 2 8 2 2 2" xfId="25417" xr:uid="{B2F68888-4778-429A-A1FA-E283BC4AE71A}"/>
    <cellStyle name="Normal 4 2 2 8 2 2 3" xfId="16137" xr:uid="{A15C858B-0C69-446B-ADE0-A87265E4483B}"/>
    <cellStyle name="Normal 4 2 2 8 2 3" xfId="21200" xr:uid="{4426B364-2D7B-415F-B059-83B8F5351A80}"/>
    <cellStyle name="Normal 4 2 2 8 2 4" xfId="11919" xr:uid="{E8DB99B7-6C0B-4D21-B58D-0CB34DFCADB9}"/>
    <cellStyle name="Normal 4 2 2 8 3" xfId="5542" xr:uid="{00000000-0005-0000-0000-000025130000}"/>
    <cellStyle name="Normal 4 2 2 8 3 2" xfId="23272" xr:uid="{B7664488-023A-4D14-B6A6-B44B3FF3E4C6}"/>
    <cellStyle name="Normal 4 2 2 8 3 3" xfId="13992" xr:uid="{B71C4300-4BA4-4CE2-9824-445F610B55C0}"/>
    <cellStyle name="Normal 4 2 2 8 4" xfId="19055" xr:uid="{9D14BE2B-E179-4663-8426-F8F12F5DE5C7}"/>
    <cellStyle name="Normal 4 2 2 8 5" xfId="9774" xr:uid="{B01BF1FF-BDB9-425B-8212-2927FC029470}"/>
    <cellStyle name="Normal 4 2 2 9" xfId="1648" xr:uid="{00000000-0005-0000-0000-000026130000}"/>
    <cellStyle name="Normal 4 2 2 9 2" xfId="3878" xr:uid="{00000000-0005-0000-0000-000027130000}"/>
    <cellStyle name="Normal 4 2 2 9 2 2" xfId="8100" xr:uid="{00000000-0005-0000-0000-000028130000}"/>
    <cellStyle name="Normal 4 2 2 9 2 2 2" xfId="25830" xr:uid="{198768B3-707F-44D8-9C73-E81E95EFD4C8}"/>
    <cellStyle name="Normal 4 2 2 9 2 2 3" xfId="16550" xr:uid="{2F6BC559-865B-480D-8646-6473F04A05D1}"/>
    <cellStyle name="Normal 4 2 2 9 2 3" xfId="21613" xr:uid="{4D5FBFB6-7FC3-4FE0-AFB2-8961B5BF345D}"/>
    <cellStyle name="Normal 4 2 2 9 2 4" xfId="12332" xr:uid="{C2C1CC17-5117-4722-B244-F0DB6D728C01}"/>
    <cellStyle name="Normal 4 2 2 9 3" xfId="5955" xr:uid="{00000000-0005-0000-0000-000029130000}"/>
    <cellStyle name="Normal 4 2 2 9 3 2" xfId="23685" xr:uid="{CC6C5F6B-4409-4E62-BB08-FAF03AF50BAD}"/>
    <cellStyle name="Normal 4 2 2 9 3 3" xfId="14405" xr:uid="{CB3BADB1-5503-405E-BADA-AFAAB1762642}"/>
    <cellStyle name="Normal 4 2 2 9 4" xfId="19468" xr:uid="{1A6647E4-82B8-472F-A745-D7986957F288}"/>
    <cellStyle name="Normal 4 2 2 9 5" xfId="10187" xr:uid="{828142FE-3963-40FE-9F90-47554146C742}"/>
    <cellStyle name="Normal 4 2 3" xfId="354" xr:uid="{00000000-0005-0000-0000-00002A130000}"/>
    <cellStyle name="Normal 4 2 4" xfId="355" xr:uid="{00000000-0005-0000-0000-00002B130000}"/>
    <cellStyle name="Normal 4 2 4 10" xfId="4732" xr:uid="{00000000-0005-0000-0000-00002C130000}"/>
    <cellStyle name="Normal 4 2 4 10 2" xfId="22462" xr:uid="{7DDBB1CB-0693-4145-B0FE-5E9FE3163E62}"/>
    <cellStyle name="Normal 4 2 4 10 3" xfId="13182" xr:uid="{00CA0806-3FDD-44AC-A692-FAC5B84EAD26}"/>
    <cellStyle name="Normal 4 2 4 11" xfId="18245" xr:uid="{7844A24F-20AE-40EE-AA4E-7344B1BDCC5A}"/>
    <cellStyle name="Normal 4 2 4 12" xfId="17411" xr:uid="{F8F36C34-EE34-48FF-8052-360A4544D32B}"/>
    <cellStyle name="Normal 4 2 4 13" xfId="8964" xr:uid="{C5ECFB81-1A9C-4B1A-A313-BB5CB65D85BB}"/>
    <cellStyle name="Normal 4 2 4 2" xfId="356" xr:uid="{00000000-0005-0000-0000-00002D130000}"/>
    <cellStyle name="Normal 4 2 4 2 10" xfId="18246" xr:uid="{7D90CC4D-0754-4BA1-B8C4-040FCCD3EB9C}"/>
    <cellStyle name="Normal 4 2 4 2 11" xfId="17412" xr:uid="{09DCC3A9-E3C7-41FD-8ED5-ED60C2791021}"/>
    <cellStyle name="Normal 4 2 4 2 12" xfId="8965" xr:uid="{7C9B2E91-F569-4558-8656-B92A875D64E4}"/>
    <cellStyle name="Normal 4 2 4 2 2" xfId="357" xr:uid="{00000000-0005-0000-0000-00002E130000}"/>
    <cellStyle name="Normal 4 2 4 2 2 10" xfId="17413" xr:uid="{4D9312B2-1757-4B9C-B8EA-382D7354AAF9}"/>
    <cellStyle name="Normal 4 2 4 2 2 11" xfId="8966" xr:uid="{8CD0EE60-B663-4CA3-AE93-95C8F5F5EA3B}"/>
    <cellStyle name="Normal 4 2 4 2 2 2" xfId="358" xr:uid="{00000000-0005-0000-0000-00002F130000}"/>
    <cellStyle name="Normal 4 2 4 2 2 2 10" xfId="8967" xr:uid="{73867E8A-204B-462A-801D-842D0F90B4AE}"/>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5023" xr:uid="{02D614D0-4E19-45BC-BDAB-F607C6B14172}"/>
    <cellStyle name="Normal 4 2 4 2 2 2 2 2 2 3" xfId="15743" xr:uid="{A4A131FB-27AE-4264-8CC8-32A8D5946CBA}"/>
    <cellStyle name="Normal 4 2 4 2 2 2 2 2 3" xfId="20806" xr:uid="{4ED35229-9A3C-4659-BD93-F86D55591C96}"/>
    <cellStyle name="Normal 4 2 4 2 2 2 2 2 4" xfId="11525" xr:uid="{0B8AA428-39B9-4B56-AACE-EA21C5972263}"/>
    <cellStyle name="Normal 4 2 4 2 2 2 2 3" xfId="5148" xr:uid="{00000000-0005-0000-0000-000033130000}"/>
    <cellStyle name="Normal 4 2 4 2 2 2 2 3 2" xfId="22878" xr:uid="{6A4FC13F-171C-4087-9DF3-79AB3E91E830}"/>
    <cellStyle name="Normal 4 2 4 2 2 2 2 3 3" xfId="13598" xr:uid="{516F3922-6886-412C-BF5D-0C3B3C0830E2}"/>
    <cellStyle name="Normal 4 2 4 2 2 2 2 4" xfId="18661" xr:uid="{538216C1-7A34-47C3-8CB2-3304CCFF34EC}"/>
    <cellStyle name="Normal 4 2 4 2 2 2 2 5" xfId="17833" xr:uid="{E8BF96CF-0CC7-4A1C-95FE-C64C45665436}"/>
    <cellStyle name="Normal 4 2 4 2 2 2 2 6" xfId="9380" xr:uid="{7F0F4B4B-446D-40DB-87F8-31AC0A760AEC}"/>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5436" xr:uid="{7F25AD9A-B72A-4C96-A539-C12FA87FBE94}"/>
    <cellStyle name="Normal 4 2 4 2 2 2 3 2 2 3" xfId="16156" xr:uid="{22265B80-8966-497F-B4AB-9420FE1C0FFC}"/>
    <cellStyle name="Normal 4 2 4 2 2 2 3 2 3" xfId="21219" xr:uid="{07B99457-A355-4C7D-B9F4-98D32DCB9EED}"/>
    <cellStyle name="Normal 4 2 4 2 2 2 3 2 4" xfId="11938" xr:uid="{CFE8165D-5896-44B5-A468-BD061D97ED0E}"/>
    <cellStyle name="Normal 4 2 4 2 2 2 3 3" xfId="5561" xr:uid="{00000000-0005-0000-0000-000037130000}"/>
    <cellStyle name="Normal 4 2 4 2 2 2 3 3 2" xfId="23291" xr:uid="{039E0793-4F35-4836-85E5-63053D572921}"/>
    <cellStyle name="Normal 4 2 4 2 2 2 3 3 3" xfId="14011" xr:uid="{EA23DDAA-65CC-4F72-B3FD-75F3AEBB242C}"/>
    <cellStyle name="Normal 4 2 4 2 2 2 3 4" xfId="19074" xr:uid="{207D1566-C418-4987-A04E-5481BE5A4D08}"/>
    <cellStyle name="Normal 4 2 4 2 2 2 3 5" xfId="9793" xr:uid="{6833FF8E-0A8F-488B-B484-CFD678309BE6}"/>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849" xr:uid="{3C81244E-21A4-4F8E-8D6E-5AD4AD608272}"/>
    <cellStyle name="Normal 4 2 4 2 2 2 4 2 2 3" xfId="16569" xr:uid="{659D7549-E2D7-402B-A687-52F147F509B7}"/>
    <cellStyle name="Normal 4 2 4 2 2 2 4 2 3" xfId="21632" xr:uid="{6DAA89E1-FB95-48CA-8B8B-F32B49823841}"/>
    <cellStyle name="Normal 4 2 4 2 2 2 4 2 4" xfId="12351" xr:uid="{CF81658F-D412-4044-AADA-A8D82EE24BDF}"/>
    <cellStyle name="Normal 4 2 4 2 2 2 4 3" xfId="5974" xr:uid="{00000000-0005-0000-0000-00003B130000}"/>
    <cellStyle name="Normal 4 2 4 2 2 2 4 3 2" xfId="23704" xr:uid="{29C14DC2-ADBB-4EA2-9B0A-E1F164EC2B9D}"/>
    <cellStyle name="Normal 4 2 4 2 2 2 4 3 3" xfId="14424" xr:uid="{78ACC69A-DBA6-4951-9375-4CDDF929EA98}"/>
    <cellStyle name="Normal 4 2 4 2 2 2 4 4" xfId="19487" xr:uid="{82DAD36E-54C8-4B66-A0FC-57B7E0F9C237}"/>
    <cellStyle name="Normal 4 2 4 2 2 2 4 5" xfId="10206" xr:uid="{F9278260-74CE-4652-A115-70A6DDB9EF49}"/>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6262" xr:uid="{FD21BEB3-DB2A-4783-8E99-C19C5A0EE9E6}"/>
    <cellStyle name="Normal 4 2 4 2 2 2 5 2 2 3" xfId="16982" xr:uid="{357D8303-83AC-4972-9718-5B58C4CD212F}"/>
    <cellStyle name="Normal 4 2 4 2 2 2 5 2 3" xfId="22045" xr:uid="{1C93DC67-2D1E-4DB7-9227-30139626686C}"/>
    <cellStyle name="Normal 4 2 4 2 2 2 5 2 4" xfId="12764" xr:uid="{1004C90F-F8E2-4CC8-B536-7A5688E5E128}"/>
    <cellStyle name="Normal 4 2 4 2 2 2 5 3" xfId="6387" xr:uid="{00000000-0005-0000-0000-00003F130000}"/>
    <cellStyle name="Normal 4 2 4 2 2 2 5 3 2" xfId="24117" xr:uid="{DA7BB372-3449-4C81-8651-88531064CD81}"/>
    <cellStyle name="Normal 4 2 4 2 2 2 5 3 3" xfId="14837" xr:uid="{E6585A4F-1326-4DF5-99B3-08075A3E516A}"/>
    <cellStyle name="Normal 4 2 4 2 2 2 5 4" xfId="19900" xr:uid="{26DDFA48-29AA-4A18-90B3-07572FBE1105}"/>
    <cellStyle name="Normal 4 2 4 2 2 2 5 5" xfId="10619" xr:uid="{5BBD3F63-EAED-4A13-B819-F22F5F6BDE4B}"/>
    <cellStyle name="Normal 4 2 4 2 2 2 6" xfId="2517" xr:uid="{00000000-0005-0000-0000-000040130000}"/>
    <cellStyle name="Normal 4 2 4 2 2 2 6 2" xfId="6800" xr:uid="{00000000-0005-0000-0000-000041130000}"/>
    <cellStyle name="Normal 4 2 4 2 2 2 6 2 2" xfId="24530" xr:uid="{035D295F-DD57-4503-B385-500478A21754}"/>
    <cellStyle name="Normal 4 2 4 2 2 2 6 2 3" xfId="15250" xr:uid="{297DA013-B869-4EF7-8166-3044A19CF191}"/>
    <cellStyle name="Normal 4 2 4 2 2 2 6 3" xfId="20313" xr:uid="{2F9366D3-E72E-4245-99C4-740BC569837C}"/>
    <cellStyle name="Normal 4 2 4 2 2 2 6 4" xfId="11032" xr:uid="{8DC95D7F-E054-434D-91CC-DEE781614A77}"/>
    <cellStyle name="Normal 4 2 4 2 2 2 7" xfId="4735" xr:uid="{00000000-0005-0000-0000-000042130000}"/>
    <cellStyle name="Normal 4 2 4 2 2 2 7 2" xfId="22465" xr:uid="{68F63E93-3D0E-4F16-AA69-9F25421371A1}"/>
    <cellStyle name="Normal 4 2 4 2 2 2 7 3" xfId="13185" xr:uid="{F0297370-3457-4990-821B-7F8D4B78A4ED}"/>
    <cellStyle name="Normal 4 2 4 2 2 2 8" xfId="18248" xr:uid="{B0275C79-0895-4829-B037-3EE78CFA78F4}"/>
    <cellStyle name="Normal 4 2 4 2 2 2 9" xfId="17414" xr:uid="{8AE2F9F8-9393-45FE-94A6-80F1CAFBA91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5022" xr:uid="{0C2CFEB8-DB29-43BC-883B-43DA661144FC}"/>
    <cellStyle name="Normal 4 2 4 2 2 3 2 2 3" xfId="15742" xr:uid="{6691FC61-9C71-4771-A509-4A76EF9F5754}"/>
    <cellStyle name="Normal 4 2 4 2 2 3 2 3" xfId="20805" xr:uid="{E6B1349D-6386-4E9B-961A-5933899293AB}"/>
    <cellStyle name="Normal 4 2 4 2 2 3 2 4" xfId="11524" xr:uid="{FBFCE61D-0CAA-45A8-96B3-2219B3C1D50B}"/>
    <cellStyle name="Normal 4 2 4 2 2 3 3" xfId="5147" xr:uid="{00000000-0005-0000-0000-000046130000}"/>
    <cellStyle name="Normal 4 2 4 2 2 3 3 2" xfId="22877" xr:uid="{8D11A80F-4F34-42B2-A6F7-1442DB3C7F0F}"/>
    <cellStyle name="Normal 4 2 4 2 2 3 3 3" xfId="13597" xr:uid="{F56A903C-6912-43CE-B3C4-FF421761C6BA}"/>
    <cellStyle name="Normal 4 2 4 2 2 3 4" xfId="18660" xr:uid="{E554B7FC-4C24-4EB0-B45F-473A9D98399A}"/>
    <cellStyle name="Normal 4 2 4 2 2 3 5" xfId="17832" xr:uid="{A0CD1A44-F266-4DA3-98C4-E9F2E1A40EE8}"/>
    <cellStyle name="Normal 4 2 4 2 2 3 6" xfId="9379" xr:uid="{4F0DE139-3583-4449-BE50-D188A1FAAC8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5435" xr:uid="{05A45210-1537-4DD1-8E0C-B21080AA487E}"/>
    <cellStyle name="Normal 4 2 4 2 2 4 2 2 3" xfId="16155" xr:uid="{897B62E6-2C3E-4A96-A5F7-0EC841D3693D}"/>
    <cellStyle name="Normal 4 2 4 2 2 4 2 3" xfId="21218" xr:uid="{92160F8B-A07D-4692-A5A1-2BCBC7E4E1F9}"/>
    <cellStyle name="Normal 4 2 4 2 2 4 2 4" xfId="11937" xr:uid="{A0368B7F-359E-420C-8267-8B4142F2F405}"/>
    <cellStyle name="Normal 4 2 4 2 2 4 3" xfId="5560" xr:uid="{00000000-0005-0000-0000-00004A130000}"/>
    <cellStyle name="Normal 4 2 4 2 2 4 3 2" xfId="23290" xr:uid="{7C733877-ED75-4A56-9529-F7F095136E29}"/>
    <cellStyle name="Normal 4 2 4 2 2 4 3 3" xfId="14010" xr:uid="{4E1FB909-8EB5-4B47-B7AF-27909C323F47}"/>
    <cellStyle name="Normal 4 2 4 2 2 4 4" xfId="19073" xr:uid="{FFF49DD4-F151-45DF-AF56-614CFA16ED3A}"/>
    <cellStyle name="Normal 4 2 4 2 2 4 5" xfId="9792" xr:uid="{7A159B38-5662-4FE4-BD6F-8C3C6FEC2F3C}"/>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848" xr:uid="{59000ADD-B152-4B83-BCCC-306B27C1147B}"/>
    <cellStyle name="Normal 4 2 4 2 2 5 2 2 3" xfId="16568" xr:uid="{EB486A12-7357-410D-947B-32D377382DE8}"/>
    <cellStyle name="Normal 4 2 4 2 2 5 2 3" xfId="21631" xr:uid="{21109BA8-3BD1-4A7E-A34C-625691B1B87B}"/>
    <cellStyle name="Normal 4 2 4 2 2 5 2 4" xfId="12350" xr:uid="{DBE6B5C3-68BC-4438-8142-283194D2797E}"/>
    <cellStyle name="Normal 4 2 4 2 2 5 3" xfId="5973" xr:uid="{00000000-0005-0000-0000-00004E130000}"/>
    <cellStyle name="Normal 4 2 4 2 2 5 3 2" xfId="23703" xr:uid="{6BF89DAD-F00B-4B62-9FCC-01FF9EA92488}"/>
    <cellStyle name="Normal 4 2 4 2 2 5 3 3" xfId="14423" xr:uid="{ED73C468-69E6-4EA7-8B18-72BC9612A224}"/>
    <cellStyle name="Normal 4 2 4 2 2 5 4" xfId="19486" xr:uid="{F940AC6E-57AD-4845-AA4C-7C52B5D2AF32}"/>
    <cellStyle name="Normal 4 2 4 2 2 5 5" xfId="10205" xr:uid="{F198F7A4-221D-4E43-AF9B-4557A78CB3F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6261" xr:uid="{D0E2C7A9-70D8-4147-A8C3-44D9CAB30482}"/>
    <cellStyle name="Normal 4 2 4 2 2 6 2 2 3" xfId="16981" xr:uid="{D186ABF2-065B-4B21-996E-96DAAA8AC27F}"/>
    <cellStyle name="Normal 4 2 4 2 2 6 2 3" xfId="22044" xr:uid="{235B8ACD-0941-4F72-9A4D-E28794F16894}"/>
    <cellStyle name="Normal 4 2 4 2 2 6 2 4" xfId="12763" xr:uid="{60F91CCD-F03E-42D4-8DA9-3FAC3B2F94C0}"/>
    <cellStyle name="Normal 4 2 4 2 2 6 3" xfId="6386" xr:uid="{00000000-0005-0000-0000-000052130000}"/>
    <cellStyle name="Normal 4 2 4 2 2 6 3 2" xfId="24116" xr:uid="{B8A4E782-1389-4990-9C47-DC9D5AA9A058}"/>
    <cellStyle name="Normal 4 2 4 2 2 6 3 3" xfId="14836" xr:uid="{DD44568A-08CA-4A5F-86A7-C7E33969B818}"/>
    <cellStyle name="Normal 4 2 4 2 2 6 4" xfId="19899" xr:uid="{5A092999-283E-40BD-9690-6DB03E488EFF}"/>
    <cellStyle name="Normal 4 2 4 2 2 6 5" xfId="10618" xr:uid="{AD97AC3E-1C32-42CE-99EC-CAF82142F82C}"/>
    <cellStyle name="Normal 4 2 4 2 2 7" xfId="2516" xr:uid="{00000000-0005-0000-0000-000053130000}"/>
    <cellStyle name="Normal 4 2 4 2 2 7 2" xfId="6799" xr:uid="{00000000-0005-0000-0000-000054130000}"/>
    <cellStyle name="Normal 4 2 4 2 2 7 2 2" xfId="24529" xr:uid="{A11213A3-6A7E-4581-B7B0-8886B369F175}"/>
    <cellStyle name="Normal 4 2 4 2 2 7 2 3" xfId="15249" xr:uid="{CC0D4BF4-E825-48AB-8937-DA1B0979F25E}"/>
    <cellStyle name="Normal 4 2 4 2 2 7 3" xfId="20312" xr:uid="{B1B91553-AE28-44EE-AF6C-A78CD0EFD394}"/>
    <cellStyle name="Normal 4 2 4 2 2 7 4" xfId="11031" xr:uid="{D1B6D08E-B922-4409-ACFA-7F2BD1E8C616}"/>
    <cellStyle name="Normal 4 2 4 2 2 8" xfId="4734" xr:uid="{00000000-0005-0000-0000-000055130000}"/>
    <cellStyle name="Normal 4 2 4 2 2 8 2" xfId="22464" xr:uid="{D8044716-6A06-4C6B-B395-7FAD0AE7CD99}"/>
    <cellStyle name="Normal 4 2 4 2 2 8 3" xfId="13184" xr:uid="{A4BA864A-B53F-4987-8E63-F97B09D7D32C}"/>
    <cellStyle name="Normal 4 2 4 2 2 9" xfId="18247" xr:uid="{A7757BEC-356D-4AC2-BFFB-03B636F1D813}"/>
    <cellStyle name="Normal 4 2 4 2 3" xfId="359" xr:uid="{00000000-0005-0000-0000-000056130000}"/>
    <cellStyle name="Normal 4 2 4 2 3 10" xfId="8968" xr:uid="{DD158C1F-216C-49EB-BDDB-C0090DD7FFF4}"/>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5024" xr:uid="{C58F574B-5DC1-4602-B9C8-3B133F6976EB}"/>
    <cellStyle name="Normal 4 2 4 2 3 2 2 2 3" xfId="15744" xr:uid="{F5600164-A45A-4BE5-A121-4927D4DF5F57}"/>
    <cellStyle name="Normal 4 2 4 2 3 2 2 3" xfId="20807" xr:uid="{0621A7C2-2E83-4B14-9951-E6D685093734}"/>
    <cellStyle name="Normal 4 2 4 2 3 2 2 4" xfId="11526" xr:uid="{F65D0E94-4F71-4FB3-BF89-47FF3DCAD0A5}"/>
    <cellStyle name="Normal 4 2 4 2 3 2 3" xfId="5149" xr:uid="{00000000-0005-0000-0000-00005A130000}"/>
    <cellStyle name="Normal 4 2 4 2 3 2 3 2" xfId="22879" xr:uid="{EACCFD67-06F1-4253-BABA-CCEA26DD21DA}"/>
    <cellStyle name="Normal 4 2 4 2 3 2 3 3" xfId="13599" xr:uid="{D2AA9E51-E8E9-4685-AB52-18A83E7BA584}"/>
    <cellStyle name="Normal 4 2 4 2 3 2 4" xfId="18662" xr:uid="{E1B9CC8D-0729-4713-9167-C96F0662CAC2}"/>
    <cellStyle name="Normal 4 2 4 2 3 2 5" xfId="17834" xr:uid="{1738B446-2668-4679-A96B-232E5053DE7D}"/>
    <cellStyle name="Normal 4 2 4 2 3 2 6" xfId="9381" xr:uid="{6CCC45D5-23D1-473B-8662-B01EF69A5641}"/>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5437" xr:uid="{FE14D941-FF00-4D7D-A8BF-E9E953338A35}"/>
    <cellStyle name="Normal 4 2 4 2 3 3 2 2 3" xfId="16157" xr:uid="{E1A00777-FF47-461C-9A5C-50D4EE3D060F}"/>
    <cellStyle name="Normal 4 2 4 2 3 3 2 3" xfId="21220" xr:uid="{4B29BC29-8451-4058-AC8D-D9D0F8D99E90}"/>
    <cellStyle name="Normal 4 2 4 2 3 3 2 4" xfId="11939" xr:uid="{A8ED4C64-4A76-4F69-B7F7-284564B9B7EA}"/>
    <cellStyle name="Normal 4 2 4 2 3 3 3" xfId="5562" xr:uid="{00000000-0005-0000-0000-00005E130000}"/>
    <cellStyle name="Normal 4 2 4 2 3 3 3 2" xfId="23292" xr:uid="{8CDF81CD-F823-4083-B23E-74561D61BC6A}"/>
    <cellStyle name="Normal 4 2 4 2 3 3 3 3" xfId="14012" xr:uid="{9DC83CF0-AE89-4868-AC20-837DFC66DFF3}"/>
    <cellStyle name="Normal 4 2 4 2 3 3 4" xfId="19075" xr:uid="{6C97373D-D118-41D9-84C6-0B3A722CCB61}"/>
    <cellStyle name="Normal 4 2 4 2 3 3 5" xfId="9794" xr:uid="{5965E097-0719-4F12-9DF8-5373319E42D5}"/>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850" xr:uid="{F068B402-CE02-4A05-9D76-9B9D52A2FD57}"/>
    <cellStyle name="Normal 4 2 4 2 3 4 2 2 3" xfId="16570" xr:uid="{4CD1C467-3A1D-4D50-918E-4C0F37C5E9FA}"/>
    <cellStyle name="Normal 4 2 4 2 3 4 2 3" xfId="21633" xr:uid="{04EC2140-4271-4AE1-A038-7405481E7EF5}"/>
    <cellStyle name="Normal 4 2 4 2 3 4 2 4" xfId="12352" xr:uid="{462AE80D-169F-4208-A962-627D226B02E1}"/>
    <cellStyle name="Normal 4 2 4 2 3 4 3" xfId="5975" xr:uid="{00000000-0005-0000-0000-000062130000}"/>
    <cellStyle name="Normal 4 2 4 2 3 4 3 2" xfId="23705" xr:uid="{712564A5-45E5-4346-99B3-C42EB2056A71}"/>
    <cellStyle name="Normal 4 2 4 2 3 4 3 3" xfId="14425" xr:uid="{10B23639-EBA2-4F67-9BAA-A9198749ABCE}"/>
    <cellStyle name="Normal 4 2 4 2 3 4 4" xfId="19488" xr:uid="{9821AE0A-657C-41BC-94D8-36DFB50BC9C1}"/>
    <cellStyle name="Normal 4 2 4 2 3 4 5" xfId="10207" xr:uid="{940E7009-0FDE-401C-866A-8838E7E78653}"/>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6263" xr:uid="{C9074E87-3383-4B89-8C25-1231983C085A}"/>
    <cellStyle name="Normal 4 2 4 2 3 5 2 2 3" xfId="16983" xr:uid="{454979CC-427B-424A-9FB2-B16C15FAB031}"/>
    <cellStyle name="Normal 4 2 4 2 3 5 2 3" xfId="22046" xr:uid="{D8AAC571-DBDD-4658-8DF0-8DB0483E0C5E}"/>
    <cellStyle name="Normal 4 2 4 2 3 5 2 4" xfId="12765" xr:uid="{BBF4D619-DD21-4A13-8238-425A823A10B9}"/>
    <cellStyle name="Normal 4 2 4 2 3 5 3" xfId="6388" xr:uid="{00000000-0005-0000-0000-000066130000}"/>
    <cellStyle name="Normal 4 2 4 2 3 5 3 2" xfId="24118" xr:uid="{30A28F48-D85F-49CF-BFA1-8D1EE88DF51F}"/>
    <cellStyle name="Normal 4 2 4 2 3 5 3 3" xfId="14838" xr:uid="{6A3D1F76-01B4-4E0E-9058-C63FD46FBF06}"/>
    <cellStyle name="Normal 4 2 4 2 3 5 4" xfId="19901" xr:uid="{5216BE3F-8E4A-4506-8ECF-B4A150B7575A}"/>
    <cellStyle name="Normal 4 2 4 2 3 5 5" xfId="10620" xr:uid="{0C2CF891-2DBB-4722-92CC-D5E1E80BF182}"/>
    <cellStyle name="Normal 4 2 4 2 3 6" xfId="2518" xr:uid="{00000000-0005-0000-0000-000067130000}"/>
    <cellStyle name="Normal 4 2 4 2 3 6 2" xfId="6801" xr:uid="{00000000-0005-0000-0000-000068130000}"/>
    <cellStyle name="Normal 4 2 4 2 3 6 2 2" xfId="24531" xr:uid="{2BA542C5-D3E0-4961-89D7-0F2563A6AB90}"/>
    <cellStyle name="Normal 4 2 4 2 3 6 2 3" xfId="15251" xr:uid="{573A57E7-8183-4D89-BBD3-B6133E956F15}"/>
    <cellStyle name="Normal 4 2 4 2 3 6 3" xfId="20314" xr:uid="{3550B0E6-B6F9-4BFC-AF4B-267B76907786}"/>
    <cellStyle name="Normal 4 2 4 2 3 6 4" xfId="11033" xr:uid="{47C46CD6-7E11-44C5-930D-8CCC7948A8F4}"/>
    <cellStyle name="Normal 4 2 4 2 3 7" xfId="4736" xr:uid="{00000000-0005-0000-0000-000069130000}"/>
    <cellStyle name="Normal 4 2 4 2 3 7 2" xfId="22466" xr:uid="{E5ED3105-B5D8-49AF-AA4A-567C615D54D9}"/>
    <cellStyle name="Normal 4 2 4 2 3 7 3" xfId="13186" xr:uid="{71E19AFE-7107-479F-B6CD-E9E3558F535F}"/>
    <cellStyle name="Normal 4 2 4 2 3 8" xfId="18249" xr:uid="{42918683-DBAB-464B-B951-FC9C10F4322D}"/>
    <cellStyle name="Normal 4 2 4 2 3 9" xfId="17415" xr:uid="{CED798AE-F487-4BD6-86C8-500F69FA8DE3}"/>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5021" xr:uid="{33345849-BF36-4645-828E-2B429AB1B869}"/>
    <cellStyle name="Normal 4 2 4 2 4 2 2 3" xfId="15741" xr:uid="{DDF02615-D6FC-4178-B2AF-12FE0D214F76}"/>
    <cellStyle name="Normal 4 2 4 2 4 2 3" xfId="20804" xr:uid="{03D6B1FB-3706-442E-BC1F-58B598FC0208}"/>
    <cellStyle name="Normal 4 2 4 2 4 2 4" xfId="11523" xr:uid="{16FC7CCA-DC47-4AD9-8BA0-9A4C5ECF2D66}"/>
    <cellStyle name="Normal 4 2 4 2 4 3" xfId="5146" xr:uid="{00000000-0005-0000-0000-00006D130000}"/>
    <cellStyle name="Normal 4 2 4 2 4 3 2" xfId="22876" xr:uid="{A57D9D9D-7FE4-428F-86EE-18EC046E647D}"/>
    <cellStyle name="Normal 4 2 4 2 4 3 3" xfId="13596" xr:uid="{625ACEE5-A0BD-4A30-9816-CC8695C7975D}"/>
    <cellStyle name="Normal 4 2 4 2 4 4" xfId="18659" xr:uid="{E498DF9C-0DA4-4925-8522-802298482371}"/>
    <cellStyle name="Normal 4 2 4 2 4 5" xfId="17831" xr:uid="{2FE851D7-27F4-4D59-BDF4-7266C44B39E8}"/>
    <cellStyle name="Normal 4 2 4 2 4 6" xfId="9378" xr:uid="{05CE96AC-01F7-4ABB-AD58-EDE10EC41F86}"/>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5434" xr:uid="{BF76A410-8290-4517-9AD7-5603191B340B}"/>
    <cellStyle name="Normal 4 2 4 2 5 2 2 3" xfId="16154" xr:uid="{C468DAD7-CE85-42CC-9D02-1024F8B9594B}"/>
    <cellStyle name="Normal 4 2 4 2 5 2 3" xfId="21217" xr:uid="{DEB164EB-7921-4C77-A99D-803359424AAE}"/>
    <cellStyle name="Normal 4 2 4 2 5 2 4" xfId="11936" xr:uid="{3BDC58E5-BF0B-48EF-88BF-7DC98D6EEA2B}"/>
    <cellStyle name="Normal 4 2 4 2 5 3" xfId="5559" xr:uid="{00000000-0005-0000-0000-000071130000}"/>
    <cellStyle name="Normal 4 2 4 2 5 3 2" xfId="23289" xr:uid="{E19847FD-A620-4513-B7E2-1341620A8361}"/>
    <cellStyle name="Normal 4 2 4 2 5 3 3" xfId="14009" xr:uid="{898BAD60-4E01-4747-830A-13E5894C99F9}"/>
    <cellStyle name="Normal 4 2 4 2 5 4" xfId="19072" xr:uid="{5DFD54F2-24E2-40C9-9A67-26011F4856E9}"/>
    <cellStyle name="Normal 4 2 4 2 5 5" xfId="9791" xr:uid="{31DC8F43-4BF8-4A96-9961-4CEC8C33DF7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847" xr:uid="{4F815031-7B08-46C0-A71A-20D4070B36AB}"/>
    <cellStyle name="Normal 4 2 4 2 6 2 2 3" xfId="16567" xr:uid="{EFE337C6-D1B4-4A38-B788-A965E32702E2}"/>
    <cellStyle name="Normal 4 2 4 2 6 2 3" xfId="21630" xr:uid="{E274F20C-B95D-4F37-BD1D-FA531BB2242E}"/>
    <cellStyle name="Normal 4 2 4 2 6 2 4" xfId="12349" xr:uid="{39953CFB-FF92-4180-829B-E9212CFEDE3F}"/>
    <cellStyle name="Normal 4 2 4 2 6 3" xfId="5972" xr:uid="{00000000-0005-0000-0000-000075130000}"/>
    <cellStyle name="Normal 4 2 4 2 6 3 2" xfId="23702" xr:uid="{C87F6620-786D-4719-B058-EA3D2C159E2E}"/>
    <cellStyle name="Normal 4 2 4 2 6 3 3" xfId="14422" xr:uid="{60505BF6-B1F2-4124-9359-EBB826A95C66}"/>
    <cellStyle name="Normal 4 2 4 2 6 4" xfId="19485" xr:uid="{F4B96F76-F093-449C-B4EC-5F47B0B64AD4}"/>
    <cellStyle name="Normal 4 2 4 2 6 5" xfId="10204" xr:uid="{7598A499-2270-4EE3-964F-6E2AC150BCF1}"/>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6260" xr:uid="{E5390441-F1D8-4254-A625-65263A1BFDCF}"/>
    <cellStyle name="Normal 4 2 4 2 7 2 2 3" xfId="16980" xr:uid="{A577C22B-08E7-423A-A879-364455B78A8D}"/>
    <cellStyle name="Normal 4 2 4 2 7 2 3" xfId="22043" xr:uid="{B8797FB7-CD18-4D70-8595-729990148C4C}"/>
    <cellStyle name="Normal 4 2 4 2 7 2 4" xfId="12762" xr:uid="{A0FAE7B9-5039-412A-A0E5-7BC20D5381C4}"/>
    <cellStyle name="Normal 4 2 4 2 7 3" xfId="6385" xr:uid="{00000000-0005-0000-0000-000079130000}"/>
    <cellStyle name="Normal 4 2 4 2 7 3 2" xfId="24115" xr:uid="{00AE1DA2-6645-45E4-95F2-9B6F7FAF9132}"/>
    <cellStyle name="Normal 4 2 4 2 7 3 3" xfId="14835" xr:uid="{856E8F17-9170-4275-B0AE-3752B1A69FA0}"/>
    <cellStyle name="Normal 4 2 4 2 7 4" xfId="19898" xr:uid="{C9566EB5-DD6A-489D-910D-42FEB611330E}"/>
    <cellStyle name="Normal 4 2 4 2 7 5" xfId="10617" xr:uid="{D6B2FAEE-48A5-4053-9E15-C7ECBEDADE42}"/>
    <cellStyle name="Normal 4 2 4 2 8" xfId="2515" xr:uid="{00000000-0005-0000-0000-00007A130000}"/>
    <cellStyle name="Normal 4 2 4 2 8 2" xfId="6798" xr:uid="{00000000-0005-0000-0000-00007B130000}"/>
    <cellStyle name="Normal 4 2 4 2 8 2 2" xfId="24528" xr:uid="{CE097933-9272-47DA-A0ED-DCC1B8BF0BE1}"/>
    <cellStyle name="Normal 4 2 4 2 8 2 3" xfId="15248" xr:uid="{60F729EA-247D-4336-B452-0C190CEC13C9}"/>
    <cellStyle name="Normal 4 2 4 2 8 3" xfId="20311" xr:uid="{847018C6-B19B-47ED-BA20-0E3F97BCC884}"/>
    <cellStyle name="Normal 4 2 4 2 8 4" xfId="11030" xr:uid="{0AD18DE6-A090-4F3D-AE32-5D183FD27E3A}"/>
    <cellStyle name="Normal 4 2 4 2 9" xfId="4733" xr:uid="{00000000-0005-0000-0000-00007C130000}"/>
    <cellStyle name="Normal 4 2 4 2 9 2" xfId="22463" xr:uid="{4D623C50-874B-45BE-9E00-1C33F749B4EE}"/>
    <cellStyle name="Normal 4 2 4 2 9 3" xfId="13183" xr:uid="{A068CF25-8DF6-4453-A409-6FBAE3DBB645}"/>
    <cellStyle name="Normal 4 2 4 3" xfId="360" xr:uid="{00000000-0005-0000-0000-00007D130000}"/>
    <cellStyle name="Normal 4 2 4 3 10" xfId="17416" xr:uid="{0B05E672-B23E-41F8-BE5A-98596A52E4B1}"/>
    <cellStyle name="Normal 4 2 4 3 11" xfId="8969" xr:uid="{AFE7E49A-A79D-4DE9-957F-09DB3983E691}"/>
    <cellStyle name="Normal 4 2 4 3 2" xfId="361" xr:uid="{00000000-0005-0000-0000-00007E130000}"/>
    <cellStyle name="Normal 4 2 4 3 2 10" xfId="8970" xr:uid="{2FF51685-DE62-49F8-8F07-64EB3F71E28D}"/>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5026" xr:uid="{25FB6F45-7F94-40D3-B726-FD4D285EEBBF}"/>
    <cellStyle name="Normal 4 2 4 3 2 2 2 2 3" xfId="15746" xr:uid="{FBDFF81F-3C9F-49A1-A737-18E12062917D}"/>
    <cellStyle name="Normal 4 2 4 3 2 2 2 3" xfId="20809" xr:uid="{C2D8E12A-88D4-429F-8A1F-18A832655E87}"/>
    <cellStyle name="Normal 4 2 4 3 2 2 2 4" xfId="11528" xr:uid="{9A07E7E9-CBBB-44BE-B400-DAFCB5393F17}"/>
    <cellStyle name="Normal 4 2 4 3 2 2 3" xfId="5151" xr:uid="{00000000-0005-0000-0000-000082130000}"/>
    <cellStyle name="Normal 4 2 4 3 2 2 3 2" xfId="22881" xr:uid="{9208CC9F-F1A5-4AB3-8E39-AD8F7C9A5411}"/>
    <cellStyle name="Normal 4 2 4 3 2 2 3 3" xfId="13601" xr:uid="{BB1EB93F-DCE2-4B63-B355-8EB21E1444E5}"/>
    <cellStyle name="Normal 4 2 4 3 2 2 4" xfId="18664" xr:uid="{C15F88BD-AD74-464C-ABEC-D7385CBADAB7}"/>
    <cellStyle name="Normal 4 2 4 3 2 2 5" xfId="17836" xr:uid="{83FF62ED-EE0F-4766-887E-A6639CD8358C}"/>
    <cellStyle name="Normal 4 2 4 3 2 2 6" xfId="9383" xr:uid="{1D1D2F94-E5A4-4124-9173-6CE2C334A872}"/>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5439" xr:uid="{E0CC6AC3-C418-4464-9A1E-004C1A018E1F}"/>
    <cellStyle name="Normal 4 2 4 3 2 3 2 2 3" xfId="16159" xr:uid="{A7C13B35-750A-442C-8044-798AF290D7BF}"/>
    <cellStyle name="Normal 4 2 4 3 2 3 2 3" xfId="21222" xr:uid="{47E63CBE-4CAE-4204-AB60-3E1079E38EB4}"/>
    <cellStyle name="Normal 4 2 4 3 2 3 2 4" xfId="11941" xr:uid="{F4DC6DC2-1B84-4330-A8B8-E9041A93E51B}"/>
    <cellStyle name="Normal 4 2 4 3 2 3 3" xfId="5564" xr:uid="{00000000-0005-0000-0000-000086130000}"/>
    <cellStyle name="Normal 4 2 4 3 2 3 3 2" xfId="23294" xr:uid="{8A3B5025-81D9-431E-B7AE-1BD6B6E37913}"/>
    <cellStyle name="Normal 4 2 4 3 2 3 3 3" xfId="14014" xr:uid="{DA5B9B0A-8984-4C12-B405-BB32D4D8D6AD}"/>
    <cellStyle name="Normal 4 2 4 3 2 3 4" xfId="19077" xr:uid="{C9CDE802-08F4-4364-AD6C-C1DEED848486}"/>
    <cellStyle name="Normal 4 2 4 3 2 3 5" xfId="9796" xr:uid="{1E677692-12D6-4BB1-829B-2E4B71FEA8E5}"/>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852" xr:uid="{4765D7BE-965B-4659-A46A-436CECB65126}"/>
    <cellStyle name="Normal 4 2 4 3 2 4 2 2 3" xfId="16572" xr:uid="{7B934BA2-BBEC-4D98-AED2-F762D468FF10}"/>
    <cellStyle name="Normal 4 2 4 3 2 4 2 3" xfId="21635" xr:uid="{9897033B-0D57-4A5C-8390-74914710BB46}"/>
    <cellStyle name="Normal 4 2 4 3 2 4 2 4" xfId="12354" xr:uid="{2EABFF56-2CEC-4325-86A3-5E3371A49D06}"/>
    <cellStyle name="Normal 4 2 4 3 2 4 3" xfId="5977" xr:uid="{00000000-0005-0000-0000-00008A130000}"/>
    <cellStyle name="Normal 4 2 4 3 2 4 3 2" xfId="23707" xr:uid="{45EAD441-21B1-484F-9C8D-0622664C2A6D}"/>
    <cellStyle name="Normal 4 2 4 3 2 4 3 3" xfId="14427" xr:uid="{E482C1E0-A7A8-4200-B421-0CDA8A70D9A8}"/>
    <cellStyle name="Normal 4 2 4 3 2 4 4" xfId="19490" xr:uid="{EB54D30C-DBBA-4457-B14D-1C7ADC814520}"/>
    <cellStyle name="Normal 4 2 4 3 2 4 5" xfId="10209" xr:uid="{BE18192F-9643-4201-A534-2695A1879A36}"/>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6265" xr:uid="{D8364E4F-D37E-4EE0-9992-9106232EF18E}"/>
    <cellStyle name="Normal 4 2 4 3 2 5 2 2 3" xfId="16985" xr:uid="{CE91D5B7-2BF3-4C6A-86D5-F3F237347141}"/>
    <cellStyle name="Normal 4 2 4 3 2 5 2 3" xfId="22048" xr:uid="{FAE229D9-2EE0-466C-A3C2-A8971F3DC4DD}"/>
    <cellStyle name="Normal 4 2 4 3 2 5 2 4" xfId="12767" xr:uid="{58F1D733-8F2C-410A-ADB5-6E4091058890}"/>
    <cellStyle name="Normal 4 2 4 3 2 5 3" xfId="6390" xr:uid="{00000000-0005-0000-0000-00008E130000}"/>
    <cellStyle name="Normal 4 2 4 3 2 5 3 2" xfId="24120" xr:uid="{E8B81ACE-6211-4E39-9BF7-D10BC02F0F45}"/>
    <cellStyle name="Normal 4 2 4 3 2 5 3 3" xfId="14840" xr:uid="{5105E3D2-D7BF-4AB0-9498-0F3E2C7923BB}"/>
    <cellStyle name="Normal 4 2 4 3 2 5 4" xfId="19903" xr:uid="{9C117545-931E-4C93-9B24-5A1637E6421E}"/>
    <cellStyle name="Normal 4 2 4 3 2 5 5" xfId="10622" xr:uid="{42A158FF-EE5D-4EA6-B7EF-1B900B023CE8}"/>
    <cellStyle name="Normal 4 2 4 3 2 6" xfId="2520" xr:uid="{00000000-0005-0000-0000-00008F130000}"/>
    <cellStyle name="Normal 4 2 4 3 2 6 2" xfId="6803" xr:uid="{00000000-0005-0000-0000-000090130000}"/>
    <cellStyle name="Normal 4 2 4 3 2 6 2 2" xfId="24533" xr:uid="{71400697-94DF-4699-8E35-9D0E7752F8C9}"/>
    <cellStyle name="Normal 4 2 4 3 2 6 2 3" xfId="15253" xr:uid="{19E1CD7A-CDD5-4C4F-930D-FCAB02A72792}"/>
    <cellStyle name="Normal 4 2 4 3 2 6 3" xfId="20316" xr:uid="{D9EB3D33-2EB1-443D-831D-A036F04ACDDC}"/>
    <cellStyle name="Normal 4 2 4 3 2 6 4" xfId="11035" xr:uid="{B6368201-D935-4062-BA4F-B833F4022095}"/>
    <cellStyle name="Normal 4 2 4 3 2 7" xfId="4738" xr:uid="{00000000-0005-0000-0000-000091130000}"/>
    <cellStyle name="Normal 4 2 4 3 2 7 2" xfId="22468" xr:uid="{B89219B9-2B7D-4F7E-B83E-7EF8855731CF}"/>
    <cellStyle name="Normal 4 2 4 3 2 7 3" xfId="13188" xr:uid="{991B7F34-EBC3-477F-89CC-A51DF3E9C779}"/>
    <cellStyle name="Normal 4 2 4 3 2 8" xfId="18251" xr:uid="{A43351D6-13CF-4A1A-86D9-740C800FC761}"/>
    <cellStyle name="Normal 4 2 4 3 2 9" xfId="17417" xr:uid="{B9712A62-F0D7-443E-A67C-AE48106F438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5025" xr:uid="{653ADEE1-F532-4DC5-9059-49E00C3C12C5}"/>
    <cellStyle name="Normal 4 2 4 3 3 2 2 3" xfId="15745" xr:uid="{2D83C301-4A2F-4F72-B886-35C78C203969}"/>
    <cellStyle name="Normal 4 2 4 3 3 2 3" xfId="20808" xr:uid="{B22E3431-E633-44FA-A4E4-63AC9CD17298}"/>
    <cellStyle name="Normal 4 2 4 3 3 2 4" xfId="11527" xr:uid="{E4010827-1F0C-4DC4-809A-303A588C4CBF}"/>
    <cellStyle name="Normal 4 2 4 3 3 3" xfId="5150" xr:uid="{00000000-0005-0000-0000-000095130000}"/>
    <cellStyle name="Normal 4 2 4 3 3 3 2" xfId="22880" xr:uid="{4F9EB447-54D5-435A-A62D-CDCEEE669B3A}"/>
    <cellStyle name="Normal 4 2 4 3 3 3 3" xfId="13600" xr:uid="{7D8681AF-FAB5-4B98-9FA9-F71C7F801E31}"/>
    <cellStyle name="Normal 4 2 4 3 3 4" xfId="18663" xr:uid="{4BDC2D0A-6D3F-4044-A759-06F7A08699A6}"/>
    <cellStyle name="Normal 4 2 4 3 3 5" xfId="17835" xr:uid="{BD65483C-8D3F-4D82-8CD2-6591AE696329}"/>
    <cellStyle name="Normal 4 2 4 3 3 6" xfId="9382" xr:uid="{8809D780-8FF8-488D-99B3-31EC44C9FCF3}"/>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5438" xr:uid="{C93E17F3-419F-4343-98A2-6CBFA650E6E5}"/>
    <cellStyle name="Normal 4 2 4 3 4 2 2 3" xfId="16158" xr:uid="{B75D3A2E-4C0D-4519-BE30-B406D0EEAF53}"/>
    <cellStyle name="Normal 4 2 4 3 4 2 3" xfId="21221" xr:uid="{A3ADC745-6C88-446D-B48B-09F465D1CF94}"/>
    <cellStyle name="Normal 4 2 4 3 4 2 4" xfId="11940" xr:uid="{17558BF1-44E7-4516-92F5-143E730B1FF6}"/>
    <cellStyle name="Normal 4 2 4 3 4 3" xfId="5563" xr:uid="{00000000-0005-0000-0000-000099130000}"/>
    <cellStyle name="Normal 4 2 4 3 4 3 2" xfId="23293" xr:uid="{72C88BF0-B593-4E9E-B297-70B113FB4883}"/>
    <cellStyle name="Normal 4 2 4 3 4 3 3" xfId="14013" xr:uid="{F61A4B0E-4909-40D9-9799-855924ACE8CE}"/>
    <cellStyle name="Normal 4 2 4 3 4 4" xfId="19076" xr:uid="{9463E0F1-2171-463D-B113-A512BE8E714D}"/>
    <cellStyle name="Normal 4 2 4 3 4 5" xfId="9795" xr:uid="{1F98E5B2-0DAF-49A2-AB8A-B25BC98136F6}"/>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851" xr:uid="{86ED9EBF-5677-4D3D-9B31-6ABCEA8B8861}"/>
    <cellStyle name="Normal 4 2 4 3 5 2 2 3" xfId="16571" xr:uid="{E5CF5E8D-8FCB-4FC3-AC78-7710F8AE4D1B}"/>
    <cellStyle name="Normal 4 2 4 3 5 2 3" xfId="21634" xr:uid="{831D2767-CB7B-4B61-906B-0915F4B2212C}"/>
    <cellStyle name="Normal 4 2 4 3 5 2 4" xfId="12353" xr:uid="{20332A7B-95F4-48C8-9CF4-61FF53390B9C}"/>
    <cellStyle name="Normal 4 2 4 3 5 3" xfId="5976" xr:uid="{00000000-0005-0000-0000-00009D130000}"/>
    <cellStyle name="Normal 4 2 4 3 5 3 2" xfId="23706" xr:uid="{5568DC15-0B27-484F-87F2-D75F38BBE166}"/>
    <cellStyle name="Normal 4 2 4 3 5 3 3" xfId="14426" xr:uid="{46F7EBC2-37E2-4647-A0DE-625A95A0E43B}"/>
    <cellStyle name="Normal 4 2 4 3 5 4" xfId="19489" xr:uid="{9CD45BF6-57FF-4FB0-BD40-F64C55696802}"/>
    <cellStyle name="Normal 4 2 4 3 5 5" xfId="10208" xr:uid="{0563C938-C2B5-4F6E-8100-6822FCEE4725}"/>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6264" xr:uid="{21D24130-DD93-4677-ABF1-96A800CAAAE2}"/>
    <cellStyle name="Normal 4 2 4 3 6 2 2 3" xfId="16984" xr:uid="{7469204A-9A3B-49BC-9E4C-3A74265154E0}"/>
    <cellStyle name="Normal 4 2 4 3 6 2 3" xfId="22047" xr:uid="{3C6E00F3-9D30-4176-9CE6-C6E35DC07FAB}"/>
    <cellStyle name="Normal 4 2 4 3 6 2 4" xfId="12766" xr:uid="{47C9B126-1DE0-435F-8413-1CF259F6D498}"/>
    <cellStyle name="Normal 4 2 4 3 6 3" xfId="6389" xr:uid="{00000000-0005-0000-0000-0000A1130000}"/>
    <cellStyle name="Normal 4 2 4 3 6 3 2" xfId="24119" xr:uid="{70B933A9-ACBA-4F19-987C-EBD51B093DC0}"/>
    <cellStyle name="Normal 4 2 4 3 6 3 3" xfId="14839" xr:uid="{585792C0-4CD4-477E-BFF4-B094B156947A}"/>
    <cellStyle name="Normal 4 2 4 3 6 4" xfId="19902" xr:uid="{5D3ED9A4-9DE9-4380-A7BF-A7D81288CCBE}"/>
    <cellStyle name="Normal 4 2 4 3 6 5" xfId="10621" xr:uid="{13DE140E-E89F-4107-914E-E813526503A0}"/>
    <cellStyle name="Normal 4 2 4 3 7" xfId="2519" xr:uid="{00000000-0005-0000-0000-0000A2130000}"/>
    <cellStyle name="Normal 4 2 4 3 7 2" xfId="6802" xr:uid="{00000000-0005-0000-0000-0000A3130000}"/>
    <cellStyle name="Normal 4 2 4 3 7 2 2" xfId="24532" xr:uid="{174BB2A2-4AE6-402C-B4B8-1DBD6DB983F2}"/>
    <cellStyle name="Normal 4 2 4 3 7 2 3" xfId="15252" xr:uid="{C58D39BF-A5FD-44A0-8E53-25A1B2A143E0}"/>
    <cellStyle name="Normal 4 2 4 3 7 3" xfId="20315" xr:uid="{B8DE8185-9300-4660-A499-D12D1ECC0FD7}"/>
    <cellStyle name="Normal 4 2 4 3 7 4" xfId="11034" xr:uid="{CB366F23-6467-40FD-8A6B-847E76789045}"/>
    <cellStyle name="Normal 4 2 4 3 8" xfId="4737" xr:uid="{00000000-0005-0000-0000-0000A4130000}"/>
    <cellStyle name="Normal 4 2 4 3 8 2" xfId="22467" xr:uid="{DFE27646-0815-4C27-9170-8859A2E99EFC}"/>
    <cellStyle name="Normal 4 2 4 3 8 3" xfId="13187" xr:uid="{41D77A78-0BB4-488B-8C6D-E045B2EF1259}"/>
    <cellStyle name="Normal 4 2 4 3 9" xfId="18250" xr:uid="{0A0717D5-2D5B-4577-A422-E80087FC3627}"/>
    <cellStyle name="Normal 4 2 4 4" xfId="362" xr:uid="{00000000-0005-0000-0000-0000A5130000}"/>
    <cellStyle name="Normal 4 2 4 4 10" xfId="8971" xr:uid="{2F48B785-BEB3-44D6-BAD4-935811EE14EC}"/>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5027" xr:uid="{E76613CE-7402-48D2-85B4-C5142B13AE29}"/>
    <cellStyle name="Normal 4 2 4 4 2 2 2 3" xfId="15747" xr:uid="{4D3D5D05-58BC-48E7-9969-6881A621389D}"/>
    <cellStyle name="Normal 4 2 4 4 2 2 3" xfId="20810" xr:uid="{D0B468D8-8654-4201-8DC4-EE5BFF288D8A}"/>
    <cellStyle name="Normal 4 2 4 4 2 2 4" xfId="11529" xr:uid="{836BDB0B-3044-49B7-90EE-A24E21B3BE6E}"/>
    <cellStyle name="Normal 4 2 4 4 2 3" xfId="5152" xr:uid="{00000000-0005-0000-0000-0000A9130000}"/>
    <cellStyle name="Normal 4 2 4 4 2 3 2" xfId="22882" xr:uid="{7D0CA95A-34A8-4AEE-B35A-4598513EA074}"/>
    <cellStyle name="Normal 4 2 4 4 2 3 3" xfId="13602" xr:uid="{0125A32F-9EA0-481B-ABDE-D4FE3C2BB8E1}"/>
    <cellStyle name="Normal 4 2 4 4 2 4" xfId="18665" xr:uid="{B4978A28-E4A9-400E-B1DB-02B0A8CE1859}"/>
    <cellStyle name="Normal 4 2 4 4 2 5" xfId="17837" xr:uid="{D5752726-C074-45B1-81E7-F65440BC5917}"/>
    <cellStyle name="Normal 4 2 4 4 2 6" xfId="9384" xr:uid="{F8F337BA-B880-4018-98A1-B38DCCC8C4A0}"/>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5440" xr:uid="{E9227AFA-A850-447F-B08D-C32023C8AFCA}"/>
    <cellStyle name="Normal 4 2 4 4 3 2 2 3" xfId="16160" xr:uid="{F9B2B166-1B97-4EF6-A144-040D67C1D4E7}"/>
    <cellStyle name="Normal 4 2 4 4 3 2 3" xfId="21223" xr:uid="{FE66BFFE-780A-449D-8994-045C67F0B43C}"/>
    <cellStyle name="Normal 4 2 4 4 3 2 4" xfId="11942" xr:uid="{CAFA6CBC-53DC-48F9-91A6-2CD8D3687E79}"/>
    <cellStyle name="Normal 4 2 4 4 3 3" xfId="5565" xr:uid="{00000000-0005-0000-0000-0000AD130000}"/>
    <cellStyle name="Normal 4 2 4 4 3 3 2" xfId="23295" xr:uid="{43B879F5-2388-48FE-958E-DA91165ED035}"/>
    <cellStyle name="Normal 4 2 4 4 3 3 3" xfId="14015" xr:uid="{86038C4B-ACEB-4B23-875A-D386E7607936}"/>
    <cellStyle name="Normal 4 2 4 4 3 4" xfId="19078" xr:uid="{523A9B38-EBA9-4073-B7E0-DCE3F4126788}"/>
    <cellStyle name="Normal 4 2 4 4 3 5" xfId="9797" xr:uid="{44D1F917-10D0-4912-893B-3F1F123F5686}"/>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853" xr:uid="{60A544EF-35C5-4112-A198-E9369512F380}"/>
    <cellStyle name="Normal 4 2 4 4 4 2 2 3" xfId="16573" xr:uid="{2F676400-202A-466D-873B-763549011333}"/>
    <cellStyle name="Normal 4 2 4 4 4 2 3" xfId="21636" xr:uid="{D09B51FE-A28B-46D7-9F66-3EF92F10C3D1}"/>
    <cellStyle name="Normal 4 2 4 4 4 2 4" xfId="12355" xr:uid="{9B8C9AFF-4B52-41D6-8144-3AB56112A122}"/>
    <cellStyle name="Normal 4 2 4 4 4 3" xfId="5978" xr:uid="{00000000-0005-0000-0000-0000B1130000}"/>
    <cellStyle name="Normal 4 2 4 4 4 3 2" xfId="23708" xr:uid="{BFB7D6D8-4EEE-492D-BE4E-945B70DA7739}"/>
    <cellStyle name="Normal 4 2 4 4 4 3 3" xfId="14428" xr:uid="{6953AF14-0BB2-48F4-A09E-5184B73B55CD}"/>
    <cellStyle name="Normal 4 2 4 4 4 4" xfId="19491" xr:uid="{66417197-F43C-44F5-951E-17F659F42E1D}"/>
    <cellStyle name="Normal 4 2 4 4 4 5" xfId="10210" xr:uid="{BF74DBC7-612E-4EAF-AD09-83183DCA1D1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6266" xr:uid="{1B62A78A-F96C-4EC7-AC7F-9438F0E1F24D}"/>
    <cellStyle name="Normal 4 2 4 4 5 2 2 3" xfId="16986" xr:uid="{7F64325C-9271-4E6B-85B6-2E6702E0D8B2}"/>
    <cellStyle name="Normal 4 2 4 4 5 2 3" xfId="22049" xr:uid="{9774FADA-74BA-4F49-BA72-D7D3C2E62994}"/>
    <cellStyle name="Normal 4 2 4 4 5 2 4" xfId="12768" xr:uid="{BDD9A0B3-D68E-4EB7-BAF0-DA5DF1D4A0DB}"/>
    <cellStyle name="Normal 4 2 4 4 5 3" xfId="6391" xr:uid="{00000000-0005-0000-0000-0000B5130000}"/>
    <cellStyle name="Normal 4 2 4 4 5 3 2" xfId="24121" xr:uid="{4A81C91A-EBD6-460B-80DF-370D0267D694}"/>
    <cellStyle name="Normal 4 2 4 4 5 3 3" xfId="14841" xr:uid="{57C849F1-C857-4756-85C8-D5DEF3CA3FC5}"/>
    <cellStyle name="Normal 4 2 4 4 5 4" xfId="19904" xr:uid="{96497235-83FE-43BA-BCAD-1C38E1BDEDEE}"/>
    <cellStyle name="Normal 4 2 4 4 5 5" xfId="10623" xr:uid="{72CA5176-5B0D-4E03-8E36-60350B42BA04}"/>
    <cellStyle name="Normal 4 2 4 4 6" xfId="2521" xr:uid="{00000000-0005-0000-0000-0000B6130000}"/>
    <cellStyle name="Normal 4 2 4 4 6 2" xfId="6804" xr:uid="{00000000-0005-0000-0000-0000B7130000}"/>
    <cellStyle name="Normal 4 2 4 4 6 2 2" xfId="24534" xr:uid="{F7EA4A4F-11F2-46C3-A398-955F7FF2B397}"/>
    <cellStyle name="Normal 4 2 4 4 6 2 3" xfId="15254" xr:uid="{71DE1BA5-FD8F-4876-AB8B-57FD6385F728}"/>
    <cellStyle name="Normal 4 2 4 4 6 3" xfId="20317" xr:uid="{939D77C2-FFC9-4C98-899E-03A4C5E6E039}"/>
    <cellStyle name="Normal 4 2 4 4 6 4" xfId="11036" xr:uid="{2E95A7B4-735E-42E9-A364-3600D2A91652}"/>
    <cellStyle name="Normal 4 2 4 4 7" xfId="4739" xr:uid="{00000000-0005-0000-0000-0000B8130000}"/>
    <cellStyle name="Normal 4 2 4 4 7 2" xfId="22469" xr:uid="{2EC1F512-D85D-47CD-9C24-BEED52F9EE0F}"/>
    <cellStyle name="Normal 4 2 4 4 7 3" xfId="13189" xr:uid="{1C270075-27E9-4771-B8C8-73153A0B87EB}"/>
    <cellStyle name="Normal 4 2 4 4 8" xfId="18252" xr:uid="{267BC191-E91B-4A33-BD08-AEEE696695CB}"/>
    <cellStyle name="Normal 4 2 4 4 9" xfId="17418" xr:uid="{F6279D4F-B8DF-46E6-8243-0C42773AD820}"/>
    <cellStyle name="Normal 4 2 4 5" xfId="831" xr:uid="{00000000-0005-0000-0000-0000B9130000}"/>
    <cellStyle name="Normal 4 2 4 5 2" xfId="3068" xr:uid="{00000000-0005-0000-0000-0000BA130000}"/>
    <cellStyle name="Normal 4 2 4 5 2 2" xfId="7290" xr:uid="{00000000-0005-0000-0000-0000BB130000}"/>
    <cellStyle name="Normal 4 2 4 5 2 2 2" xfId="25020" xr:uid="{60900C9D-0115-4E0A-9025-6E9EA646E5D8}"/>
    <cellStyle name="Normal 4 2 4 5 2 2 3" xfId="15740" xr:uid="{502449F1-80B0-4874-A79F-2204D335C11D}"/>
    <cellStyle name="Normal 4 2 4 5 2 3" xfId="20803" xr:uid="{09C9983C-1E3E-49AE-80C2-D0CB561A5CE3}"/>
    <cellStyle name="Normal 4 2 4 5 2 4" xfId="11522" xr:uid="{3C65055F-64A7-47E5-90B3-99C9C7901396}"/>
    <cellStyle name="Normal 4 2 4 5 3" xfId="5145" xr:uid="{00000000-0005-0000-0000-0000BC130000}"/>
    <cellStyle name="Normal 4 2 4 5 3 2" xfId="22875" xr:uid="{5A5B88A2-489A-4908-B144-4F34D7414EA9}"/>
    <cellStyle name="Normal 4 2 4 5 3 3" xfId="13595" xr:uid="{B17225DE-5148-46BB-B61D-423DC85E32D2}"/>
    <cellStyle name="Normal 4 2 4 5 4" xfId="18658" xr:uid="{0DD90352-17D7-46B9-BC24-5CCC36768543}"/>
    <cellStyle name="Normal 4 2 4 5 5" xfId="17830" xr:uid="{E2C79E1E-A3D7-4F91-B404-0C4B87066BB2}"/>
    <cellStyle name="Normal 4 2 4 5 6" xfId="9377" xr:uid="{39DDA2D9-8512-4F06-AF3D-10A9245F8FCF}"/>
    <cellStyle name="Normal 4 2 4 6" xfId="1251" xr:uid="{00000000-0005-0000-0000-0000BD130000}"/>
    <cellStyle name="Normal 4 2 4 6 2" xfId="3481" xr:uid="{00000000-0005-0000-0000-0000BE130000}"/>
    <cellStyle name="Normal 4 2 4 6 2 2" xfId="7703" xr:uid="{00000000-0005-0000-0000-0000BF130000}"/>
    <cellStyle name="Normal 4 2 4 6 2 2 2" xfId="25433" xr:uid="{4775CF98-42C4-46F6-9966-8564E7CF39F2}"/>
    <cellStyle name="Normal 4 2 4 6 2 2 3" xfId="16153" xr:uid="{421EDF61-AE93-4966-85C8-C41F9828E7DB}"/>
    <cellStyle name="Normal 4 2 4 6 2 3" xfId="21216" xr:uid="{6AFCA489-4C35-47FB-B93C-92F4B189BACC}"/>
    <cellStyle name="Normal 4 2 4 6 2 4" xfId="11935" xr:uid="{7DD65D5D-8A11-42F0-9A69-9DDCF7D2F978}"/>
    <cellStyle name="Normal 4 2 4 6 3" xfId="5558" xr:uid="{00000000-0005-0000-0000-0000C0130000}"/>
    <cellStyle name="Normal 4 2 4 6 3 2" xfId="23288" xr:uid="{117EBD90-C8F3-475D-8330-4C9CDB6CB208}"/>
    <cellStyle name="Normal 4 2 4 6 3 3" xfId="14008" xr:uid="{1D8B3282-8789-4FDB-AB78-E5052CD439BB}"/>
    <cellStyle name="Normal 4 2 4 6 4" xfId="19071" xr:uid="{DB33D5B1-2ECD-43CA-AF77-DCF1BC17F129}"/>
    <cellStyle name="Normal 4 2 4 6 5" xfId="9790" xr:uid="{C763C3E5-3173-4D00-8F36-6C9E59268741}"/>
    <cellStyle name="Normal 4 2 4 7" xfId="1664" xr:uid="{00000000-0005-0000-0000-0000C1130000}"/>
    <cellStyle name="Normal 4 2 4 7 2" xfId="3894" xr:uid="{00000000-0005-0000-0000-0000C2130000}"/>
    <cellStyle name="Normal 4 2 4 7 2 2" xfId="8116" xr:uid="{00000000-0005-0000-0000-0000C3130000}"/>
    <cellStyle name="Normal 4 2 4 7 2 2 2" xfId="25846" xr:uid="{EB1DBB5B-F8D6-47DE-8229-23251BC7FE9B}"/>
    <cellStyle name="Normal 4 2 4 7 2 2 3" xfId="16566" xr:uid="{20820624-AC90-48B7-AC63-48E9820ED5DB}"/>
    <cellStyle name="Normal 4 2 4 7 2 3" xfId="21629" xr:uid="{0A61E282-9B8D-4BD1-A0B5-24BA11876127}"/>
    <cellStyle name="Normal 4 2 4 7 2 4" xfId="12348" xr:uid="{5E438B88-1707-4251-898A-589BABB32452}"/>
    <cellStyle name="Normal 4 2 4 7 3" xfId="5971" xr:uid="{00000000-0005-0000-0000-0000C4130000}"/>
    <cellStyle name="Normal 4 2 4 7 3 2" xfId="23701" xr:uid="{27DBDBFB-54B3-451F-BA6F-54B923194232}"/>
    <cellStyle name="Normal 4 2 4 7 3 3" xfId="14421" xr:uid="{D3CEBE91-03B1-457A-8A87-AD226BB3E678}"/>
    <cellStyle name="Normal 4 2 4 7 4" xfId="19484" xr:uid="{DBE643E5-4B66-4D3B-BEAA-4B763FE8981E}"/>
    <cellStyle name="Normal 4 2 4 7 5" xfId="10203" xr:uid="{D10BCA92-7013-48CE-993D-DB3A0B10EAE6}"/>
    <cellStyle name="Normal 4 2 4 8" xfId="2078" xr:uid="{00000000-0005-0000-0000-0000C5130000}"/>
    <cellStyle name="Normal 4 2 4 8 2" xfId="4307" xr:uid="{00000000-0005-0000-0000-0000C6130000}"/>
    <cellStyle name="Normal 4 2 4 8 2 2" xfId="8529" xr:uid="{00000000-0005-0000-0000-0000C7130000}"/>
    <cellStyle name="Normal 4 2 4 8 2 2 2" xfId="26259" xr:uid="{A9611CA3-2AC4-4A0F-A7EC-28AAF054C501}"/>
    <cellStyle name="Normal 4 2 4 8 2 2 3" xfId="16979" xr:uid="{6B019A05-1392-41DB-B7E6-33160B1FC8BA}"/>
    <cellStyle name="Normal 4 2 4 8 2 3" xfId="22042" xr:uid="{57369CEA-4B1C-40FC-B67D-14352D1A585F}"/>
    <cellStyle name="Normal 4 2 4 8 2 4" xfId="12761" xr:uid="{DD2F48E0-E6F8-43D2-BD24-AE2B79522077}"/>
    <cellStyle name="Normal 4 2 4 8 3" xfId="6384" xr:uid="{00000000-0005-0000-0000-0000C8130000}"/>
    <cellStyle name="Normal 4 2 4 8 3 2" xfId="24114" xr:uid="{73FDDF86-B678-453A-A2AC-90C2C49AEE29}"/>
    <cellStyle name="Normal 4 2 4 8 3 3" xfId="14834" xr:uid="{6B98AEF4-3F01-4325-965E-D46DEEDECA63}"/>
    <cellStyle name="Normal 4 2 4 8 4" xfId="19897" xr:uid="{49C9245D-9397-46D4-9A7F-458CFFB256F0}"/>
    <cellStyle name="Normal 4 2 4 8 5" xfId="10616" xr:uid="{87FBF073-AE5B-4CCB-9938-94EB89E5EDAF}"/>
    <cellStyle name="Normal 4 2 4 9" xfId="2514" xr:uid="{00000000-0005-0000-0000-0000C9130000}"/>
    <cellStyle name="Normal 4 2 4 9 2" xfId="6797" xr:uid="{00000000-0005-0000-0000-0000CA130000}"/>
    <cellStyle name="Normal 4 2 4 9 2 2" xfId="24527" xr:uid="{90704A44-CC25-486A-BCAA-9BD50173F92C}"/>
    <cellStyle name="Normal 4 2 4 9 2 3" xfId="15247" xr:uid="{383BBC3A-D2B3-4A7D-93DC-177468C1CF28}"/>
    <cellStyle name="Normal 4 2 4 9 3" xfId="20310" xr:uid="{18335DD1-822E-485E-827F-CD46D3CDDF8F}"/>
    <cellStyle name="Normal 4 2 4 9 4" xfId="11029" xr:uid="{7DBD5B88-6D16-4C84-85E1-958EB5F196FB}"/>
    <cellStyle name="Normal 4 2 5" xfId="363" xr:uid="{00000000-0005-0000-0000-0000CB130000}"/>
    <cellStyle name="Normal 4 2 5 10" xfId="17419" xr:uid="{A005ED37-B71F-4243-BFD9-6C85FCE991A2}"/>
    <cellStyle name="Normal 4 2 5 11" xfId="8972" xr:uid="{75773419-D4D6-4803-83BD-C23EDE2CC773}"/>
    <cellStyle name="Normal 4 2 5 2" xfId="364" xr:uid="{00000000-0005-0000-0000-0000CC130000}"/>
    <cellStyle name="Normal 4 2 5 2 10" xfId="8973" xr:uid="{E1B49B61-0FE2-4B31-A0D7-9BF0414F841F}"/>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5029" xr:uid="{6150A643-05FE-493E-BA1E-EAF86BF7A446}"/>
    <cellStyle name="Normal 4 2 5 2 2 2 2 3" xfId="15749" xr:uid="{722E12EE-A5E5-44BE-826B-2B8E6A772355}"/>
    <cellStyle name="Normal 4 2 5 2 2 2 3" xfId="20812" xr:uid="{284858FD-F8F0-4D78-950B-7967815FE4A3}"/>
    <cellStyle name="Normal 4 2 5 2 2 2 4" xfId="11531" xr:uid="{7D405164-DB17-468E-877F-4DF5F8962C61}"/>
    <cellStyle name="Normal 4 2 5 2 2 3" xfId="5154" xr:uid="{00000000-0005-0000-0000-0000D0130000}"/>
    <cellStyle name="Normal 4 2 5 2 2 3 2" xfId="22884" xr:uid="{0AB0B38B-D2F7-40EC-B712-7918C9ED5A53}"/>
    <cellStyle name="Normal 4 2 5 2 2 3 3" xfId="13604" xr:uid="{08E2CA1A-4F1D-4031-B06D-5D068FB20155}"/>
    <cellStyle name="Normal 4 2 5 2 2 4" xfId="18667" xr:uid="{EB48CBB5-6A13-4DDA-A132-27429C55A2E9}"/>
    <cellStyle name="Normal 4 2 5 2 2 5" xfId="17839" xr:uid="{509AC0AC-55B7-46C5-AFA4-F9369EC35A3B}"/>
    <cellStyle name="Normal 4 2 5 2 2 6" xfId="9386" xr:uid="{98224C6E-59BB-46F2-AD96-3B03DFD08B10}"/>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5442" xr:uid="{38758FF6-668C-44F9-B49C-9AC559D33D94}"/>
    <cellStyle name="Normal 4 2 5 2 3 2 2 3" xfId="16162" xr:uid="{34668F17-19A1-4CAD-884C-0A1C7FEEDD4E}"/>
    <cellStyle name="Normal 4 2 5 2 3 2 3" xfId="21225" xr:uid="{448F088B-9925-4BB1-9A26-62D02CCF8386}"/>
    <cellStyle name="Normal 4 2 5 2 3 2 4" xfId="11944" xr:uid="{83CC9EDB-951E-4CC2-B9E7-5BAADE69745F}"/>
    <cellStyle name="Normal 4 2 5 2 3 3" xfId="5567" xr:uid="{00000000-0005-0000-0000-0000D4130000}"/>
    <cellStyle name="Normal 4 2 5 2 3 3 2" xfId="23297" xr:uid="{C7F4D261-5174-4BBD-B88B-ECC214771804}"/>
    <cellStyle name="Normal 4 2 5 2 3 3 3" xfId="14017" xr:uid="{16D7CDAD-1365-485A-8E08-DDFB44D5C9C6}"/>
    <cellStyle name="Normal 4 2 5 2 3 4" xfId="19080" xr:uid="{98BB41B1-AB98-4FDA-946E-4D8C8284CA78}"/>
    <cellStyle name="Normal 4 2 5 2 3 5" xfId="9799" xr:uid="{B5B2193A-8987-4BC1-98C2-1BD8FBCB1236}"/>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855" xr:uid="{ACF8DB25-0FAC-4FD2-A5A5-C2154E33B88D}"/>
    <cellStyle name="Normal 4 2 5 2 4 2 2 3" xfId="16575" xr:uid="{221D8DF0-85B2-4AA6-AAEF-EE991C545353}"/>
    <cellStyle name="Normal 4 2 5 2 4 2 3" xfId="21638" xr:uid="{8BDCD954-AF72-4308-AB79-87BC0A066F2C}"/>
    <cellStyle name="Normal 4 2 5 2 4 2 4" xfId="12357" xr:uid="{01A1A83B-A759-4B80-ADA8-9FFD1C7F8B89}"/>
    <cellStyle name="Normal 4 2 5 2 4 3" xfId="5980" xr:uid="{00000000-0005-0000-0000-0000D8130000}"/>
    <cellStyle name="Normal 4 2 5 2 4 3 2" xfId="23710" xr:uid="{732723AA-C255-47E8-80A9-2BA5A24A4965}"/>
    <cellStyle name="Normal 4 2 5 2 4 3 3" xfId="14430" xr:uid="{D858F130-2D9E-4042-A8ED-B7E580FB9D0D}"/>
    <cellStyle name="Normal 4 2 5 2 4 4" xfId="19493" xr:uid="{9C27CB7B-A39D-49DE-B18C-AFE37152A781}"/>
    <cellStyle name="Normal 4 2 5 2 4 5" xfId="10212" xr:uid="{2F9AE82D-AFAA-414B-AA16-267C655774C7}"/>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6268" xr:uid="{0428750C-0480-4A5E-8008-9BDE57473C9D}"/>
    <cellStyle name="Normal 4 2 5 2 5 2 2 3" xfId="16988" xr:uid="{2C85BFE0-F0C1-49F8-8EE3-0E2C942562B6}"/>
    <cellStyle name="Normal 4 2 5 2 5 2 3" xfId="22051" xr:uid="{29474479-9116-4711-A098-79ACFD43CD41}"/>
    <cellStyle name="Normal 4 2 5 2 5 2 4" xfId="12770" xr:uid="{061197E3-F61A-46A1-A60C-83EA3A722FCA}"/>
    <cellStyle name="Normal 4 2 5 2 5 3" xfId="6393" xr:uid="{00000000-0005-0000-0000-0000DC130000}"/>
    <cellStyle name="Normal 4 2 5 2 5 3 2" xfId="24123" xr:uid="{35B3AAAB-1CF4-46AC-B734-B8C0350CCA38}"/>
    <cellStyle name="Normal 4 2 5 2 5 3 3" xfId="14843" xr:uid="{C9E0AFDD-AE37-494D-B51C-95A4419D8140}"/>
    <cellStyle name="Normal 4 2 5 2 5 4" xfId="19906" xr:uid="{2E7A46E8-9837-4D43-86B7-647F8598C95B}"/>
    <cellStyle name="Normal 4 2 5 2 5 5" xfId="10625" xr:uid="{C18320BA-CE2D-4962-8ADB-C1C313855AB3}"/>
    <cellStyle name="Normal 4 2 5 2 6" xfId="2523" xr:uid="{00000000-0005-0000-0000-0000DD130000}"/>
    <cellStyle name="Normal 4 2 5 2 6 2" xfId="6806" xr:uid="{00000000-0005-0000-0000-0000DE130000}"/>
    <cellStyle name="Normal 4 2 5 2 6 2 2" xfId="24536" xr:uid="{1933B920-2B93-4052-9AE2-4223343E311A}"/>
    <cellStyle name="Normal 4 2 5 2 6 2 3" xfId="15256" xr:uid="{0C43C7AD-9680-407C-980C-DD46A9E4817D}"/>
    <cellStyle name="Normal 4 2 5 2 6 3" xfId="20319" xr:uid="{62A394A2-04E5-44E1-9768-DD7315B293A8}"/>
    <cellStyle name="Normal 4 2 5 2 6 4" xfId="11038" xr:uid="{4B447022-583D-45F7-9707-1920279A1A36}"/>
    <cellStyle name="Normal 4 2 5 2 7" xfId="4741" xr:uid="{00000000-0005-0000-0000-0000DF130000}"/>
    <cellStyle name="Normal 4 2 5 2 7 2" xfId="22471" xr:uid="{682841C2-8EFD-432B-8250-08FA1A4CC02F}"/>
    <cellStyle name="Normal 4 2 5 2 7 3" xfId="13191" xr:uid="{C9E6DDBE-0ADD-49B3-BF96-157E602BDE84}"/>
    <cellStyle name="Normal 4 2 5 2 8" xfId="18254" xr:uid="{B4F451D7-836C-4E54-8300-BC3713C8C454}"/>
    <cellStyle name="Normal 4 2 5 2 9" xfId="17420" xr:uid="{2AC9E234-42C0-4B55-A7BC-D54479EA9ACC}"/>
    <cellStyle name="Normal 4 2 5 3" xfId="839" xr:uid="{00000000-0005-0000-0000-0000E0130000}"/>
    <cellStyle name="Normal 4 2 5 3 2" xfId="3076" xr:uid="{00000000-0005-0000-0000-0000E1130000}"/>
    <cellStyle name="Normal 4 2 5 3 2 2" xfId="7298" xr:uid="{00000000-0005-0000-0000-0000E2130000}"/>
    <cellStyle name="Normal 4 2 5 3 2 2 2" xfId="25028" xr:uid="{3D5DF2CB-1394-4BF4-A737-D4F66A9AD214}"/>
    <cellStyle name="Normal 4 2 5 3 2 2 3" xfId="15748" xr:uid="{C25FA504-7DF4-4540-9490-8C6EE3DFA688}"/>
    <cellStyle name="Normal 4 2 5 3 2 3" xfId="20811" xr:uid="{2126C9BF-126B-46C7-A4F0-8DA35C4A65B3}"/>
    <cellStyle name="Normal 4 2 5 3 2 4" xfId="11530" xr:uid="{0F37C29C-C587-43CF-9C63-101D90C8729A}"/>
    <cellStyle name="Normal 4 2 5 3 3" xfId="5153" xr:uid="{00000000-0005-0000-0000-0000E3130000}"/>
    <cellStyle name="Normal 4 2 5 3 3 2" xfId="22883" xr:uid="{15CF63D1-FDB8-4D1A-A63A-B215E295A7C7}"/>
    <cellStyle name="Normal 4 2 5 3 3 3" xfId="13603" xr:uid="{9085B08D-506E-414A-BECB-FA174D67302C}"/>
    <cellStyle name="Normal 4 2 5 3 4" xfId="18666" xr:uid="{D9A318C3-A229-44A7-AA77-43C4FF1D39A2}"/>
    <cellStyle name="Normal 4 2 5 3 5" xfId="17838" xr:uid="{DB56485C-CBB4-4AFF-92E7-AE92A5F8C692}"/>
    <cellStyle name="Normal 4 2 5 3 6" xfId="9385" xr:uid="{6407272C-A91E-4399-8F37-4FB87DA6B430}"/>
    <cellStyle name="Normal 4 2 5 4" xfId="1259" xr:uid="{00000000-0005-0000-0000-0000E4130000}"/>
    <cellStyle name="Normal 4 2 5 4 2" xfId="3489" xr:uid="{00000000-0005-0000-0000-0000E5130000}"/>
    <cellStyle name="Normal 4 2 5 4 2 2" xfId="7711" xr:uid="{00000000-0005-0000-0000-0000E6130000}"/>
    <cellStyle name="Normal 4 2 5 4 2 2 2" xfId="25441" xr:uid="{A2576D25-B132-4685-A041-2E64B59694AE}"/>
    <cellStyle name="Normal 4 2 5 4 2 2 3" xfId="16161" xr:uid="{CC89F5C8-00B3-420C-8478-4FF82CFAA087}"/>
    <cellStyle name="Normal 4 2 5 4 2 3" xfId="21224" xr:uid="{DD3E1C98-E4B2-4F7F-A78F-1DDA7E121249}"/>
    <cellStyle name="Normal 4 2 5 4 2 4" xfId="11943" xr:uid="{BDD31E4A-50FE-47B2-B013-9F53E13599F5}"/>
    <cellStyle name="Normal 4 2 5 4 3" xfId="5566" xr:uid="{00000000-0005-0000-0000-0000E7130000}"/>
    <cellStyle name="Normal 4 2 5 4 3 2" xfId="23296" xr:uid="{389774EB-DE8B-47C4-896B-54B6867FC109}"/>
    <cellStyle name="Normal 4 2 5 4 3 3" xfId="14016" xr:uid="{F63E3CCB-07A3-4C6F-AABB-3D67AD983600}"/>
    <cellStyle name="Normal 4 2 5 4 4" xfId="19079" xr:uid="{F231572E-009C-4C60-BDFB-78A1559A0F9C}"/>
    <cellStyle name="Normal 4 2 5 4 5" xfId="9798" xr:uid="{73F5FDCD-F345-4F39-B2FB-9564BE18E2BC}"/>
    <cellStyle name="Normal 4 2 5 5" xfId="1672" xr:uid="{00000000-0005-0000-0000-0000E8130000}"/>
    <cellStyle name="Normal 4 2 5 5 2" xfId="3902" xr:uid="{00000000-0005-0000-0000-0000E9130000}"/>
    <cellStyle name="Normal 4 2 5 5 2 2" xfId="8124" xr:uid="{00000000-0005-0000-0000-0000EA130000}"/>
    <cellStyle name="Normal 4 2 5 5 2 2 2" xfId="25854" xr:uid="{BE59CA9A-F064-43CF-82EE-92A4556193F8}"/>
    <cellStyle name="Normal 4 2 5 5 2 2 3" xfId="16574" xr:uid="{92BEE6B8-2D2E-4A19-9141-8EF587088636}"/>
    <cellStyle name="Normal 4 2 5 5 2 3" xfId="21637" xr:uid="{6045F14A-A64F-4720-A4CA-F551457C3A84}"/>
    <cellStyle name="Normal 4 2 5 5 2 4" xfId="12356" xr:uid="{5EBFD239-BF64-45B0-BCFF-91EFA06431E3}"/>
    <cellStyle name="Normal 4 2 5 5 3" xfId="5979" xr:uid="{00000000-0005-0000-0000-0000EB130000}"/>
    <cellStyle name="Normal 4 2 5 5 3 2" xfId="23709" xr:uid="{AEFBFA46-FCE1-4099-9390-9473991FF918}"/>
    <cellStyle name="Normal 4 2 5 5 3 3" xfId="14429" xr:uid="{1FE36519-AC36-4FFD-81C3-9B9E55E56CC3}"/>
    <cellStyle name="Normal 4 2 5 5 4" xfId="19492" xr:uid="{FBDED066-72A6-4834-A13B-C707FC2C8B4B}"/>
    <cellStyle name="Normal 4 2 5 5 5" xfId="10211" xr:uid="{DEB4CC38-0711-4CC4-9086-022F8CF16D6C}"/>
    <cellStyle name="Normal 4 2 5 6" xfId="2086" xr:uid="{00000000-0005-0000-0000-0000EC130000}"/>
    <cellStyle name="Normal 4 2 5 6 2" xfId="4315" xr:uid="{00000000-0005-0000-0000-0000ED130000}"/>
    <cellStyle name="Normal 4 2 5 6 2 2" xfId="8537" xr:uid="{00000000-0005-0000-0000-0000EE130000}"/>
    <cellStyle name="Normal 4 2 5 6 2 2 2" xfId="26267" xr:uid="{5B5567BE-6CEF-4020-BFAD-29233DDBDC1A}"/>
    <cellStyle name="Normal 4 2 5 6 2 2 3" xfId="16987" xr:uid="{0672142D-C336-492E-BD67-937F5C21DA54}"/>
    <cellStyle name="Normal 4 2 5 6 2 3" xfId="22050" xr:uid="{99297710-6250-472B-B379-AC9688C7D9FF}"/>
    <cellStyle name="Normal 4 2 5 6 2 4" xfId="12769" xr:uid="{074BA893-0ACE-4332-B3AA-DEA1A7228D46}"/>
    <cellStyle name="Normal 4 2 5 6 3" xfId="6392" xr:uid="{00000000-0005-0000-0000-0000EF130000}"/>
    <cellStyle name="Normal 4 2 5 6 3 2" xfId="24122" xr:uid="{88CD3243-B85C-4804-AD14-37B2EB90B480}"/>
    <cellStyle name="Normal 4 2 5 6 3 3" xfId="14842" xr:uid="{98B87115-D964-4535-B39A-1AA81ECBAC4A}"/>
    <cellStyle name="Normal 4 2 5 6 4" xfId="19905" xr:uid="{2063D711-AE0B-4A82-BF01-6E39F082E18D}"/>
    <cellStyle name="Normal 4 2 5 6 5" xfId="10624" xr:uid="{166A25DB-E1AC-466A-987F-630BFC6F1489}"/>
    <cellStyle name="Normal 4 2 5 7" xfId="2522" xr:uid="{00000000-0005-0000-0000-0000F0130000}"/>
    <cellStyle name="Normal 4 2 5 7 2" xfId="6805" xr:uid="{00000000-0005-0000-0000-0000F1130000}"/>
    <cellStyle name="Normal 4 2 5 7 2 2" xfId="24535" xr:uid="{074F29C5-F3F7-4697-B25D-93069CFC47F1}"/>
    <cellStyle name="Normal 4 2 5 7 2 3" xfId="15255" xr:uid="{8D3D0FE8-4A51-45A8-A483-BE5A5EC13DF3}"/>
    <cellStyle name="Normal 4 2 5 7 3" xfId="20318" xr:uid="{22EE5317-7FFE-47D4-8B08-9BEB40DE6BB8}"/>
    <cellStyle name="Normal 4 2 5 7 4" xfId="11037" xr:uid="{EE80CB78-2F37-4628-AA1C-A053333F2228}"/>
    <cellStyle name="Normal 4 2 5 8" xfId="4740" xr:uid="{00000000-0005-0000-0000-0000F2130000}"/>
    <cellStyle name="Normal 4 2 5 8 2" xfId="22470" xr:uid="{F31DFBBE-14B8-4FE4-B686-4FB7BD530E7C}"/>
    <cellStyle name="Normal 4 2 5 8 3" xfId="13190" xr:uid="{CA9083B0-78F9-4FFA-B8E7-70F764751328}"/>
    <cellStyle name="Normal 4 2 5 9" xfId="18253" xr:uid="{5F615A53-3DFF-423C-80C3-8447BB33AD37}"/>
    <cellStyle name="Normal 4 2 6" xfId="365" xr:uid="{00000000-0005-0000-0000-0000F3130000}"/>
    <cellStyle name="Normal 4 2 6 10" xfId="8974" xr:uid="{CAD70E34-7874-4B20-A969-A75A64820AA2}"/>
    <cellStyle name="Normal 4 2 6 2" xfId="841" xr:uid="{00000000-0005-0000-0000-0000F4130000}"/>
    <cellStyle name="Normal 4 2 6 2 2" xfId="3078" xr:uid="{00000000-0005-0000-0000-0000F5130000}"/>
    <cellStyle name="Normal 4 2 6 2 2 2" xfId="7300" xr:uid="{00000000-0005-0000-0000-0000F6130000}"/>
    <cellStyle name="Normal 4 2 6 2 2 2 2" xfId="25030" xr:uid="{71E67157-93CD-4CEB-91B0-F2A6E5F19805}"/>
    <cellStyle name="Normal 4 2 6 2 2 2 3" xfId="15750" xr:uid="{A034DC07-4B0A-49D9-A076-450EC0E8C768}"/>
    <cellStyle name="Normal 4 2 6 2 2 3" xfId="20813" xr:uid="{7BCB6B55-4AF2-4D15-ADBB-EABE1F2861DF}"/>
    <cellStyle name="Normal 4 2 6 2 2 4" xfId="11532" xr:uid="{E5E752C4-54D3-4010-94C0-6B168C5DB22D}"/>
    <cellStyle name="Normal 4 2 6 2 3" xfId="5155" xr:uid="{00000000-0005-0000-0000-0000F7130000}"/>
    <cellStyle name="Normal 4 2 6 2 3 2" xfId="22885" xr:uid="{4D6EA6BF-22CF-4FDD-B90E-D614E5D1EF1F}"/>
    <cellStyle name="Normal 4 2 6 2 3 3" xfId="13605" xr:uid="{BCCA4946-2DC9-415C-98CD-C2ED99277DF3}"/>
    <cellStyle name="Normal 4 2 6 2 4" xfId="18668" xr:uid="{60E86E7A-4096-4DA3-B3BB-0912BDECE63B}"/>
    <cellStyle name="Normal 4 2 6 2 5" xfId="17840" xr:uid="{60C31FBF-F4D0-48CC-BFF0-D41966ADF124}"/>
    <cellStyle name="Normal 4 2 6 2 6" xfId="9387" xr:uid="{1EA373A2-6A06-4A32-A18E-C617808752DE}"/>
    <cellStyle name="Normal 4 2 6 3" xfId="1261" xr:uid="{00000000-0005-0000-0000-0000F8130000}"/>
    <cellStyle name="Normal 4 2 6 3 2" xfId="3491" xr:uid="{00000000-0005-0000-0000-0000F9130000}"/>
    <cellStyle name="Normal 4 2 6 3 2 2" xfId="7713" xr:uid="{00000000-0005-0000-0000-0000FA130000}"/>
    <cellStyle name="Normal 4 2 6 3 2 2 2" xfId="25443" xr:uid="{16D97678-A08B-4BEA-A0A0-7106B6D24B5F}"/>
    <cellStyle name="Normal 4 2 6 3 2 2 3" xfId="16163" xr:uid="{CF5CD299-3E14-49DE-8D68-183C65934AC5}"/>
    <cellStyle name="Normal 4 2 6 3 2 3" xfId="21226" xr:uid="{8BBB74E3-0C7C-4046-BBEE-D23D3D39A9C0}"/>
    <cellStyle name="Normal 4 2 6 3 2 4" xfId="11945" xr:uid="{998E23F9-2625-4918-B26C-8CA8B2B638FD}"/>
    <cellStyle name="Normal 4 2 6 3 3" xfId="5568" xr:uid="{00000000-0005-0000-0000-0000FB130000}"/>
    <cellStyle name="Normal 4 2 6 3 3 2" xfId="23298" xr:uid="{79FAA9D3-F8E1-4AE7-9E9E-79FDD68FEF72}"/>
    <cellStyle name="Normal 4 2 6 3 3 3" xfId="14018" xr:uid="{E03551AB-756D-4024-8B7A-BF3BABEB6AC0}"/>
    <cellStyle name="Normal 4 2 6 3 4" xfId="19081" xr:uid="{8380B0AD-E214-4E48-BBB3-66534A759CE4}"/>
    <cellStyle name="Normal 4 2 6 3 5" xfId="9800" xr:uid="{48AAFF2C-4C49-4589-9909-964B8A22104B}"/>
    <cellStyle name="Normal 4 2 6 4" xfId="1674" xr:uid="{00000000-0005-0000-0000-0000FC130000}"/>
    <cellStyle name="Normal 4 2 6 4 2" xfId="3904" xr:uid="{00000000-0005-0000-0000-0000FD130000}"/>
    <cellStyle name="Normal 4 2 6 4 2 2" xfId="8126" xr:uid="{00000000-0005-0000-0000-0000FE130000}"/>
    <cellStyle name="Normal 4 2 6 4 2 2 2" xfId="25856" xr:uid="{3BEDD4FB-F8DF-4616-BA1B-5336E9FD5DF2}"/>
    <cellStyle name="Normal 4 2 6 4 2 2 3" xfId="16576" xr:uid="{717CB777-1352-4380-BEF7-09C979111B1B}"/>
    <cellStyle name="Normal 4 2 6 4 2 3" xfId="21639" xr:uid="{76496331-CFE4-49EC-90CD-CF1B71A4234E}"/>
    <cellStyle name="Normal 4 2 6 4 2 4" xfId="12358" xr:uid="{C081D47A-388E-4C8C-A220-B587F2DC3F8D}"/>
    <cellStyle name="Normal 4 2 6 4 3" xfId="5981" xr:uid="{00000000-0005-0000-0000-0000FF130000}"/>
    <cellStyle name="Normal 4 2 6 4 3 2" xfId="23711" xr:uid="{A89B2D5F-4A57-4A51-B425-2EFE65EC7A00}"/>
    <cellStyle name="Normal 4 2 6 4 3 3" xfId="14431" xr:uid="{03E5938E-442A-4A18-89D1-B7C248E67000}"/>
    <cellStyle name="Normal 4 2 6 4 4" xfId="19494" xr:uid="{32E91D27-F643-431A-9A47-629EF898E6F5}"/>
    <cellStyle name="Normal 4 2 6 4 5" xfId="10213" xr:uid="{91F716F8-5BDB-4EA8-8716-D8A37D95C5B9}"/>
    <cellStyle name="Normal 4 2 6 5" xfId="2088" xr:uid="{00000000-0005-0000-0000-000000140000}"/>
    <cellStyle name="Normal 4 2 6 5 2" xfId="4317" xr:uid="{00000000-0005-0000-0000-000001140000}"/>
    <cellStyle name="Normal 4 2 6 5 2 2" xfId="8539" xr:uid="{00000000-0005-0000-0000-000002140000}"/>
    <cellStyle name="Normal 4 2 6 5 2 2 2" xfId="26269" xr:uid="{46547A06-D297-4A27-8143-262005866D1C}"/>
    <cellStyle name="Normal 4 2 6 5 2 2 3" xfId="16989" xr:uid="{919DC988-5CE2-42A6-870C-38D882BA4242}"/>
    <cellStyle name="Normal 4 2 6 5 2 3" xfId="22052" xr:uid="{4C7754F6-7CA9-466A-A7B2-3F7DE81B5DF4}"/>
    <cellStyle name="Normal 4 2 6 5 2 4" xfId="12771" xr:uid="{F1074B47-58C0-4243-8EC6-AE9CB043EBE3}"/>
    <cellStyle name="Normal 4 2 6 5 3" xfId="6394" xr:uid="{00000000-0005-0000-0000-000003140000}"/>
    <cellStyle name="Normal 4 2 6 5 3 2" xfId="24124" xr:uid="{37FAAD7F-0387-4BD6-A02F-E63BC160A47C}"/>
    <cellStyle name="Normal 4 2 6 5 3 3" xfId="14844" xr:uid="{4E3CBE35-F481-4D68-855F-DFEADEFB3C15}"/>
    <cellStyle name="Normal 4 2 6 5 4" xfId="19907" xr:uid="{4A7C95A7-F1F7-43E5-B4CD-76631B3F5122}"/>
    <cellStyle name="Normal 4 2 6 5 5" xfId="10626" xr:uid="{56549618-4795-44AE-8CB2-0619774DB256}"/>
    <cellStyle name="Normal 4 2 6 6" xfId="2524" xr:uid="{00000000-0005-0000-0000-000004140000}"/>
    <cellStyle name="Normal 4 2 6 6 2" xfId="6807" xr:uid="{00000000-0005-0000-0000-000005140000}"/>
    <cellStyle name="Normal 4 2 6 6 2 2" xfId="24537" xr:uid="{70751356-9539-4BE7-8BE3-257ACFFD8BE1}"/>
    <cellStyle name="Normal 4 2 6 6 2 3" xfId="15257" xr:uid="{790BDE33-BE95-42E4-A90B-AF1C0338DEC3}"/>
    <cellStyle name="Normal 4 2 6 6 3" xfId="20320" xr:uid="{1E4CD5F5-88AD-407E-8367-89980A5F0547}"/>
    <cellStyle name="Normal 4 2 6 6 4" xfId="11039" xr:uid="{87610091-1378-4BFE-B20A-AF25D891E10A}"/>
    <cellStyle name="Normal 4 2 6 7" xfId="4742" xr:uid="{00000000-0005-0000-0000-000006140000}"/>
    <cellStyle name="Normal 4 2 6 7 2" xfId="22472" xr:uid="{473186CE-F848-43C8-9F38-CD11731DD2A0}"/>
    <cellStyle name="Normal 4 2 6 7 3" xfId="13192" xr:uid="{3B222B67-34E5-42DD-86F3-A7891CE136B5}"/>
    <cellStyle name="Normal 4 2 6 8" xfId="18255" xr:uid="{9ED6911F-BA23-4BDE-BCFB-BD0D983A4B3A}"/>
    <cellStyle name="Normal 4 2 6 9" xfId="17421" xr:uid="{B619A825-34D7-4C27-8CCE-E802D8FD3EC3}"/>
    <cellStyle name="Normal 4 3" xfId="366" xr:uid="{00000000-0005-0000-0000-000007140000}"/>
    <cellStyle name="Normal 4 3 10" xfId="18256" xr:uid="{41ED1D64-0C4A-44C4-8ED6-7E19E16C72ED}"/>
    <cellStyle name="Normal 4 3 11" xfId="17422" xr:uid="{73400292-66CB-49C4-AE41-C697F94744DC}"/>
    <cellStyle name="Normal 4 3 12" xfId="8975" xr:uid="{EE7D46C1-25AE-4ECC-BCC7-03E956458457}"/>
    <cellStyle name="Normal 4 3 2" xfId="367" xr:uid="{00000000-0005-0000-0000-000008140000}"/>
    <cellStyle name="Normal 4 3 2 2" xfId="368" xr:uid="{00000000-0005-0000-0000-000009140000}"/>
    <cellStyle name="Normal 4 3 2 2 2" xfId="369" xr:uid="{00000000-0005-0000-0000-00000A140000}"/>
    <cellStyle name="Normal 4 3 2 2 2 10" xfId="18257" xr:uid="{7709A5F5-EDDA-4BA3-8DCF-E509FC665CBC}"/>
    <cellStyle name="Normal 4 3 2 2 2 11" xfId="17423" xr:uid="{0A22461D-820F-4301-B955-B58C8648B014}"/>
    <cellStyle name="Normal 4 3 2 2 2 12" xfId="8976" xr:uid="{8E7F403C-1483-4627-A40D-51F16694FACF}"/>
    <cellStyle name="Normal 4 3 2 2 2 2" xfId="370" xr:uid="{00000000-0005-0000-0000-00000B140000}"/>
    <cellStyle name="Normal 4 3 2 2 2 2 10" xfId="17424" xr:uid="{DEF81E59-96D8-4663-94D4-7DCB0FB9A0AA}"/>
    <cellStyle name="Normal 4 3 2 2 2 2 11" xfId="8977" xr:uid="{A4C549CD-3E83-4035-8804-049A7FAFE41B}"/>
    <cellStyle name="Normal 4 3 2 2 2 2 2" xfId="371" xr:uid="{00000000-0005-0000-0000-00000C140000}"/>
    <cellStyle name="Normal 4 3 2 2 2 2 2 10" xfId="8978" xr:uid="{A2ED5854-5534-477B-BD80-9AB804A6CE0B}"/>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5034" xr:uid="{EB758F22-062E-442F-ABF8-5B8B929F6E6F}"/>
    <cellStyle name="Normal 4 3 2 2 2 2 2 2 2 2 3" xfId="15754" xr:uid="{F27EB1B7-53CF-48FF-8EA7-F6859A83CE03}"/>
    <cellStyle name="Normal 4 3 2 2 2 2 2 2 2 3" xfId="20817" xr:uid="{C45441D4-C774-4823-8210-E8F1EE2CB152}"/>
    <cellStyle name="Normal 4 3 2 2 2 2 2 2 2 4" xfId="11536" xr:uid="{C9CBD2FE-FAB6-46D2-A2E0-290A962B33D0}"/>
    <cellStyle name="Normal 4 3 2 2 2 2 2 2 3" xfId="5159" xr:uid="{00000000-0005-0000-0000-000010140000}"/>
    <cellStyle name="Normal 4 3 2 2 2 2 2 2 3 2" xfId="22889" xr:uid="{D142B7A8-7E4F-4B2C-BE90-3C357228AF60}"/>
    <cellStyle name="Normal 4 3 2 2 2 2 2 2 3 3" xfId="13609" xr:uid="{2D710E45-4430-4E84-8E19-766AF381B3D7}"/>
    <cellStyle name="Normal 4 3 2 2 2 2 2 2 4" xfId="18672" xr:uid="{212799B0-1B05-4D2F-8AB3-8DE88648F2D7}"/>
    <cellStyle name="Normal 4 3 2 2 2 2 2 2 5" xfId="17844" xr:uid="{9EA32D21-7E84-4BF7-9A89-29E5CA979604}"/>
    <cellStyle name="Normal 4 3 2 2 2 2 2 2 6" xfId="9391" xr:uid="{2ACE8C64-356B-4342-B861-3DA5A1DE5D57}"/>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5447" xr:uid="{78E0C346-0E00-4ABB-AB1F-75F719C920C3}"/>
    <cellStyle name="Normal 4 3 2 2 2 2 2 3 2 2 3" xfId="16167" xr:uid="{100A4D29-6499-4C1F-ABE3-EA2BA54BFED6}"/>
    <cellStyle name="Normal 4 3 2 2 2 2 2 3 2 3" xfId="21230" xr:uid="{B400B326-E5ED-4F1D-9A09-6194FAF1840E}"/>
    <cellStyle name="Normal 4 3 2 2 2 2 2 3 2 4" xfId="11949" xr:uid="{09FCDE1A-A2BD-45F3-A3AA-F732CA9C81E7}"/>
    <cellStyle name="Normal 4 3 2 2 2 2 2 3 3" xfId="5572" xr:uid="{00000000-0005-0000-0000-000014140000}"/>
    <cellStyle name="Normal 4 3 2 2 2 2 2 3 3 2" xfId="23302" xr:uid="{62DAA2A1-E109-4979-ABAD-AD070CF9E425}"/>
    <cellStyle name="Normal 4 3 2 2 2 2 2 3 3 3" xfId="14022" xr:uid="{4335CCB9-033D-4313-B7CB-59B86010F3B0}"/>
    <cellStyle name="Normal 4 3 2 2 2 2 2 3 4" xfId="19085" xr:uid="{7DD3A4E6-0591-4BCF-B365-9778B14E2694}"/>
    <cellStyle name="Normal 4 3 2 2 2 2 2 3 5" xfId="9804" xr:uid="{DAC5C265-D9B7-44DA-8AC9-7C3BE6FE0BED}"/>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860" xr:uid="{0268F60C-47A0-4C44-9579-93489136D4DD}"/>
    <cellStyle name="Normal 4 3 2 2 2 2 2 4 2 2 3" xfId="16580" xr:uid="{A3A1C4A0-1193-46E5-91DF-7120198E71A6}"/>
    <cellStyle name="Normal 4 3 2 2 2 2 2 4 2 3" xfId="21643" xr:uid="{D12B79AD-461F-435B-9D77-4C61D1CAE18F}"/>
    <cellStyle name="Normal 4 3 2 2 2 2 2 4 2 4" xfId="12362" xr:uid="{9409669F-0633-41EB-9B66-702CF59429D1}"/>
    <cellStyle name="Normal 4 3 2 2 2 2 2 4 3" xfId="5985" xr:uid="{00000000-0005-0000-0000-000018140000}"/>
    <cellStyle name="Normal 4 3 2 2 2 2 2 4 3 2" xfId="23715" xr:uid="{21DF7F88-58D7-4A6B-8C27-7CBA5B9253BD}"/>
    <cellStyle name="Normal 4 3 2 2 2 2 2 4 3 3" xfId="14435" xr:uid="{D0216C02-B477-4E29-A5BC-C9DC48B72C89}"/>
    <cellStyle name="Normal 4 3 2 2 2 2 2 4 4" xfId="19498" xr:uid="{48B505A3-E60E-4D3A-AE93-57FDAA5446CC}"/>
    <cellStyle name="Normal 4 3 2 2 2 2 2 4 5" xfId="10217" xr:uid="{D6F3B7C4-89A5-41FF-A230-224A78664745}"/>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6273" xr:uid="{B57BB98D-C899-48F5-94AE-A91B240ADA2D}"/>
    <cellStyle name="Normal 4 3 2 2 2 2 2 5 2 2 3" xfId="16993" xr:uid="{4CD90DDE-EFBC-42E7-B329-6D9F3CCB80B8}"/>
    <cellStyle name="Normal 4 3 2 2 2 2 2 5 2 3" xfId="22056" xr:uid="{6E3712C6-A46D-43F0-9283-D5CD64AAC6FD}"/>
    <cellStyle name="Normal 4 3 2 2 2 2 2 5 2 4" xfId="12775" xr:uid="{3D70E9B9-F971-4298-AB44-A4865A1950F9}"/>
    <cellStyle name="Normal 4 3 2 2 2 2 2 5 3" xfId="6398" xr:uid="{00000000-0005-0000-0000-00001C140000}"/>
    <cellStyle name="Normal 4 3 2 2 2 2 2 5 3 2" xfId="24128" xr:uid="{599ED67F-C5AE-40DC-A179-56197D027326}"/>
    <cellStyle name="Normal 4 3 2 2 2 2 2 5 3 3" xfId="14848" xr:uid="{4AFA1C26-BE2C-45D0-9D76-85CCD04BC040}"/>
    <cellStyle name="Normal 4 3 2 2 2 2 2 5 4" xfId="19911" xr:uid="{1F0C4D26-D115-4F74-8779-465F9B135F6A}"/>
    <cellStyle name="Normal 4 3 2 2 2 2 2 5 5" xfId="10630" xr:uid="{6D7E1F37-C55A-463D-BAF8-2EFA39426688}"/>
    <cellStyle name="Normal 4 3 2 2 2 2 2 6" xfId="2528" xr:uid="{00000000-0005-0000-0000-00001D140000}"/>
    <cellStyle name="Normal 4 3 2 2 2 2 2 6 2" xfId="6811" xr:uid="{00000000-0005-0000-0000-00001E140000}"/>
    <cellStyle name="Normal 4 3 2 2 2 2 2 6 2 2" xfId="24541" xr:uid="{C44C9597-E49D-4FCE-8105-053A87AC048E}"/>
    <cellStyle name="Normal 4 3 2 2 2 2 2 6 2 3" xfId="15261" xr:uid="{17E54B60-EF91-48BE-A627-076DF511A4EA}"/>
    <cellStyle name="Normal 4 3 2 2 2 2 2 6 3" xfId="20324" xr:uid="{AAF09052-3793-4106-B6BC-CCB810D5FDDB}"/>
    <cellStyle name="Normal 4 3 2 2 2 2 2 6 4" xfId="11043" xr:uid="{7EF4C7E7-7ACC-4457-9A9C-FF1936A30E18}"/>
    <cellStyle name="Normal 4 3 2 2 2 2 2 7" xfId="4746" xr:uid="{00000000-0005-0000-0000-00001F140000}"/>
    <cellStyle name="Normal 4 3 2 2 2 2 2 7 2" xfId="22476" xr:uid="{B462A0B1-9EAA-4E7E-A1C0-7B0CCC0DCED2}"/>
    <cellStyle name="Normal 4 3 2 2 2 2 2 7 3" xfId="13196" xr:uid="{DCE2BF4D-87D4-4853-8330-251740AC11C5}"/>
    <cellStyle name="Normal 4 3 2 2 2 2 2 8" xfId="18259" xr:uid="{36967A4C-F798-45BF-93B6-9A0DB0F1F94C}"/>
    <cellStyle name="Normal 4 3 2 2 2 2 2 9" xfId="17425" xr:uid="{CCA1BD0F-1489-47F5-BD16-16B91BB0E6E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5033" xr:uid="{853E1D19-1691-426D-96B0-7E07FD9602AB}"/>
    <cellStyle name="Normal 4 3 2 2 2 2 3 2 2 3" xfId="15753" xr:uid="{966B6ADE-BA8D-4724-95E4-4D75BB3CC1C8}"/>
    <cellStyle name="Normal 4 3 2 2 2 2 3 2 3" xfId="20816" xr:uid="{0FCC2A57-9C9D-4265-BF01-FFFB42CFFADF}"/>
    <cellStyle name="Normal 4 3 2 2 2 2 3 2 4" xfId="11535" xr:uid="{C462DCFB-2DBB-44F2-972B-5399232691FE}"/>
    <cellStyle name="Normal 4 3 2 2 2 2 3 3" xfId="5158" xr:uid="{00000000-0005-0000-0000-000023140000}"/>
    <cellStyle name="Normal 4 3 2 2 2 2 3 3 2" xfId="22888" xr:uid="{D6ED5D4D-AA3B-4810-BA43-EA26FE426B23}"/>
    <cellStyle name="Normal 4 3 2 2 2 2 3 3 3" xfId="13608" xr:uid="{47781C41-3360-4737-B6FA-BD85614F322A}"/>
    <cellStyle name="Normal 4 3 2 2 2 2 3 4" xfId="18671" xr:uid="{6F0BE3DA-E21D-4681-BBE4-102C372D4A60}"/>
    <cellStyle name="Normal 4 3 2 2 2 2 3 5" xfId="17843" xr:uid="{7D17664F-1B08-482E-8EBF-123F3F8F09B6}"/>
    <cellStyle name="Normal 4 3 2 2 2 2 3 6" xfId="9390" xr:uid="{19DDECB4-3358-44DF-B15B-7AECA94207ED}"/>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5446" xr:uid="{5CA36FFD-0A86-492C-A005-68AA742BC3AD}"/>
    <cellStyle name="Normal 4 3 2 2 2 2 4 2 2 3" xfId="16166" xr:uid="{E1A455FB-D893-4EF6-8741-1FF182ECE98E}"/>
    <cellStyle name="Normal 4 3 2 2 2 2 4 2 3" xfId="21229" xr:uid="{4E5BDB92-0EA4-4C47-A43B-AD4D8B959F69}"/>
    <cellStyle name="Normal 4 3 2 2 2 2 4 2 4" xfId="11948" xr:uid="{F6429ED7-4E72-4CD4-9184-7020F75F9EB4}"/>
    <cellStyle name="Normal 4 3 2 2 2 2 4 3" xfId="5571" xr:uid="{00000000-0005-0000-0000-000027140000}"/>
    <cellStyle name="Normal 4 3 2 2 2 2 4 3 2" xfId="23301" xr:uid="{04F8A34C-C192-416D-86AC-A5CA62B53E06}"/>
    <cellStyle name="Normal 4 3 2 2 2 2 4 3 3" xfId="14021" xr:uid="{F87631EC-1FB5-448E-BA0D-7CAEBBA34F22}"/>
    <cellStyle name="Normal 4 3 2 2 2 2 4 4" xfId="19084" xr:uid="{9EF22AD9-2A72-4DDC-B7A9-04D7F32A3373}"/>
    <cellStyle name="Normal 4 3 2 2 2 2 4 5" xfId="9803" xr:uid="{24C6AC82-E5CF-42A9-8D94-A3C9EFBC458F}"/>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859" xr:uid="{96ED96A3-8086-4EDA-9EC1-9C45373EBD54}"/>
    <cellStyle name="Normal 4 3 2 2 2 2 5 2 2 3" xfId="16579" xr:uid="{DC676513-1ED5-4070-A926-45A1251DC36C}"/>
    <cellStyle name="Normal 4 3 2 2 2 2 5 2 3" xfId="21642" xr:uid="{552C18BF-5405-4718-A855-070CFD279D12}"/>
    <cellStyle name="Normal 4 3 2 2 2 2 5 2 4" xfId="12361" xr:uid="{DCD845C2-0899-4F79-9B6C-8014C2707431}"/>
    <cellStyle name="Normal 4 3 2 2 2 2 5 3" xfId="5984" xr:uid="{00000000-0005-0000-0000-00002B140000}"/>
    <cellStyle name="Normal 4 3 2 2 2 2 5 3 2" xfId="23714" xr:uid="{A52DF08F-1D9E-4A42-B645-B707D92BFD22}"/>
    <cellStyle name="Normal 4 3 2 2 2 2 5 3 3" xfId="14434" xr:uid="{4D595D0B-CA61-41AF-BC00-F48E2D3EB8E5}"/>
    <cellStyle name="Normal 4 3 2 2 2 2 5 4" xfId="19497" xr:uid="{8FDAF4E4-7C4B-4402-B655-E67ED4E7DA22}"/>
    <cellStyle name="Normal 4 3 2 2 2 2 5 5" xfId="10216" xr:uid="{10C153B0-116C-47FF-BFB5-FA69202B4E2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6272" xr:uid="{B189DC2D-35EF-4025-A767-560C0CE61D39}"/>
    <cellStyle name="Normal 4 3 2 2 2 2 6 2 2 3" xfId="16992" xr:uid="{15C15C8C-429C-4856-B655-0F52C1A2871F}"/>
    <cellStyle name="Normal 4 3 2 2 2 2 6 2 3" xfId="22055" xr:uid="{D2F8C580-6D86-4FD2-978A-6D261AF8B789}"/>
    <cellStyle name="Normal 4 3 2 2 2 2 6 2 4" xfId="12774" xr:uid="{09C61F4B-467E-495C-8034-8B35A19B145C}"/>
    <cellStyle name="Normal 4 3 2 2 2 2 6 3" xfId="6397" xr:uid="{00000000-0005-0000-0000-00002F140000}"/>
    <cellStyle name="Normal 4 3 2 2 2 2 6 3 2" xfId="24127" xr:uid="{091B183F-301A-4603-9659-4C14F236327F}"/>
    <cellStyle name="Normal 4 3 2 2 2 2 6 3 3" xfId="14847" xr:uid="{3492F07C-617B-47D5-A942-3DF782D328E2}"/>
    <cellStyle name="Normal 4 3 2 2 2 2 6 4" xfId="19910" xr:uid="{8F712478-03AB-481E-AA4F-013453961632}"/>
    <cellStyle name="Normal 4 3 2 2 2 2 6 5" xfId="10629" xr:uid="{CA83255A-8D11-4989-990F-B2E5B6D5DCE3}"/>
    <cellStyle name="Normal 4 3 2 2 2 2 7" xfId="2527" xr:uid="{00000000-0005-0000-0000-000030140000}"/>
    <cellStyle name="Normal 4 3 2 2 2 2 7 2" xfId="6810" xr:uid="{00000000-0005-0000-0000-000031140000}"/>
    <cellStyle name="Normal 4 3 2 2 2 2 7 2 2" xfId="24540" xr:uid="{5AE1D215-8934-4836-BA35-6ABD4AB657FB}"/>
    <cellStyle name="Normal 4 3 2 2 2 2 7 2 3" xfId="15260" xr:uid="{B69488E0-1AB2-4C63-8674-ED3781D11B77}"/>
    <cellStyle name="Normal 4 3 2 2 2 2 7 3" xfId="20323" xr:uid="{2416FC0B-8BE7-48CF-93F1-BE6D9E463BB3}"/>
    <cellStyle name="Normal 4 3 2 2 2 2 7 4" xfId="11042" xr:uid="{E5DC9F85-5DD8-4722-9413-74DDB9C2FDAC}"/>
    <cellStyle name="Normal 4 3 2 2 2 2 8" xfId="4745" xr:uid="{00000000-0005-0000-0000-000032140000}"/>
    <cellStyle name="Normal 4 3 2 2 2 2 8 2" xfId="22475" xr:uid="{7F57A78C-0F07-4AD8-9D8D-050A54CADD40}"/>
    <cellStyle name="Normal 4 3 2 2 2 2 8 3" xfId="13195" xr:uid="{C95B5C27-8F82-4480-BBAC-9124C6991BE4}"/>
    <cellStyle name="Normal 4 3 2 2 2 2 9" xfId="18258" xr:uid="{1AA10291-1FAB-4C13-AC6F-E90F912BD3DC}"/>
    <cellStyle name="Normal 4 3 2 2 2 3" xfId="372" xr:uid="{00000000-0005-0000-0000-000033140000}"/>
    <cellStyle name="Normal 4 3 2 2 2 3 10" xfId="8979" xr:uid="{5CE0DDD8-8982-4965-BD3A-76FC836E4448}"/>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5035" xr:uid="{F6421F4D-642C-45BD-A8DC-3ABE95346D7E}"/>
    <cellStyle name="Normal 4 3 2 2 2 3 2 2 2 3" xfId="15755" xr:uid="{281AFD14-F449-4502-AF6F-19729CCFCC9C}"/>
    <cellStyle name="Normal 4 3 2 2 2 3 2 2 3" xfId="20818" xr:uid="{034AB615-85DF-49DA-BE0D-B4DB0174CC92}"/>
    <cellStyle name="Normal 4 3 2 2 2 3 2 2 4" xfId="11537" xr:uid="{FCD8B8ED-E34B-490C-9ECE-559B29173440}"/>
    <cellStyle name="Normal 4 3 2 2 2 3 2 3" xfId="5160" xr:uid="{00000000-0005-0000-0000-000037140000}"/>
    <cellStyle name="Normal 4 3 2 2 2 3 2 3 2" xfId="22890" xr:uid="{6DD1DA8A-4022-4E7A-9125-CC31DA8FE9E0}"/>
    <cellStyle name="Normal 4 3 2 2 2 3 2 3 3" xfId="13610" xr:uid="{14ED2EA0-E03B-4839-B67B-BB5EAD7EE407}"/>
    <cellStyle name="Normal 4 3 2 2 2 3 2 4" xfId="18673" xr:uid="{53514AED-C61A-403C-AD1E-3619652D6FB5}"/>
    <cellStyle name="Normal 4 3 2 2 2 3 2 5" xfId="17845" xr:uid="{7B2AB9AC-8A6F-48BB-AE85-EF3FC04577B9}"/>
    <cellStyle name="Normal 4 3 2 2 2 3 2 6" xfId="9392" xr:uid="{D795C220-E05A-4292-BB6B-3C343A789AA1}"/>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5448" xr:uid="{943FCADA-4795-4685-A2FD-AEF2CEA2EF23}"/>
    <cellStyle name="Normal 4 3 2 2 2 3 3 2 2 3" xfId="16168" xr:uid="{2186677A-C930-4A06-A505-2128E44C3DA3}"/>
    <cellStyle name="Normal 4 3 2 2 2 3 3 2 3" xfId="21231" xr:uid="{843033CA-9273-4966-AA47-1ED6F53DCE57}"/>
    <cellStyle name="Normal 4 3 2 2 2 3 3 2 4" xfId="11950" xr:uid="{5FDB578B-B283-48BA-87D9-2C1479B1C712}"/>
    <cellStyle name="Normal 4 3 2 2 2 3 3 3" xfId="5573" xr:uid="{00000000-0005-0000-0000-00003B140000}"/>
    <cellStyle name="Normal 4 3 2 2 2 3 3 3 2" xfId="23303" xr:uid="{601DC0B4-B3B4-4177-8B59-F4B451402F83}"/>
    <cellStyle name="Normal 4 3 2 2 2 3 3 3 3" xfId="14023" xr:uid="{CEFC4DD6-B359-4207-8771-20F8BF9FD227}"/>
    <cellStyle name="Normal 4 3 2 2 2 3 3 4" xfId="19086" xr:uid="{6FFFDC67-662D-4CF9-A3FD-A3BD7CEBB9B7}"/>
    <cellStyle name="Normal 4 3 2 2 2 3 3 5" xfId="9805" xr:uid="{42ED465C-65BC-4C58-B142-47469618B63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861" xr:uid="{6D0730EE-0A95-4CBD-88E8-E1759E77F3C7}"/>
    <cellStyle name="Normal 4 3 2 2 2 3 4 2 2 3" xfId="16581" xr:uid="{5355D491-A7A6-403A-95A4-23DDB20A70D2}"/>
    <cellStyle name="Normal 4 3 2 2 2 3 4 2 3" xfId="21644" xr:uid="{0BE55EB1-ADFC-471A-AE4E-8429839694A0}"/>
    <cellStyle name="Normal 4 3 2 2 2 3 4 2 4" xfId="12363" xr:uid="{2AF5E825-FAFA-431C-BFBD-35F7A717B0B2}"/>
    <cellStyle name="Normal 4 3 2 2 2 3 4 3" xfId="5986" xr:uid="{00000000-0005-0000-0000-00003F140000}"/>
    <cellStyle name="Normal 4 3 2 2 2 3 4 3 2" xfId="23716" xr:uid="{402F7A18-6F51-4C10-B008-6F4BA6CFC656}"/>
    <cellStyle name="Normal 4 3 2 2 2 3 4 3 3" xfId="14436" xr:uid="{51FC45F3-9DC9-4607-B1C3-F7E743F36539}"/>
    <cellStyle name="Normal 4 3 2 2 2 3 4 4" xfId="19499" xr:uid="{A47BB271-9878-45F6-B74D-4BB3BE4E9856}"/>
    <cellStyle name="Normal 4 3 2 2 2 3 4 5" xfId="10218" xr:uid="{4FEBB52B-CBD3-4F73-B970-B2EC32541B08}"/>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6274" xr:uid="{07A39B69-F086-4CF9-879C-1BE1A7DCA3D5}"/>
    <cellStyle name="Normal 4 3 2 2 2 3 5 2 2 3" xfId="16994" xr:uid="{0CA11FAA-DC6D-41CE-BB30-A953D93513E2}"/>
    <cellStyle name="Normal 4 3 2 2 2 3 5 2 3" xfId="22057" xr:uid="{20A0B764-9335-4627-AFEF-585CA1618B52}"/>
    <cellStyle name="Normal 4 3 2 2 2 3 5 2 4" xfId="12776" xr:uid="{3C9F6DAB-98AC-4048-BD41-60648B01AA3D}"/>
    <cellStyle name="Normal 4 3 2 2 2 3 5 3" xfId="6399" xr:uid="{00000000-0005-0000-0000-000043140000}"/>
    <cellStyle name="Normal 4 3 2 2 2 3 5 3 2" xfId="24129" xr:uid="{6ACCBCEF-F151-4F8A-93DD-E6C4724C211A}"/>
    <cellStyle name="Normal 4 3 2 2 2 3 5 3 3" xfId="14849" xr:uid="{CA595995-2723-4524-B252-1017263D7347}"/>
    <cellStyle name="Normal 4 3 2 2 2 3 5 4" xfId="19912" xr:uid="{FC6ADA52-22D9-4AFB-AB16-879E5CE54611}"/>
    <cellStyle name="Normal 4 3 2 2 2 3 5 5" xfId="10631" xr:uid="{7901723B-30DA-49D9-B7B4-625FC01E96F0}"/>
    <cellStyle name="Normal 4 3 2 2 2 3 6" xfId="2529" xr:uid="{00000000-0005-0000-0000-000044140000}"/>
    <cellStyle name="Normal 4 3 2 2 2 3 6 2" xfId="6812" xr:uid="{00000000-0005-0000-0000-000045140000}"/>
    <cellStyle name="Normal 4 3 2 2 2 3 6 2 2" xfId="24542" xr:uid="{92C4CB5D-9B81-4940-9441-B76BFB4A7FE0}"/>
    <cellStyle name="Normal 4 3 2 2 2 3 6 2 3" xfId="15262" xr:uid="{43707138-F6F1-4916-BC52-F7E3D46DE1A9}"/>
    <cellStyle name="Normal 4 3 2 2 2 3 6 3" xfId="20325" xr:uid="{8B6B1B44-CD86-46EF-BF23-0702AE8BF302}"/>
    <cellStyle name="Normal 4 3 2 2 2 3 6 4" xfId="11044" xr:uid="{3B74C739-F0CF-4DED-AFE6-7B3EA0F76518}"/>
    <cellStyle name="Normal 4 3 2 2 2 3 7" xfId="4747" xr:uid="{00000000-0005-0000-0000-000046140000}"/>
    <cellStyle name="Normal 4 3 2 2 2 3 7 2" xfId="22477" xr:uid="{58E67395-1AE8-434D-BF8B-AE5F493E1C1D}"/>
    <cellStyle name="Normal 4 3 2 2 2 3 7 3" xfId="13197" xr:uid="{5649205F-0F5F-4625-9D04-E78AA4AC1835}"/>
    <cellStyle name="Normal 4 3 2 2 2 3 8" xfId="18260" xr:uid="{2C0B4AD7-83B7-4264-B1DC-90EA3BCF10C5}"/>
    <cellStyle name="Normal 4 3 2 2 2 3 9" xfId="17426" xr:uid="{E5D9EF8E-572E-4E1C-B06A-6BCFF50012ED}"/>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5032" xr:uid="{BC853B9F-45F9-4DB3-A1B0-806203FD9D49}"/>
    <cellStyle name="Normal 4 3 2 2 2 4 2 2 3" xfId="15752" xr:uid="{0359EE1B-D54B-4704-A136-7E9FFECDC68F}"/>
    <cellStyle name="Normal 4 3 2 2 2 4 2 3" xfId="20815" xr:uid="{69DB32E7-8424-4D12-BFA0-E5B32A672AEC}"/>
    <cellStyle name="Normal 4 3 2 2 2 4 2 4" xfId="11534" xr:uid="{71A9CFAE-5A1D-4220-8756-90CE847B881C}"/>
    <cellStyle name="Normal 4 3 2 2 2 4 3" xfId="5157" xr:uid="{00000000-0005-0000-0000-00004A140000}"/>
    <cellStyle name="Normal 4 3 2 2 2 4 3 2" xfId="22887" xr:uid="{3E9CF4B5-7ADF-4E3E-8DC0-6B13CD2EF756}"/>
    <cellStyle name="Normal 4 3 2 2 2 4 3 3" xfId="13607" xr:uid="{3826E106-1F9D-47E6-A4FF-4F751A6DB39E}"/>
    <cellStyle name="Normal 4 3 2 2 2 4 4" xfId="18670" xr:uid="{38430477-FFB0-4285-A8FA-0ABD3F29FBA6}"/>
    <cellStyle name="Normal 4 3 2 2 2 4 5" xfId="17842" xr:uid="{2CC35591-EDF8-4D7F-A956-4B07DB63A314}"/>
    <cellStyle name="Normal 4 3 2 2 2 4 6" xfId="9389" xr:uid="{A0067501-F0DE-4DC3-93A7-5C177BCAC934}"/>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5445" xr:uid="{9D06C1B3-24C5-430C-9DCB-1F6D9C706FA9}"/>
    <cellStyle name="Normal 4 3 2 2 2 5 2 2 3" xfId="16165" xr:uid="{DC7A3403-EC2B-45D0-8CD8-E2B907D6F44E}"/>
    <cellStyle name="Normal 4 3 2 2 2 5 2 3" xfId="21228" xr:uid="{0E6837AA-DD43-4185-A28D-E6D4D7A19E61}"/>
    <cellStyle name="Normal 4 3 2 2 2 5 2 4" xfId="11947" xr:uid="{FD9ED214-7712-4680-A13C-F90AFB236919}"/>
    <cellStyle name="Normal 4 3 2 2 2 5 3" xfId="5570" xr:uid="{00000000-0005-0000-0000-00004E140000}"/>
    <cellStyle name="Normal 4 3 2 2 2 5 3 2" xfId="23300" xr:uid="{9735D57A-FA9B-4149-87A0-22651E2AC82A}"/>
    <cellStyle name="Normal 4 3 2 2 2 5 3 3" xfId="14020" xr:uid="{1095414F-A652-4840-8E80-921FCEF078C5}"/>
    <cellStyle name="Normal 4 3 2 2 2 5 4" xfId="19083" xr:uid="{AE644B26-6E54-473A-A338-C44D8C163215}"/>
    <cellStyle name="Normal 4 3 2 2 2 5 5" xfId="9802" xr:uid="{E20CA430-A0D7-4497-AEC2-97AECD642828}"/>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858" xr:uid="{236FD216-9F56-4E30-8855-DA312F96A03F}"/>
    <cellStyle name="Normal 4 3 2 2 2 6 2 2 3" xfId="16578" xr:uid="{F26FA060-823C-498A-A82E-55E1F151AC98}"/>
    <cellStyle name="Normal 4 3 2 2 2 6 2 3" xfId="21641" xr:uid="{6F443BA9-BF4F-4E09-922F-E0112A81274F}"/>
    <cellStyle name="Normal 4 3 2 2 2 6 2 4" xfId="12360" xr:uid="{C9A4FAE9-A143-4C9F-8EA8-833B28AD2125}"/>
    <cellStyle name="Normal 4 3 2 2 2 6 3" xfId="5983" xr:uid="{00000000-0005-0000-0000-000052140000}"/>
    <cellStyle name="Normal 4 3 2 2 2 6 3 2" xfId="23713" xr:uid="{8229B1FA-8A04-4F70-8657-FE352A79B989}"/>
    <cellStyle name="Normal 4 3 2 2 2 6 3 3" xfId="14433" xr:uid="{DE5F3FBB-ADB3-4F30-9BF4-FF570D70D91C}"/>
    <cellStyle name="Normal 4 3 2 2 2 6 4" xfId="19496" xr:uid="{AE217B48-EA7B-4DAC-A080-5DE23FC53A5E}"/>
    <cellStyle name="Normal 4 3 2 2 2 6 5" xfId="10215" xr:uid="{1E93B15D-A522-4E5B-8641-8EAADDBC37D2}"/>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6271" xr:uid="{65F658C0-2B2F-4C85-833E-E41A23068B65}"/>
    <cellStyle name="Normal 4 3 2 2 2 7 2 2 3" xfId="16991" xr:uid="{599E58AF-FD6B-4620-9951-EC0018CDC6EB}"/>
    <cellStyle name="Normal 4 3 2 2 2 7 2 3" xfId="22054" xr:uid="{1D43B5AB-4E7D-4593-9235-D752F8EEC520}"/>
    <cellStyle name="Normal 4 3 2 2 2 7 2 4" xfId="12773" xr:uid="{71F9BC90-5DDC-4CDE-BB68-ABB49BE918B1}"/>
    <cellStyle name="Normal 4 3 2 2 2 7 3" xfId="6396" xr:uid="{00000000-0005-0000-0000-000056140000}"/>
    <cellStyle name="Normal 4 3 2 2 2 7 3 2" xfId="24126" xr:uid="{ABCF080F-4F9B-499C-AA3A-08543A682E43}"/>
    <cellStyle name="Normal 4 3 2 2 2 7 3 3" xfId="14846" xr:uid="{18093239-F5C4-4A25-8C09-E6F24F80E6DD}"/>
    <cellStyle name="Normal 4 3 2 2 2 7 4" xfId="19909" xr:uid="{FCECF8E0-A059-47C3-8E31-1E82477B011A}"/>
    <cellStyle name="Normal 4 3 2 2 2 7 5" xfId="10628" xr:uid="{DD6D062C-96EC-4156-A2E9-7DB43B44E97B}"/>
    <cellStyle name="Normal 4 3 2 2 2 8" xfId="2526" xr:uid="{00000000-0005-0000-0000-000057140000}"/>
    <cellStyle name="Normal 4 3 2 2 2 8 2" xfId="6809" xr:uid="{00000000-0005-0000-0000-000058140000}"/>
    <cellStyle name="Normal 4 3 2 2 2 8 2 2" xfId="24539" xr:uid="{F4776C8B-B6D7-4A15-8BBB-04B4320AB896}"/>
    <cellStyle name="Normal 4 3 2 2 2 8 2 3" xfId="15259" xr:uid="{6035EA44-4626-4479-BE77-1DEE4F2CE32B}"/>
    <cellStyle name="Normal 4 3 2 2 2 8 3" xfId="20322" xr:uid="{E76A023B-A7E9-4480-97B0-D6A2E83300C2}"/>
    <cellStyle name="Normal 4 3 2 2 2 8 4" xfId="11041" xr:uid="{CC7B07E3-228A-42EE-BD23-44D5F9F9EE12}"/>
    <cellStyle name="Normal 4 3 2 2 2 9" xfId="4744" xr:uid="{00000000-0005-0000-0000-000059140000}"/>
    <cellStyle name="Normal 4 3 2 2 2 9 2" xfId="22474" xr:uid="{C4D0F69D-80F2-40DB-B789-B11F2AD549AE}"/>
    <cellStyle name="Normal 4 3 2 2 2 9 3" xfId="13194" xr:uid="{7AD8296E-233B-42A5-8DCD-55F400BB81E1}"/>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8261" xr:uid="{0DEA9550-92C3-4556-97CA-1B94B4FEC758}"/>
    <cellStyle name="Normal 4 3 3 11" xfId="17427" xr:uid="{4DCAA652-17E6-4273-AB6E-FE29E064AF32}"/>
    <cellStyle name="Normal 4 3 3 12" xfId="8980" xr:uid="{B5DAD81D-7EC4-4A8B-8362-05C0DDBA681A}"/>
    <cellStyle name="Normal 4 3 3 2" xfId="375" xr:uid="{00000000-0005-0000-0000-00005E140000}"/>
    <cellStyle name="Normal 4 3 3 2 10" xfId="17428" xr:uid="{006B2DA6-EEBF-40AA-89D9-D4771BFC9481}"/>
    <cellStyle name="Normal 4 3 3 2 11" xfId="8981" xr:uid="{27839AFA-5E6E-44D1-A4D2-CB8065D34966}"/>
    <cellStyle name="Normal 4 3 3 2 2" xfId="376" xr:uid="{00000000-0005-0000-0000-00005F140000}"/>
    <cellStyle name="Normal 4 3 3 2 2 10" xfId="8982" xr:uid="{4ECB8BC6-F15B-467E-888B-95CA4E704B65}"/>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5038" xr:uid="{8C29E7BF-9243-4F55-ADDC-B46D38BDCD78}"/>
    <cellStyle name="Normal 4 3 3 2 2 2 2 2 3" xfId="15758" xr:uid="{994F8C3B-5425-437A-9D50-A41281F78411}"/>
    <cellStyle name="Normal 4 3 3 2 2 2 2 3" xfId="20821" xr:uid="{D7D22B28-7B74-43B9-9FB9-501FA61276F2}"/>
    <cellStyle name="Normal 4 3 3 2 2 2 2 4" xfId="11540" xr:uid="{B33F9750-8D8F-4FDB-B4BC-A4B2F8DDEFFD}"/>
    <cellStyle name="Normal 4 3 3 2 2 2 3" xfId="5163" xr:uid="{00000000-0005-0000-0000-000063140000}"/>
    <cellStyle name="Normal 4 3 3 2 2 2 3 2" xfId="22893" xr:uid="{DF9FB066-21DB-42C0-AB50-D0583844182D}"/>
    <cellStyle name="Normal 4 3 3 2 2 2 3 3" xfId="13613" xr:uid="{14D4D9D2-6981-4FD0-BC60-9E977FA5C692}"/>
    <cellStyle name="Normal 4 3 3 2 2 2 4" xfId="18676" xr:uid="{8B372C62-83B1-4E9D-A092-197B17C14AA6}"/>
    <cellStyle name="Normal 4 3 3 2 2 2 5" xfId="17848" xr:uid="{715663DC-2E8D-49BC-B736-5D878F45379E}"/>
    <cellStyle name="Normal 4 3 3 2 2 2 6" xfId="9395" xr:uid="{E8B2F41E-1278-4E96-8300-637F83E9C25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5451" xr:uid="{E2FD48C8-6ECD-419C-B641-FC676859C62E}"/>
    <cellStyle name="Normal 4 3 3 2 2 3 2 2 3" xfId="16171" xr:uid="{FA4BC93A-7108-43DA-8701-69A3268A4D66}"/>
    <cellStyle name="Normal 4 3 3 2 2 3 2 3" xfId="21234" xr:uid="{45EAE972-506C-4F79-9548-0DA493A83E2C}"/>
    <cellStyle name="Normal 4 3 3 2 2 3 2 4" xfId="11953" xr:uid="{97E71C77-E8B7-442B-8406-053E6842728F}"/>
    <cellStyle name="Normal 4 3 3 2 2 3 3" xfId="5576" xr:uid="{00000000-0005-0000-0000-000067140000}"/>
    <cellStyle name="Normal 4 3 3 2 2 3 3 2" xfId="23306" xr:uid="{B7E998C2-0B04-4505-AAD5-B8453B032C41}"/>
    <cellStyle name="Normal 4 3 3 2 2 3 3 3" xfId="14026" xr:uid="{19219BA0-92EC-4637-8916-B81800F9B618}"/>
    <cellStyle name="Normal 4 3 3 2 2 3 4" xfId="19089" xr:uid="{45200C30-F3BA-47D1-819D-1EF7508E5859}"/>
    <cellStyle name="Normal 4 3 3 2 2 3 5" xfId="9808" xr:uid="{4DE892C1-888A-4E36-AE1C-8A11D97C7EF3}"/>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864" xr:uid="{644E6DA5-7BC5-4BFD-BDD1-06C58DA2E792}"/>
    <cellStyle name="Normal 4 3 3 2 2 4 2 2 3" xfId="16584" xr:uid="{7B16B04C-4799-4F29-B704-64918935DA48}"/>
    <cellStyle name="Normal 4 3 3 2 2 4 2 3" xfId="21647" xr:uid="{F76421FE-4EBE-47ED-906B-90E122375E1E}"/>
    <cellStyle name="Normal 4 3 3 2 2 4 2 4" xfId="12366" xr:uid="{964B12A7-1AB4-42E5-8E88-C90A4ABC4B9A}"/>
    <cellStyle name="Normal 4 3 3 2 2 4 3" xfId="5989" xr:uid="{00000000-0005-0000-0000-00006B140000}"/>
    <cellStyle name="Normal 4 3 3 2 2 4 3 2" xfId="23719" xr:uid="{1B51384D-5F39-465B-8310-28DAF7551064}"/>
    <cellStyle name="Normal 4 3 3 2 2 4 3 3" xfId="14439" xr:uid="{A6A35055-74EF-4B8F-8FEB-F2F5199D9A75}"/>
    <cellStyle name="Normal 4 3 3 2 2 4 4" xfId="19502" xr:uid="{285B59F8-A9F2-4797-AAF6-7C64046372ED}"/>
    <cellStyle name="Normal 4 3 3 2 2 4 5" xfId="10221" xr:uid="{A1E1EE50-90F8-4315-BD6E-0EBA5E10054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6277" xr:uid="{7654C9D1-598B-40BD-923E-134D40E46A25}"/>
    <cellStyle name="Normal 4 3 3 2 2 5 2 2 3" xfId="16997" xr:uid="{ED92250F-071E-40BF-983D-815785B56034}"/>
    <cellStyle name="Normal 4 3 3 2 2 5 2 3" xfId="22060" xr:uid="{95F8E0A2-2B43-4BA2-ADFA-68A5DC96B586}"/>
    <cellStyle name="Normal 4 3 3 2 2 5 2 4" xfId="12779" xr:uid="{ED68D462-1E0C-409B-98D6-4F03DB8BB35E}"/>
    <cellStyle name="Normal 4 3 3 2 2 5 3" xfId="6402" xr:uid="{00000000-0005-0000-0000-00006F140000}"/>
    <cellStyle name="Normal 4 3 3 2 2 5 3 2" xfId="24132" xr:uid="{9CDDAABB-53A0-442B-AF7B-AAA836EF2269}"/>
    <cellStyle name="Normal 4 3 3 2 2 5 3 3" xfId="14852" xr:uid="{9F344088-BF4A-4F6F-A0F6-A364ED724B1B}"/>
    <cellStyle name="Normal 4 3 3 2 2 5 4" xfId="19915" xr:uid="{2B5DE205-BBAD-42A5-99ED-C50CE975C9B6}"/>
    <cellStyle name="Normal 4 3 3 2 2 5 5" xfId="10634" xr:uid="{1511E5D2-4248-4083-8DD8-FDBFA7D7989F}"/>
    <cellStyle name="Normal 4 3 3 2 2 6" xfId="2532" xr:uid="{00000000-0005-0000-0000-000070140000}"/>
    <cellStyle name="Normal 4 3 3 2 2 6 2" xfId="6815" xr:uid="{00000000-0005-0000-0000-000071140000}"/>
    <cellStyle name="Normal 4 3 3 2 2 6 2 2" xfId="24545" xr:uid="{916792E6-7B7C-4293-8E90-C7F61D2690E6}"/>
    <cellStyle name="Normal 4 3 3 2 2 6 2 3" xfId="15265" xr:uid="{93543E66-3C46-4A8C-8392-49E2B067B9AB}"/>
    <cellStyle name="Normal 4 3 3 2 2 6 3" xfId="20328" xr:uid="{57AA7E81-975F-4EC3-972C-184227FA6A0E}"/>
    <cellStyle name="Normal 4 3 3 2 2 6 4" xfId="11047" xr:uid="{ED1455E0-C831-47B0-83A9-42B71BAFEE0A}"/>
    <cellStyle name="Normal 4 3 3 2 2 7" xfId="4750" xr:uid="{00000000-0005-0000-0000-000072140000}"/>
    <cellStyle name="Normal 4 3 3 2 2 7 2" xfId="22480" xr:uid="{04BAD825-91A2-47D3-AEBB-B87687909388}"/>
    <cellStyle name="Normal 4 3 3 2 2 7 3" xfId="13200" xr:uid="{91F0B86F-2B6B-4883-A2D3-199DD7412D9E}"/>
    <cellStyle name="Normal 4 3 3 2 2 8" xfId="18263" xr:uid="{522CB430-0E28-4C9C-B1A7-E19E418FCC5F}"/>
    <cellStyle name="Normal 4 3 3 2 2 9" xfId="17429" xr:uid="{BA5F7D1B-CF85-4534-93BC-A4B97A74B22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5037" xr:uid="{B92C61D8-BB5E-42BE-84D0-BE24F0334BA9}"/>
    <cellStyle name="Normal 4 3 3 2 3 2 2 3" xfId="15757" xr:uid="{E71A2C72-DBF3-4B71-9DAD-5B1929372293}"/>
    <cellStyle name="Normal 4 3 3 2 3 2 3" xfId="20820" xr:uid="{948FAF40-51DC-4C8C-BE64-472505F0862C}"/>
    <cellStyle name="Normal 4 3 3 2 3 2 4" xfId="11539" xr:uid="{60D2096E-F71D-4815-A814-B28C2353ED5C}"/>
    <cellStyle name="Normal 4 3 3 2 3 3" xfId="5162" xr:uid="{00000000-0005-0000-0000-000076140000}"/>
    <cellStyle name="Normal 4 3 3 2 3 3 2" xfId="22892" xr:uid="{4FCD8292-AB4F-4CEC-BA9D-14BF039912EE}"/>
    <cellStyle name="Normal 4 3 3 2 3 3 3" xfId="13612" xr:uid="{DBB6C486-AA93-448F-BBAA-17ABD1FCE5A0}"/>
    <cellStyle name="Normal 4 3 3 2 3 4" xfId="18675" xr:uid="{44062B72-B783-4091-B134-5CB432699858}"/>
    <cellStyle name="Normal 4 3 3 2 3 5" xfId="17847" xr:uid="{511DC731-7038-4AE9-8AE8-E282C8E151F6}"/>
    <cellStyle name="Normal 4 3 3 2 3 6" xfId="9394" xr:uid="{071A7ED7-1021-46FD-BE4E-486DF76AC82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5450" xr:uid="{6E1D5554-88A2-40E5-9975-F82F67C048B5}"/>
    <cellStyle name="Normal 4 3 3 2 4 2 2 3" xfId="16170" xr:uid="{42523BF3-ADE6-40B0-BC0C-36EB75511478}"/>
    <cellStyle name="Normal 4 3 3 2 4 2 3" xfId="21233" xr:uid="{1A0BF329-83EC-418D-BC74-27BB631BAB0C}"/>
    <cellStyle name="Normal 4 3 3 2 4 2 4" xfId="11952" xr:uid="{4E1C163E-4DC1-404F-89CA-73CEEFA88F01}"/>
    <cellStyle name="Normal 4 3 3 2 4 3" xfId="5575" xr:uid="{00000000-0005-0000-0000-00007A140000}"/>
    <cellStyle name="Normal 4 3 3 2 4 3 2" xfId="23305" xr:uid="{747879F2-412B-4785-B6F5-BC1D450A8C49}"/>
    <cellStyle name="Normal 4 3 3 2 4 3 3" xfId="14025" xr:uid="{90CDF6D2-EA4D-4EF0-9456-86A7FF45E1F6}"/>
    <cellStyle name="Normal 4 3 3 2 4 4" xfId="19088" xr:uid="{98022793-14B8-4DD0-BDE2-C9DB5A23668B}"/>
    <cellStyle name="Normal 4 3 3 2 4 5" xfId="9807" xr:uid="{2739A57E-8889-4A75-ABC2-6BECABC9570F}"/>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863" xr:uid="{D33037E2-CFB2-4B4E-BA4F-4948AAAB49B8}"/>
    <cellStyle name="Normal 4 3 3 2 5 2 2 3" xfId="16583" xr:uid="{3774972D-03EC-4942-B957-9EF345E07724}"/>
    <cellStyle name="Normal 4 3 3 2 5 2 3" xfId="21646" xr:uid="{5A49AC33-F050-4E51-BE45-E95D24235AE0}"/>
    <cellStyle name="Normal 4 3 3 2 5 2 4" xfId="12365" xr:uid="{3A101AAA-7349-4959-9BF7-7835E06C3C5C}"/>
    <cellStyle name="Normal 4 3 3 2 5 3" xfId="5988" xr:uid="{00000000-0005-0000-0000-00007E140000}"/>
    <cellStyle name="Normal 4 3 3 2 5 3 2" xfId="23718" xr:uid="{DC8F40AD-8AB7-4A97-AEE1-6E8F5D2A6EB8}"/>
    <cellStyle name="Normal 4 3 3 2 5 3 3" xfId="14438" xr:uid="{81DF5A8F-A533-4412-BD07-27A9F9000C16}"/>
    <cellStyle name="Normal 4 3 3 2 5 4" xfId="19501" xr:uid="{C958E9F3-5CB6-42F8-B26A-43B1B1800BEE}"/>
    <cellStyle name="Normal 4 3 3 2 5 5" xfId="10220" xr:uid="{D6D444D1-D6D5-4938-8B89-C07E12B24DDD}"/>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6276" xr:uid="{C2FBC85E-EB6B-46AE-BCB5-C0925A394F3E}"/>
    <cellStyle name="Normal 4 3 3 2 6 2 2 3" xfId="16996" xr:uid="{3A94FCC7-1A46-41D4-AA29-CF1722B0AD0A}"/>
    <cellStyle name="Normal 4 3 3 2 6 2 3" xfId="22059" xr:uid="{692A8B52-FCC1-41EE-A8DC-17E56FAFFCBE}"/>
    <cellStyle name="Normal 4 3 3 2 6 2 4" xfId="12778" xr:uid="{C042B895-D9C2-45F0-8AD7-663EA976C01C}"/>
    <cellStyle name="Normal 4 3 3 2 6 3" xfId="6401" xr:uid="{00000000-0005-0000-0000-000082140000}"/>
    <cellStyle name="Normal 4 3 3 2 6 3 2" xfId="24131" xr:uid="{5ECB4EB8-A3E8-4004-9495-04488FA5C352}"/>
    <cellStyle name="Normal 4 3 3 2 6 3 3" xfId="14851" xr:uid="{32785ECD-723F-4ABF-AC52-54A2B8CC69EB}"/>
    <cellStyle name="Normal 4 3 3 2 6 4" xfId="19914" xr:uid="{2D6C1438-0FF0-4FD5-A78E-D48BBA8B267F}"/>
    <cellStyle name="Normal 4 3 3 2 6 5" xfId="10633" xr:uid="{C44B2019-533D-47BD-A137-1C82ED258202}"/>
    <cellStyle name="Normal 4 3 3 2 7" xfId="2531" xr:uid="{00000000-0005-0000-0000-000083140000}"/>
    <cellStyle name="Normal 4 3 3 2 7 2" xfId="6814" xr:uid="{00000000-0005-0000-0000-000084140000}"/>
    <cellStyle name="Normal 4 3 3 2 7 2 2" xfId="24544" xr:uid="{8C804650-9342-4FEF-BB0B-E3064E2AE7E8}"/>
    <cellStyle name="Normal 4 3 3 2 7 2 3" xfId="15264" xr:uid="{728298E9-F3FA-4D85-B6F3-77BC217278B0}"/>
    <cellStyle name="Normal 4 3 3 2 7 3" xfId="20327" xr:uid="{3A5FFDA9-C608-417E-8C4E-1A5EF3B91ADD}"/>
    <cellStyle name="Normal 4 3 3 2 7 4" xfId="11046" xr:uid="{AD3B5C64-A046-4257-9E5A-861B950DB1B8}"/>
    <cellStyle name="Normal 4 3 3 2 8" xfId="4749" xr:uid="{00000000-0005-0000-0000-000085140000}"/>
    <cellStyle name="Normal 4 3 3 2 8 2" xfId="22479" xr:uid="{7B7BC4F9-F0CC-44FB-8B89-DD4ABC85D16B}"/>
    <cellStyle name="Normal 4 3 3 2 8 3" xfId="13199" xr:uid="{0DC02C0E-DEA0-4BD3-8A6E-EC4CF6CDB6B2}"/>
    <cellStyle name="Normal 4 3 3 2 9" xfId="18262" xr:uid="{847A60C8-ADC1-47B7-A1FB-324320285E79}"/>
    <cellStyle name="Normal 4 3 3 3" xfId="377" xr:uid="{00000000-0005-0000-0000-000086140000}"/>
    <cellStyle name="Normal 4 3 3 3 10" xfId="8983" xr:uid="{C924C755-5056-49C5-A28B-E7681B9A5542}"/>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5039" xr:uid="{609B3FED-CFBF-4074-8EBB-795EE1F13F08}"/>
    <cellStyle name="Normal 4 3 3 3 2 2 2 3" xfId="15759" xr:uid="{6AFD6A13-E588-444B-BE70-4F60064A3E75}"/>
    <cellStyle name="Normal 4 3 3 3 2 2 3" xfId="20822" xr:uid="{D537D6B0-FD12-4CD0-A2E1-F845C3AA3CF9}"/>
    <cellStyle name="Normal 4 3 3 3 2 2 4" xfId="11541" xr:uid="{1B97DF72-39E5-4E9C-814F-3313FC5054E1}"/>
    <cellStyle name="Normal 4 3 3 3 2 3" xfId="5164" xr:uid="{00000000-0005-0000-0000-00008A140000}"/>
    <cellStyle name="Normal 4 3 3 3 2 3 2" xfId="22894" xr:uid="{01EBBE0D-0A71-4210-AA5D-029FC1580DBD}"/>
    <cellStyle name="Normal 4 3 3 3 2 3 3" xfId="13614" xr:uid="{F9FD26F0-F278-435A-B543-3D86B26A3007}"/>
    <cellStyle name="Normal 4 3 3 3 2 4" xfId="18677" xr:uid="{C054B818-5397-4E88-A6D3-CFBE3A4923AE}"/>
    <cellStyle name="Normal 4 3 3 3 2 5" xfId="17849" xr:uid="{94FE9E52-C19A-48A1-96BA-A7B127FFEED8}"/>
    <cellStyle name="Normal 4 3 3 3 2 6" xfId="9396" xr:uid="{465E2711-7F0F-4F8D-A84A-0EDE80D4933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5452" xr:uid="{FB540450-3E3D-41E0-90D1-A1C637500B13}"/>
    <cellStyle name="Normal 4 3 3 3 3 2 2 3" xfId="16172" xr:uid="{D2E89BF1-58C5-4E3F-985F-BB25E9ECD5E2}"/>
    <cellStyle name="Normal 4 3 3 3 3 2 3" xfId="21235" xr:uid="{DB959C34-50CA-48FB-B977-11257C510C43}"/>
    <cellStyle name="Normal 4 3 3 3 3 2 4" xfId="11954" xr:uid="{34361DD0-F610-4D9E-8694-EAC36B91C487}"/>
    <cellStyle name="Normal 4 3 3 3 3 3" xfId="5577" xr:uid="{00000000-0005-0000-0000-00008E140000}"/>
    <cellStyle name="Normal 4 3 3 3 3 3 2" xfId="23307" xr:uid="{F8835697-EB7E-45DC-B833-831C43C62C80}"/>
    <cellStyle name="Normal 4 3 3 3 3 3 3" xfId="14027" xr:uid="{43E83325-EAD8-4156-A7A6-CA39F183E83C}"/>
    <cellStyle name="Normal 4 3 3 3 3 4" xfId="19090" xr:uid="{1BC65766-6D56-47E4-B820-905BACD368A0}"/>
    <cellStyle name="Normal 4 3 3 3 3 5" xfId="9809" xr:uid="{A7CE8B23-0E0C-4CD1-8C2B-E34A247D1969}"/>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865" xr:uid="{A84465F0-5CBC-4D3B-B5C5-1A84DA6CB831}"/>
    <cellStyle name="Normal 4 3 3 3 4 2 2 3" xfId="16585" xr:uid="{A76F892B-C924-4A42-8D47-DAA7304577AA}"/>
    <cellStyle name="Normal 4 3 3 3 4 2 3" xfId="21648" xr:uid="{F7E5D1EE-CC2F-4F4D-AD9C-02B941C439DD}"/>
    <cellStyle name="Normal 4 3 3 3 4 2 4" xfId="12367" xr:uid="{02FCD7C8-BD34-41DC-BD6A-94B3F9A67DC5}"/>
    <cellStyle name="Normal 4 3 3 3 4 3" xfId="5990" xr:uid="{00000000-0005-0000-0000-000092140000}"/>
    <cellStyle name="Normal 4 3 3 3 4 3 2" xfId="23720" xr:uid="{D34592B0-D868-4BB3-83E3-A4F509E74331}"/>
    <cellStyle name="Normal 4 3 3 3 4 3 3" xfId="14440" xr:uid="{3AEB4A31-E688-4E3E-A8FE-4A34359DE399}"/>
    <cellStyle name="Normal 4 3 3 3 4 4" xfId="19503" xr:uid="{21DC1189-5479-44FA-BE22-E6B37FA3DAA7}"/>
    <cellStyle name="Normal 4 3 3 3 4 5" xfId="10222" xr:uid="{81EDB2DF-BE62-4A69-BD72-C5C70FB709E7}"/>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6278" xr:uid="{4D912EA7-1C15-48D8-AE1D-2A77C1E73319}"/>
    <cellStyle name="Normal 4 3 3 3 5 2 2 3" xfId="16998" xr:uid="{B4B00467-1176-4C6B-9F83-DBD0040E0665}"/>
    <cellStyle name="Normal 4 3 3 3 5 2 3" xfId="22061" xr:uid="{1EE33279-0EED-4B90-B67D-020AA1ED6A7F}"/>
    <cellStyle name="Normal 4 3 3 3 5 2 4" xfId="12780" xr:uid="{3562C6CE-482A-4BE7-8812-4F0963ADC62E}"/>
    <cellStyle name="Normal 4 3 3 3 5 3" xfId="6403" xr:uid="{00000000-0005-0000-0000-000096140000}"/>
    <cellStyle name="Normal 4 3 3 3 5 3 2" xfId="24133" xr:uid="{13EE7355-BB57-40A7-A805-164927C99C1A}"/>
    <cellStyle name="Normal 4 3 3 3 5 3 3" xfId="14853" xr:uid="{2B31EFB9-5A79-420A-95B1-57BDD68052A7}"/>
    <cellStyle name="Normal 4 3 3 3 5 4" xfId="19916" xr:uid="{DA69634A-9003-4AB6-96EC-88821F7C91B2}"/>
    <cellStyle name="Normal 4 3 3 3 5 5" xfId="10635" xr:uid="{E9FD93B7-D490-4E8A-8964-53D09659C468}"/>
    <cellStyle name="Normal 4 3 3 3 6" xfId="2533" xr:uid="{00000000-0005-0000-0000-000097140000}"/>
    <cellStyle name="Normal 4 3 3 3 6 2" xfId="6816" xr:uid="{00000000-0005-0000-0000-000098140000}"/>
    <cellStyle name="Normal 4 3 3 3 6 2 2" xfId="24546" xr:uid="{EC161D09-92C7-4739-A05B-AB564E88A632}"/>
    <cellStyle name="Normal 4 3 3 3 6 2 3" xfId="15266" xr:uid="{1EA47EF2-C566-4BD9-988E-15075A0F88C0}"/>
    <cellStyle name="Normal 4 3 3 3 6 3" xfId="20329" xr:uid="{B500235C-B826-47EB-ACB6-F8979F0A2CEB}"/>
    <cellStyle name="Normal 4 3 3 3 6 4" xfId="11048" xr:uid="{B48D21CB-A0E2-43DE-B166-2E24B85DF13A}"/>
    <cellStyle name="Normal 4 3 3 3 7" xfId="4751" xr:uid="{00000000-0005-0000-0000-000099140000}"/>
    <cellStyle name="Normal 4 3 3 3 7 2" xfId="22481" xr:uid="{50EC9E08-8955-4392-998B-CC597FEF6D88}"/>
    <cellStyle name="Normal 4 3 3 3 7 3" xfId="13201" xr:uid="{EFAF25AB-C72B-412D-B397-D36BA0BD7A18}"/>
    <cellStyle name="Normal 4 3 3 3 8" xfId="18264" xr:uid="{E5C1365A-6117-4E33-A7BB-FC94BD4F1D66}"/>
    <cellStyle name="Normal 4 3 3 3 9" xfId="17430" xr:uid="{E02F3420-6EA7-4E8B-9835-E4A01E39C0C1}"/>
    <cellStyle name="Normal 4 3 3 4" xfId="849" xr:uid="{00000000-0005-0000-0000-00009A140000}"/>
    <cellStyle name="Normal 4 3 3 4 2" xfId="3084" xr:uid="{00000000-0005-0000-0000-00009B140000}"/>
    <cellStyle name="Normal 4 3 3 4 2 2" xfId="7306" xr:uid="{00000000-0005-0000-0000-00009C140000}"/>
    <cellStyle name="Normal 4 3 3 4 2 2 2" xfId="25036" xr:uid="{D6696A60-877B-42E7-9E91-27257B9641BE}"/>
    <cellStyle name="Normal 4 3 3 4 2 2 3" xfId="15756" xr:uid="{19FF1A3E-BCD9-4D28-B978-F35495B3AA97}"/>
    <cellStyle name="Normal 4 3 3 4 2 3" xfId="20819" xr:uid="{07CA83C4-641B-4371-836B-DBACBBA8987F}"/>
    <cellStyle name="Normal 4 3 3 4 2 4" xfId="11538" xr:uid="{BFFEE572-6FEA-4E07-9688-43BFA2E50B33}"/>
    <cellStyle name="Normal 4 3 3 4 3" xfId="5161" xr:uid="{00000000-0005-0000-0000-00009D140000}"/>
    <cellStyle name="Normal 4 3 3 4 3 2" xfId="22891" xr:uid="{7FD0418E-0DE3-4F6E-A71D-58F273B497FA}"/>
    <cellStyle name="Normal 4 3 3 4 3 3" xfId="13611" xr:uid="{5051D99B-2DEA-44F5-BFF3-2A14CB607914}"/>
    <cellStyle name="Normal 4 3 3 4 4" xfId="18674" xr:uid="{372F725E-E522-4778-ABEC-021ADC40DF1E}"/>
    <cellStyle name="Normal 4 3 3 4 5" xfId="17846" xr:uid="{60AD01F4-1905-416A-8B44-A9E79D892850}"/>
    <cellStyle name="Normal 4 3 3 4 6" xfId="9393" xr:uid="{AF0501EC-21DF-4360-ADA4-0B19E16BDA93}"/>
    <cellStyle name="Normal 4 3 3 5" xfId="1267" xr:uid="{00000000-0005-0000-0000-00009E140000}"/>
    <cellStyle name="Normal 4 3 3 5 2" xfId="3497" xr:uid="{00000000-0005-0000-0000-00009F140000}"/>
    <cellStyle name="Normal 4 3 3 5 2 2" xfId="7719" xr:uid="{00000000-0005-0000-0000-0000A0140000}"/>
    <cellStyle name="Normal 4 3 3 5 2 2 2" xfId="25449" xr:uid="{705F8544-970A-4117-8BCC-3A338547C0BC}"/>
    <cellStyle name="Normal 4 3 3 5 2 2 3" xfId="16169" xr:uid="{18865107-8677-410D-AEF3-8417C8BE4298}"/>
    <cellStyle name="Normal 4 3 3 5 2 3" xfId="21232" xr:uid="{57F5294B-9333-4A53-854D-2B94752C1BB9}"/>
    <cellStyle name="Normal 4 3 3 5 2 4" xfId="11951" xr:uid="{5A81521B-AFB5-436D-A497-46982F066E10}"/>
    <cellStyle name="Normal 4 3 3 5 3" xfId="5574" xr:uid="{00000000-0005-0000-0000-0000A1140000}"/>
    <cellStyle name="Normal 4 3 3 5 3 2" xfId="23304" xr:uid="{98EC8C8D-0EF4-4376-8255-B2916AD8FFA7}"/>
    <cellStyle name="Normal 4 3 3 5 3 3" xfId="14024" xr:uid="{5E8C1E50-4D57-4F5A-8E9E-8925D58EEF28}"/>
    <cellStyle name="Normal 4 3 3 5 4" xfId="19087" xr:uid="{2E77A0FE-ED37-48A3-B732-00F11A995EAD}"/>
    <cellStyle name="Normal 4 3 3 5 5" xfId="9806" xr:uid="{4F62FBD3-B9D5-4072-9846-B9724E69F0D1}"/>
    <cellStyle name="Normal 4 3 3 6" xfId="1680" xr:uid="{00000000-0005-0000-0000-0000A2140000}"/>
    <cellStyle name="Normal 4 3 3 6 2" xfId="3910" xr:uid="{00000000-0005-0000-0000-0000A3140000}"/>
    <cellStyle name="Normal 4 3 3 6 2 2" xfId="8132" xr:uid="{00000000-0005-0000-0000-0000A4140000}"/>
    <cellStyle name="Normal 4 3 3 6 2 2 2" xfId="25862" xr:uid="{B9F7FBB6-8CC7-4582-B2D7-49BA89F00AA0}"/>
    <cellStyle name="Normal 4 3 3 6 2 2 3" xfId="16582" xr:uid="{634A68FF-02CC-46F7-9429-52EA25F0B202}"/>
    <cellStyle name="Normal 4 3 3 6 2 3" xfId="21645" xr:uid="{E255FC4E-BA10-45BA-BA6B-3B8EE9436E78}"/>
    <cellStyle name="Normal 4 3 3 6 2 4" xfId="12364" xr:uid="{2941D7D3-151F-407C-9D74-CB150FA6AE89}"/>
    <cellStyle name="Normal 4 3 3 6 3" xfId="5987" xr:uid="{00000000-0005-0000-0000-0000A5140000}"/>
    <cellStyle name="Normal 4 3 3 6 3 2" xfId="23717" xr:uid="{8B16F289-FDA4-4B4C-8471-A78C921EBBA5}"/>
    <cellStyle name="Normal 4 3 3 6 3 3" xfId="14437" xr:uid="{5B027DDF-E038-43B8-8160-58928AEB86F9}"/>
    <cellStyle name="Normal 4 3 3 6 4" xfId="19500" xr:uid="{AF31F639-F1F7-40DD-83B8-562D9A55E82E}"/>
    <cellStyle name="Normal 4 3 3 6 5" xfId="10219" xr:uid="{3CAA5C39-A5B6-433A-A32D-14DE61A81072}"/>
    <cellStyle name="Normal 4 3 3 7" xfId="2094" xr:uid="{00000000-0005-0000-0000-0000A6140000}"/>
    <cellStyle name="Normal 4 3 3 7 2" xfId="4323" xr:uid="{00000000-0005-0000-0000-0000A7140000}"/>
    <cellStyle name="Normal 4 3 3 7 2 2" xfId="8545" xr:uid="{00000000-0005-0000-0000-0000A8140000}"/>
    <cellStyle name="Normal 4 3 3 7 2 2 2" xfId="26275" xr:uid="{04DF0230-A285-44DD-9325-00FC79BFEAB8}"/>
    <cellStyle name="Normal 4 3 3 7 2 2 3" xfId="16995" xr:uid="{DE489A72-117A-4BB6-8E2F-488BCE5DD245}"/>
    <cellStyle name="Normal 4 3 3 7 2 3" xfId="22058" xr:uid="{5CA42AD7-7C0A-47E3-A5BE-641BA631108B}"/>
    <cellStyle name="Normal 4 3 3 7 2 4" xfId="12777" xr:uid="{9F61341A-B495-4740-9635-3C8A44F10E9C}"/>
    <cellStyle name="Normal 4 3 3 7 3" xfId="6400" xr:uid="{00000000-0005-0000-0000-0000A9140000}"/>
    <cellStyle name="Normal 4 3 3 7 3 2" xfId="24130" xr:uid="{99B5A18B-EE22-4898-8A63-52395F45B6D0}"/>
    <cellStyle name="Normal 4 3 3 7 3 3" xfId="14850" xr:uid="{8A7D783E-71CF-4AA8-9075-47D6751AB75A}"/>
    <cellStyle name="Normal 4 3 3 7 4" xfId="19913" xr:uid="{B37DD8EA-925E-46BA-ACC2-3FA545302414}"/>
    <cellStyle name="Normal 4 3 3 7 5" xfId="10632" xr:uid="{DE6CC0D8-8E9C-4116-92A8-9F5A1E4AADF1}"/>
    <cellStyle name="Normal 4 3 3 8" xfId="2530" xr:uid="{00000000-0005-0000-0000-0000AA140000}"/>
    <cellStyle name="Normal 4 3 3 8 2" xfId="6813" xr:uid="{00000000-0005-0000-0000-0000AB140000}"/>
    <cellStyle name="Normal 4 3 3 8 2 2" xfId="24543" xr:uid="{6D1AF0FE-F289-47DF-835E-1E1875332E05}"/>
    <cellStyle name="Normal 4 3 3 8 2 3" xfId="15263" xr:uid="{68EEA64B-AE4F-41C0-B61E-2F07FEF2EC3A}"/>
    <cellStyle name="Normal 4 3 3 8 3" xfId="20326" xr:uid="{7CDA8580-5A67-47CD-8C4B-983FA4EB8A50}"/>
    <cellStyle name="Normal 4 3 3 8 4" xfId="11045" xr:uid="{FE04CB29-E1E6-4EEA-9975-8781AEF8A110}"/>
    <cellStyle name="Normal 4 3 3 9" xfId="4748" xr:uid="{00000000-0005-0000-0000-0000AC140000}"/>
    <cellStyle name="Normal 4 3 3 9 2" xfId="22478" xr:uid="{231D20AD-39A7-49EA-AAE0-94CC686BDFBF}"/>
    <cellStyle name="Normal 4 3 3 9 3" xfId="13198" xr:uid="{01F8EF46-2005-4086-B77B-467F153A9F39}"/>
    <cellStyle name="Normal 4 3 4" xfId="842" xr:uid="{00000000-0005-0000-0000-0000AD140000}"/>
    <cellStyle name="Normal 4 3 4 2" xfId="3079" xr:uid="{00000000-0005-0000-0000-0000AE140000}"/>
    <cellStyle name="Normal 4 3 4 2 2" xfId="7301" xr:uid="{00000000-0005-0000-0000-0000AF140000}"/>
    <cellStyle name="Normal 4 3 4 2 2 2" xfId="25031" xr:uid="{0946E9DD-AE9B-48C4-BC1F-17498373BABF}"/>
    <cellStyle name="Normal 4 3 4 2 2 3" xfId="15751" xr:uid="{1572CF39-FCA8-4D04-AD1B-37E914CA8F78}"/>
    <cellStyle name="Normal 4 3 4 2 3" xfId="20814" xr:uid="{B7F8EBDB-757E-48E0-9803-A1433A869D1D}"/>
    <cellStyle name="Normal 4 3 4 2 4" xfId="11533" xr:uid="{7013EF63-D4E4-447C-A095-6F6568B6CEFF}"/>
    <cellStyle name="Normal 4 3 4 3" xfId="5156" xr:uid="{00000000-0005-0000-0000-0000B0140000}"/>
    <cellStyle name="Normal 4 3 4 3 2" xfId="22886" xr:uid="{86197910-7F32-4B22-B13A-8E1A6F8CB3AA}"/>
    <cellStyle name="Normal 4 3 4 3 3" xfId="13606" xr:uid="{9CE08924-7EC6-42B9-9F3D-B08B0634555A}"/>
    <cellStyle name="Normal 4 3 4 4" xfId="18669" xr:uid="{E3445E84-A4DE-4BC1-BD8B-3D097F3F305D}"/>
    <cellStyle name="Normal 4 3 4 5" xfId="17841" xr:uid="{2FFF29AA-4922-44B5-A1C0-68FE63DBCDDC}"/>
    <cellStyle name="Normal 4 3 4 6" xfId="9388" xr:uid="{8F2379DB-D782-49DB-BEB4-6DFCE69ECE70}"/>
    <cellStyle name="Normal 4 3 5" xfId="1262" xr:uid="{00000000-0005-0000-0000-0000B1140000}"/>
    <cellStyle name="Normal 4 3 5 2" xfId="3492" xr:uid="{00000000-0005-0000-0000-0000B2140000}"/>
    <cellStyle name="Normal 4 3 5 2 2" xfId="7714" xr:uid="{00000000-0005-0000-0000-0000B3140000}"/>
    <cellStyle name="Normal 4 3 5 2 2 2" xfId="25444" xr:uid="{6B665FA9-C409-4081-9F4A-96ADDCB7DED5}"/>
    <cellStyle name="Normal 4 3 5 2 2 3" xfId="16164" xr:uid="{36F230F1-97E7-4F18-9002-8D4ECECCC77F}"/>
    <cellStyle name="Normal 4 3 5 2 3" xfId="21227" xr:uid="{1ABE53D0-DBB8-4BC8-BCE4-654D28F71DDB}"/>
    <cellStyle name="Normal 4 3 5 2 4" xfId="11946" xr:uid="{AA16E9C5-BF95-48BC-BA20-A189EE93A3FF}"/>
    <cellStyle name="Normal 4 3 5 3" xfId="5569" xr:uid="{00000000-0005-0000-0000-0000B4140000}"/>
    <cellStyle name="Normal 4 3 5 3 2" xfId="23299" xr:uid="{704BA2B1-5539-48E0-B27C-5C9A673E7339}"/>
    <cellStyle name="Normal 4 3 5 3 3" xfId="14019" xr:uid="{C5F02DCA-DFB0-4E32-86A1-E63719695E4B}"/>
    <cellStyle name="Normal 4 3 5 4" xfId="19082" xr:uid="{8A8BC5B3-6AFB-47F4-870B-400DEC16E19B}"/>
    <cellStyle name="Normal 4 3 5 5" xfId="9801" xr:uid="{1512D47E-8FE3-40B2-8BB3-2A7A8251DB03}"/>
    <cellStyle name="Normal 4 3 6" xfId="1675" xr:uid="{00000000-0005-0000-0000-0000B5140000}"/>
    <cellStyle name="Normal 4 3 6 2" xfId="3905" xr:uid="{00000000-0005-0000-0000-0000B6140000}"/>
    <cellStyle name="Normal 4 3 6 2 2" xfId="8127" xr:uid="{00000000-0005-0000-0000-0000B7140000}"/>
    <cellStyle name="Normal 4 3 6 2 2 2" xfId="25857" xr:uid="{880585D5-CA3E-4651-8A2C-CC7F8684EB10}"/>
    <cellStyle name="Normal 4 3 6 2 2 3" xfId="16577" xr:uid="{95237C9E-2844-4244-8511-BFF33F1157C4}"/>
    <cellStyle name="Normal 4 3 6 2 3" xfId="21640" xr:uid="{FA48AB2D-7E97-490F-B357-C28F8A7596B9}"/>
    <cellStyle name="Normal 4 3 6 2 4" xfId="12359" xr:uid="{95814DFC-9978-4037-80A6-94CE297E8448}"/>
    <cellStyle name="Normal 4 3 6 3" xfId="5982" xr:uid="{00000000-0005-0000-0000-0000B8140000}"/>
    <cellStyle name="Normal 4 3 6 3 2" xfId="23712" xr:uid="{BDC94335-D682-497F-8F82-79AF2B8D64B6}"/>
    <cellStyle name="Normal 4 3 6 3 3" xfId="14432" xr:uid="{03107D3D-B97E-4637-A116-F43A2C3E6E81}"/>
    <cellStyle name="Normal 4 3 6 4" xfId="19495" xr:uid="{1E85CDFC-BFC3-4683-AFD9-C22C5D3306AE}"/>
    <cellStyle name="Normal 4 3 6 5" xfId="10214" xr:uid="{DE9FA1AE-CF25-445B-A388-C4A0F9C22FCF}"/>
    <cellStyle name="Normal 4 3 7" xfId="2089" xr:uid="{00000000-0005-0000-0000-0000B9140000}"/>
    <cellStyle name="Normal 4 3 7 2" xfId="4318" xr:uid="{00000000-0005-0000-0000-0000BA140000}"/>
    <cellStyle name="Normal 4 3 7 2 2" xfId="8540" xr:uid="{00000000-0005-0000-0000-0000BB140000}"/>
    <cellStyle name="Normal 4 3 7 2 2 2" xfId="26270" xr:uid="{D0D32A49-5398-46DC-9532-81D724E40DA1}"/>
    <cellStyle name="Normal 4 3 7 2 2 3" xfId="16990" xr:uid="{16D915E1-23E3-475B-992E-48CAE4CDB319}"/>
    <cellStyle name="Normal 4 3 7 2 3" xfId="22053" xr:uid="{A7713707-5289-4ABC-8D83-CEBDC3AEAF50}"/>
    <cellStyle name="Normal 4 3 7 2 4" xfId="12772" xr:uid="{C4221B19-F758-49D0-9A89-C99DF6DF5E20}"/>
    <cellStyle name="Normal 4 3 7 3" xfId="6395" xr:uid="{00000000-0005-0000-0000-0000BC140000}"/>
    <cellStyle name="Normal 4 3 7 3 2" xfId="24125" xr:uid="{928CD9EF-ECA3-4665-A49A-D0AC0BB16797}"/>
    <cellStyle name="Normal 4 3 7 3 3" xfId="14845" xr:uid="{252AF8F0-DE60-4461-95BC-9289011F80A2}"/>
    <cellStyle name="Normal 4 3 7 4" xfId="19908" xr:uid="{CA47CC2B-1073-496E-ABE1-F82ABBA9810D}"/>
    <cellStyle name="Normal 4 3 7 5" xfId="10627" xr:uid="{241E3671-BA6D-45BC-8631-E62B39947CA8}"/>
    <cellStyle name="Normal 4 3 8" xfId="2525" xr:uid="{00000000-0005-0000-0000-0000BD140000}"/>
    <cellStyle name="Normal 4 3 8 2" xfId="6808" xr:uid="{00000000-0005-0000-0000-0000BE140000}"/>
    <cellStyle name="Normal 4 3 8 2 2" xfId="24538" xr:uid="{CDB413C4-4DC6-47E1-B2A6-BBFB7F52B8D6}"/>
    <cellStyle name="Normal 4 3 8 2 3" xfId="15258" xr:uid="{0B0AC359-7FD5-417C-893B-860D11AC8604}"/>
    <cellStyle name="Normal 4 3 8 3" xfId="20321" xr:uid="{00D01DAD-10FA-4D33-8AA1-564F4FEB6D34}"/>
    <cellStyle name="Normal 4 3 8 4" xfId="11040" xr:uid="{40CEA2F1-7D49-4ADE-84EA-8B161E334061}"/>
    <cellStyle name="Normal 4 3 9" xfId="4743" xr:uid="{00000000-0005-0000-0000-0000BF140000}"/>
    <cellStyle name="Normal 4 3 9 2" xfId="22473" xr:uid="{8F84247F-EBB2-4B15-978B-BF8CB41478CA}"/>
    <cellStyle name="Normal 4 3 9 3" xfId="13193" xr:uid="{2CB74711-BBD9-42CB-A25C-A6B281BB2256}"/>
    <cellStyle name="Normal 4 4" xfId="378" xr:uid="{00000000-0005-0000-0000-0000C0140000}"/>
    <cellStyle name="Normal 4 4 10" xfId="2534" xr:uid="{00000000-0005-0000-0000-0000C1140000}"/>
    <cellStyle name="Normal 4 4 10 2" xfId="6817" xr:uid="{00000000-0005-0000-0000-0000C2140000}"/>
    <cellStyle name="Normal 4 4 10 2 2" xfId="24547" xr:uid="{3B68867E-7C42-4090-B2B2-47BFDFAB7FC1}"/>
    <cellStyle name="Normal 4 4 10 2 3" xfId="15267" xr:uid="{1FDA4995-9E2E-48EF-AB26-6B0B081E2A31}"/>
    <cellStyle name="Normal 4 4 10 3" xfId="20330" xr:uid="{D0987323-9E05-4DB6-BD6B-56878904D543}"/>
    <cellStyle name="Normal 4 4 10 4" xfId="11049" xr:uid="{85DCA605-B863-40EC-BEDB-88FA0EABF146}"/>
    <cellStyle name="Normal 4 4 11" xfId="4752" xr:uid="{00000000-0005-0000-0000-0000C3140000}"/>
    <cellStyle name="Normal 4 4 11 2" xfId="22482" xr:uid="{8E2C8F5D-279A-47DF-BBB7-FE339775DB7B}"/>
    <cellStyle name="Normal 4 4 11 3" xfId="13202" xr:uid="{1A593E73-2363-4452-AD41-AF2FA83E4445}"/>
    <cellStyle name="Normal 4 4 12" xfId="18265" xr:uid="{C0AB5BF4-55FC-4744-B841-2D749F92511E}"/>
    <cellStyle name="Normal 4 4 13" xfId="17431" xr:uid="{0AFC7ADA-CD88-4D40-B82E-8D90A9E2C2F9}"/>
    <cellStyle name="Normal 4 4 14" xfId="8984" xr:uid="{5BEBF13F-C764-4F6D-89B0-13AF519DC89A}"/>
    <cellStyle name="Normal 4 4 2" xfId="379" xr:uid="{00000000-0005-0000-0000-0000C4140000}"/>
    <cellStyle name="Normal 4 4 2 10" xfId="4753" xr:uid="{00000000-0005-0000-0000-0000C5140000}"/>
    <cellStyle name="Normal 4 4 2 10 2" xfId="22483" xr:uid="{0E4F376F-DC23-4C44-BFDA-D5E0333A1A88}"/>
    <cellStyle name="Normal 4 4 2 10 3" xfId="13203" xr:uid="{7F117EB2-8F6A-40B6-A5FE-5700AF6A6D82}"/>
    <cellStyle name="Normal 4 4 2 11" xfId="18266" xr:uid="{7A90E91E-CA6C-4E6C-A73B-BD19C7BB5568}"/>
    <cellStyle name="Normal 4 4 2 12" xfId="17432" xr:uid="{AA7EB916-1EFE-48C1-B071-FEC04C2190AE}"/>
    <cellStyle name="Normal 4 4 2 13" xfId="8985" xr:uid="{FB4FD5EC-F433-4CCE-8DB2-5905A1A199F1}"/>
    <cellStyle name="Normal 4 4 2 2" xfId="380" xr:uid="{00000000-0005-0000-0000-0000C6140000}"/>
    <cellStyle name="Normal 4 4 2 2 10" xfId="18267" xr:uid="{66BC8386-9428-4978-99FC-C7C870B86D3C}"/>
    <cellStyle name="Normal 4 4 2 2 11" xfId="17433" xr:uid="{A0C39FF9-32A9-4724-AAAC-989AC2ECE2CB}"/>
    <cellStyle name="Normal 4 4 2 2 12" xfId="8986" xr:uid="{F82BD6B7-074E-4DD3-856C-82F5D86EA1FF}"/>
    <cellStyle name="Normal 4 4 2 2 2" xfId="381" xr:uid="{00000000-0005-0000-0000-0000C7140000}"/>
    <cellStyle name="Normal 4 4 2 2 2 10" xfId="17434" xr:uid="{34ED8AE6-B055-4F2F-AACE-875EEE98A441}"/>
    <cellStyle name="Normal 4 4 2 2 2 11" xfId="8987" xr:uid="{5E002271-97C0-4101-B0AC-2E13C675C785}"/>
    <cellStyle name="Normal 4 4 2 2 2 2" xfId="382" xr:uid="{00000000-0005-0000-0000-0000C8140000}"/>
    <cellStyle name="Normal 4 4 2 2 2 2 10" xfId="8988" xr:uid="{6221BC89-57E1-41BD-9C6E-DF6AB1E3930F}"/>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5044" xr:uid="{08A4FFD5-AA83-4E3C-A537-5C5ECECE2031}"/>
    <cellStyle name="Normal 4 4 2 2 2 2 2 2 2 3" xfId="15764" xr:uid="{0126EFBE-CCC2-4196-AD7E-7E681F5BE2EE}"/>
    <cellStyle name="Normal 4 4 2 2 2 2 2 2 3" xfId="20827" xr:uid="{3E286BDB-4E0B-41C3-BFD7-7704A492FF7F}"/>
    <cellStyle name="Normal 4 4 2 2 2 2 2 2 4" xfId="11546" xr:uid="{E0619BB4-BF9E-45A4-A1C0-7A6D26D0ADD9}"/>
    <cellStyle name="Normal 4 4 2 2 2 2 2 3" xfId="5169" xr:uid="{00000000-0005-0000-0000-0000CC140000}"/>
    <cellStyle name="Normal 4 4 2 2 2 2 2 3 2" xfId="22899" xr:uid="{985D7E47-83D4-4178-A8FD-88DBDE64EAF7}"/>
    <cellStyle name="Normal 4 4 2 2 2 2 2 3 3" xfId="13619" xr:uid="{44D2522C-78EF-410E-AC1B-F062F2B30A7D}"/>
    <cellStyle name="Normal 4 4 2 2 2 2 2 4" xfId="18682" xr:uid="{0955EEEC-47C9-407A-A0DB-B9AAF9C4272F}"/>
    <cellStyle name="Normal 4 4 2 2 2 2 2 5" xfId="17854" xr:uid="{D4BD248E-9784-4EAB-B20C-23E6AB1C5639}"/>
    <cellStyle name="Normal 4 4 2 2 2 2 2 6" xfId="9401" xr:uid="{671EF2A2-CC19-43FF-873C-7EAA1E134FF7}"/>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5457" xr:uid="{502BB1B1-6576-4BD8-96E5-6823D66DA207}"/>
    <cellStyle name="Normal 4 4 2 2 2 2 3 2 2 3" xfId="16177" xr:uid="{4AAE65FB-D6EA-4563-8541-E2A5AE82292D}"/>
    <cellStyle name="Normal 4 4 2 2 2 2 3 2 3" xfId="21240" xr:uid="{E236B6E9-3434-4E02-8A32-279154FD9219}"/>
    <cellStyle name="Normal 4 4 2 2 2 2 3 2 4" xfId="11959" xr:uid="{D8030CCA-F2D6-4923-B646-6A78C7CB8360}"/>
    <cellStyle name="Normal 4 4 2 2 2 2 3 3" xfId="5582" xr:uid="{00000000-0005-0000-0000-0000D0140000}"/>
    <cellStyle name="Normal 4 4 2 2 2 2 3 3 2" xfId="23312" xr:uid="{6B375457-5AB0-450B-A07C-C0723D17B305}"/>
    <cellStyle name="Normal 4 4 2 2 2 2 3 3 3" xfId="14032" xr:uid="{617B06BA-3282-4E77-BD26-0367C0455ECD}"/>
    <cellStyle name="Normal 4 4 2 2 2 2 3 4" xfId="19095" xr:uid="{2AD3991E-D340-4BB5-AD46-FC2D31628243}"/>
    <cellStyle name="Normal 4 4 2 2 2 2 3 5" xfId="9814" xr:uid="{2DE981B3-A534-44B6-8F34-61ADBC7E7FE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870" xr:uid="{2E3D9443-E051-40D7-B707-480B2E1E1F73}"/>
    <cellStyle name="Normal 4 4 2 2 2 2 4 2 2 3" xfId="16590" xr:uid="{CFEF89A1-64D4-497B-B9D8-31D98242F8E2}"/>
    <cellStyle name="Normal 4 4 2 2 2 2 4 2 3" xfId="21653" xr:uid="{B7763D70-8AF8-493A-8590-2F1C1A1A5D15}"/>
    <cellStyle name="Normal 4 4 2 2 2 2 4 2 4" xfId="12372" xr:uid="{8EED77CD-76B7-4885-A169-B82176376C52}"/>
    <cellStyle name="Normal 4 4 2 2 2 2 4 3" xfId="5995" xr:uid="{00000000-0005-0000-0000-0000D4140000}"/>
    <cellStyle name="Normal 4 4 2 2 2 2 4 3 2" xfId="23725" xr:uid="{45EA18BE-AABD-45AB-8C14-31C43B7BE7AD}"/>
    <cellStyle name="Normal 4 4 2 2 2 2 4 3 3" xfId="14445" xr:uid="{ECF3CB2D-F7A1-4962-9DDA-D8736C30EBB6}"/>
    <cellStyle name="Normal 4 4 2 2 2 2 4 4" xfId="19508" xr:uid="{2D46431A-7C4B-4A20-80F9-67EA5095DE90}"/>
    <cellStyle name="Normal 4 4 2 2 2 2 4 5" xfId="10227" xr:uid="{C5E00B3E-9A34-487B-8350-FCF7D114A028}"/>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6283" xr:uid="{E5EC80F3-708D-4C99-8A90-45AC0710CDA9}"/>
    <cellStyle name="Normal 4 4 2 2 2 2 5 2 2 3" xfId="17003" xr:uid="{156E771C-2E88-420E-9BF6-CAE7826A544F}"/>
    <cellStyle name="Normal 4 4 2 2 2 2 5 2 3" xfId="22066" xr:uid="{7657C239-768C-4894-9F92-ED600312375D}"/>
    <cellStyle name="Normal 4 4 2 2 2 2 5 2 4" xfId="12785" xr:uid="{D2D442E7-B9A8-4E3B-82AC-9F1AC53C6020}"/>
    <cellStyle name="Normal 4 4 2 2 2 2 5 3" xfId="6408" xr:uid="{00000000-0005-0000-0000-0000D8140000}"/>
    <cellStyle name="Normal 4 4 2 2 2 2 5 3 2" xfId="24138" xr:uid="{94E0E029-4D41-46E6-B571-EA39AABDE991}"/>
    <cellStyle name="Normal 4 4 2 2 2 2 5 3 3" xfId="14858" xr:uid="{37391B18-FC3F-42E7-AD84-38BED8307ADD}"/>
    <cellStyle name="Normal 4 4 2 2 2 2 5 4" xfId="19921" xr:uid="{010B3C30-87B3-42F5-8995-96E89FE48362}"/>
    <cellStyle name="Normal 4 4 2 2 2 2 5 5" xfId="10640" xr:uid="{A173251D-10F5-4CF7-A109-F415538B26F8}"/>
    <cellStyle name="Normal 4 4 2 2 2 2 6" xfId="2538" xr:uid="{00000000-0005-0000-0000-0000D9140000}"/>
    <cellStyle name="Normal 4 4 2 2 2 2 6 2" xfId="6821" xr:uid="{00000000-0005-0000-0000-0000DA140000}"/>
    <cellStyle name="Normal 4 4 2 2 2 2 6 2 2" xfId="24551" xr:uid="{B1444B0C-E4C6-4A59-8ABD-F94966BB58A4}"/>
    <cellStyle name="Normal 4 4 2 2 2 2 6 2 3" xfId="15271" xr:uid="{58543D1E-FF38-467C-9928-7308CD056BCE}"/>
    <cellStyle name="Normal 4 4 2 2 2 2 6 3" xfId="20334" xr:uid="{4BD89C35-01CE-4485-B368-74C5D867AEC6}"/>
    <cellStyle name="Normal 4 4 2 2 2 2 6 4" xfId="11053" xr:uid="{3E988FF9-0110-4CE5-ACAF-FC1E580D3DC7}"/>
    <cellStyle name="Normal 4 4 2 2 2 2 7" xfId="4756" xr:uid="{00000000-0005-0000-0000-0000DB140000}"/>
    <cellStyle name="Normal 4 4 2 2 2 2 7 2" xfId="22486" xr:uid="{E8E63349-D0F1-4020-A576-9E2C3250D758}"/>
    <cellStyle name="Normal 4 4 2 2 2 2 7 3" xfId="13206" xr:uid="{0F6C00F5-5343-455B-A420-220FEE80DBB2}"/>
    <cellStyle name="Normal 4 4 2 2 2 2 8" xfId="18269" xr:uid="{E195F455-F344-4892-BE7F-EC23FB655AA5}"/>
    <cellStyle name="Normal 4 4 2 2 2 2 9" xfId="17435" xr:uid="{7F68526F-0AF8-4C9B-8B95-D124D8F95687}"/>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5043" xr:uid="{AF5080FF-32DB-4F20-8B24-6826FC4186A3}"/>
    <cellStyle name="Normal 4 4 2 2 2 3 2 2 3" xfId="15763" xr:uid="{027C118F-DA92-4CDF-B410-8F2DA743846B}"/>
    <cellStyle name="Normal 4 4 2 2 2 3 2 3" xfId="20826" xr:uid="{AE8E4BE6-0943-4124-B078-BF758FFB4F06}"/>
    <cellStyle name="Normal 4 4 2 2 2 3 2 4" xfId="11545" xr:uid="{638D8E8C-6066-45F5-9220-96ED4BC792D2}"/>
    <cellStyle name="Normal 4 4 2 2 2 3 3" xfId="5168" xr:uid="{00000000-0005-0000-0000-0000DF140000}"/>
    <cellStyle name="Normal 4 4 2 2 2 3 3 2" xfId="22898" xr:uid="{A97B77AC-4423-44FF-A905-7221F8CBCA19}"/>
    <cellStyle name="Normal 4 4 2 2 2 3 3 3" xfId="13618" xr:uid="{B3857B54-092F-4ADC-8760-22F94367DA5E}"/>
    <cellStyle name="Normal 4 4 2 2 2 3 4" xfId="18681" xr:uid="{EB34626A-E521-4E6A-8C87-3651397383FB}"/>
    <cellStyle name="Normal 4 4 2 2 2 3 5" xfId="17853" xr:uid="{015E3790-3939-488B-89F8-FA63BF1747D5}"/>
    <cellStyle name="Normal 4 4 2 2 2 3 6" xfId="9400" xr:uid="{801F5216-E620-4D53-A83B-534F9CC2FF4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5456" xr:uid="{869A96AF-C0C8-494B-8AF0-B52620C18E48}"/>
    <cellStyle name="Normal 4 4 2 2 2 4 2 2 3" xfId="16176" xr:uid="{75EED8FB-7292-45AC-9E78-C349EF5069E6}"/>
    <cellStyle name="Normal 4 4 2 2 2 4 2 3" xfId="21239" xr:uid="{45F7BE19-EB04-4905-AB93-34764DB8665A}"/>
    <cellStyle name="Normal 4 4 2 2 2 4 2 4" xfId="11958" xr:uid="{2688DA6E-5B60-4BC1-934E-3600B89CE6C1}"/>
    <cellStyle name="Normal 4 4 2 2 2 4 3" xfId="5581" xr:uid="{00000000-0005-0000-0000-0000E3140000}"/>
    <cellStyle name="Normal 4 4 2 2 2 4 3 2" xfId="23311" xr:uid="{5BAA7702-AB1E-4F3B-A8D8-F4EC904A6BBF}"/>
    <cellStyle name="Normal 4 4 2 2 2 4 3 3" xfId="14031" xr:uid="{899FB4B6-2463-4ABC-9C1B-A2D84275EF95}"/>
    <cellStyle name="Normal 4 4 2 2 2 4 4" xfId="19094" xr:uid="{56A7EE8E-37FC-43ED-92A8-A1837E1C3BF7}"/>
    <cellStyle name="Normal 4 4 2 2 2 4 5" xfId="9813" xr:uid="{2B8BBACA-1ABB-4611-8B3A-CA0C0EF33106}"/>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869" xr:uid="{3D776F20-C49D-43BF-B7F3-CF58FBB8D970}"/>
    <cellStyle name="Normal 4 4 2 2 2 5 2 2 3" xfId="16589" xr:uid="{57E5E5F2-65E4-44A8-9FD9-079F6439987A}"/>
    <cellStyle name="Normal 4 4 2 2 2 5 2 3" xfId="21652" xr:uid="{23ECBBE9-2F07-466E-912F-10FC5CF66BEF}"/>
    <cellStyle name="Normal 4 4 2 2 2 5 2 4" xfId="12371" xr:uid="{5CCE8407-ACCB-4E58-AE35-C2AE117759E6}"/>
    <cellStyle name="Normal 4 4 2 2 2 5 3" xfId="5994" xr:uid="{00000000-0005-0000-0000-0000E7140000}"/>
    <cellStyle name="Normal 4 4 2 2 2 5 3 2" xfId="23724" xr:uid="{E4C2B1E0-AC68-468A-9271-8FD57BCF1D5A}"/>
    <cellStyle name="Normal 4 4 2 2 2 5 3 3" xfId="14444" xr:uid="{3A9CCD7F-00DA-4C54-AA31-9151C3C3633F}"/>
    <cellStyle name="Normal 4 4 2 2 2 5 4" xfId="19507" xr:uid="{5E2A8631-0593-469F-AB43-5990750C4ED6}"/>
    <cellStyle name="Normal 4 4 2 2 2 5 5" xfId="10226" xr:uid="{4678E86F-9C33-494A-A40C-82A56B37180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6282" xr:uid="{C071CD98-FF47-4631-9604-8E90260098E1}"/>
    <cellStyle name="Normal 4 4 2 2 2 6 2 2 3" xfId="17002" xr:uid="{C38E9CBC-01BE-4A7C-BE05-8CFC833582D7}"/>
    <cellStyle name="Normal 4 4 2 2 2 6 2 3" xfId="22065" xr:uid="{636E7647-A90B-4594-AADD-09C60C6A2920}"/>
    <cellStyle name="Normal 4 4 2 2 2 6 2 4" xfId="12784" xr:uid="{38041C8A-B2E6-47A8-B978-E1655E96CEAE}"/>
    <cellStyle name="Normal 4 4 2 2 2 6 3" xfId="6407" xr:uid="{00000000-0005-0000-0000-0000EB140000}"/>
    <cellStyle name="Normal 4 4 2 2 2 6 3 2" xfId="24137" xr:uid="{C0CEB565-A2A4-416D-A401-F27AF2660538}"/>
    <cellStyle name="Normal 4 4 2 2 2 6 3 3" xfId="14857" xr:uid="{52A014F3-5FD7-495F-B832-020C90E8BFA5}"/>
    <cellStyle name="Normal 4 4 2 2 2 6 4" xfId="19920" xr:uid="{709DE190-134F-458D-81A7-1D33E7B3ECBF}"/>
    <cellStyle name="Normal 4 4 2 2 2 6 5" xfId="10639" xr:uid="{4A151B41-2C70-4F08-97C0-FDC4EFE76C1A}"/>
    <cellStyle name="Normal 4 4 2 2 2 7" xfId="2537" xr:uid="{00000000-0005-0000-0000-0000EC140000}"/>
    <cellStyle name="Normal 4 4 2 2 2 7 2" xfId="6820" xr:uid="{00000000-0005-0000-0000-0000ED140000}"/>
    <cellStyle name="Normal 4 4 2 2 2 7 2 2" xfId="24550" xr:uid="{A93ABA9B-BDE6-406C-95F3-8837DFA5AEB6}"/>
    <cellStyle name="Normal 4 4 2 2 2 7 2 3" xfId="15270" xr:uid="{9B306AAC-93B6-42F5-ADAD-F16B0AFDBB84}"/>
    <cellStyle name="Normal 4 4 2 2 2 7 3" xfId="20333" xr:uid="{976B5BE9-A88A-423C-9CFE-B3397D6283DC}"/>
    <cellStyle name="Normal 4 4 2 2 2 7 4" xfId="11052" xr:uid="{1254464C-A63A-44C5-8CF3-B09B0AF2BB4F}"/>
    <cellStyle name="Normal 4 4 2 2 2 8" xfId="4755" xr:uid="{00000000-0005-0000-0000-0000EE140000}"/>
    <cellStyle name="Normal 4 4 2 2 2 8 2" xfId="22485" xr:uid="{E0B46A82-7CE1-4E45-B980-0240DE0760A7}"/>
    <cellStyle name="Normal 4 4 2 2 2 8 3" xfId="13205" xr:uid="{B9CC10B4-8D37-459A-B04C-2815E84DE1D0}"/>
    <cellStyle name="Normal 4 4 2 2 2 9" xfId="18268" xr:uid="{F9499F66-9D3F-436B-A8E4-95D6F789E2CF}"/>
    <cellStyle name="Normal 4 4 2 2 3" xfId="383" xr:uid="{00000000-0005-0000-0000-0000EF140000}"/>
    <cellStyle name="Normal 4 4 2 2 3 10" xfId="8989" xr:uid="{7240B48D-AC2A-480E-90E8-816647E0F35C}"/>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5045" xr:uid="{3B8D6EED-EF06-4406-92B4-FEF039CE185F}"/>
    <cellStyle name="Normal 4 4 2 2 3 2 2 2 3" xfId="15765" xr:uid="{4B005E6C-6C6D-46EE-A8D3-E050BE1F9F82}"/>
    <cellStyle name="Normal 4 4 2 2 3 2 2 3" xfId="20828" xr:uid="{6CFA7A31-3AB7-4CC8-A138-BF6556045DF6}"/>
    <cellStyle name="Normal 4 4 2 2 3 2 2 4" xfId="11547" xr:uid="{157F9B6B-6370-434E-9799-0A8E53218832}"/>
    <cellStyle name="Normal 4 4 2 2 3 2 3" xfId="5170" xr:uid="{00000000-0005-0000-0000-0000F3140000}"/>
    <cellStyle name="Normal 4 4 2 2 3 2 3 2" xfId="22900" xr:uid="{A81882B8-A66F-4CF1-A7AF-351FE5D35393}"/>
    <cellStyle name="Normal 4 4 2 2 3 2 3 3" xfId="13620" xr:uid="{0321FCDF-9B4C-4727-A803-592BE85A6EF4}"/>
    <cellStyle name="Normal 4 4 2 2 3 2 4" xfId="18683" xr:uid="{90A3B03C-931E-4EEC-9AE2-F1090865262A}"/>
    <cellStyle name="Normal 4 4 2 2 3 2 5" xfId="17855" xr:uid="{AE118D69-1B0C-4AD4-B067-F9535251BF03}"/>
    <cellStyle name="Normal 4 4 2 2 3 2 6" xfId="9402" xr:uid="{76E4732C-3AB6-449C-9DCA-B232C61F3CF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5458" xr:uid="{3D84CDC4-75F9-419B-B4C1-5493BDDB7A10}"/>
    <cellStyle name="Normal 4 4 2 2 3 3 2 2 3" xfId="16178" xr:uid="{D12235DF-782B-44C4-9DC4-5AA94F4A3138}"/>
    <cellStyle name="Normal 4 4 2 2 3 3 2 3" xfId="21241" xr:uid="{E26B1FF4-D87B-4F58-996A-E64E40322E72}"/>
    <cellStyle name="Normal 4 4 2 2 3 3 2 4" xfId="11960" xr:uid="{2647B6F5-DE90-4C35-BE3B-CD57E06668F7}"/>
    <cellStyle name="Normal 4 4 2 2 3 3 3" xfId="5583" xr:uid="{00000000-0005-0000-0000-0000F7140000}"/>
    <cellStyle name="Normal 4 4 2 2 3 3 3 2" xfId="23313" xr:uid="{D7774B89-D700-4D6B-98B0-7A228BAF56D2}"/>
    <cellStyle name="Normal 4 4 2 2 3 3 3 3" xfId="14033" xr:uid="{2901BBE1-E6E7-44AC-B087-E8EF1A37D708}"/>
    <cellStyle name="Normal 4 4 2 2 3 3 4" xfId="19096" xr:uid="{D3F5553D-A03C-4935-8D4A-948FEECF7FAE}"/>
    <cellStyle name="Normal 4 4 2 2 3 3 5" xfId="9815" xr:uid="{ED99FA76-FC7D-44D6-A2D0-880AB1FBBD0B}"/>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871" xr:uid="{1255D3FD-B575-4357-9179-68FD6E0178BC}"/>
    <cellStyle name="Normal 4 4 2 2 3 4 2 2 3" xfId="16591" xr:uid="{D1316CF6-C17B-4C04-910B-870A773CB559}"/>
    <cellStyle name="Normal 4 4 2 2 3 4 2 3" xfId="21654" xr:uid="{15D921B9-4237-4764-BA25-AB28202129E3}"/>
    <cellStyle name="Normal 4 4 2 2 3 4 2 4" xfId="12373" xr:uid="{7CF783F3-8B98-44CB-B86C-5D593299B240}"/>
    <cellStyle name="Normal 4 4 2 2 3 4 3" xfId="5996" xr:uid="{00000000-0005-0000-0000-0000FB140000}"/>
    <cellStyle name="Normal 4 4 2 2 3 4 3 2" xfId="23726" xr:uid="{62460D37-196C-416F-A695-302E168D46EC}"/>
    <cellStyle name="Normal 4 4 2 2 3 4 3 3" xfId="14446" xr:uid="{72414A7C-0E18-414C-98D5-49553D1A2A38}"/>
    <cellStyle name="Normal 4 4 2 2 3 4 4" xfId="19509" xr:uid="{2C3B7DE4-32C5-4D93-86FA-D8543B12E710}"/>
    <cellStyle name="Normal 4 4 2 2 3 4 5" xfId="10228" xr:uid="{411DC836-2454-4D62-81E4-CE5EAE0BB04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6284" xr:uid="{30BD0CC4-D118-47BE-8B0B-E4ADE8F4EFB4}"/>
    <cellStyle name="Normal 4 4 2 2 3 5 2 2 3" xfId="17004" xr:uid="{91B379B0-95C9-4D82-AA34-4C67BD346B20}"/>
    <cellStyle name="Normal 4 4 2 2 3 5 2 3" xfId="22067" xr:uid="{E8DE6A71-091D-491D-80AA-07C4D378D244}"/>
    <cellStyle name="Normal 4 4 2 2 3 5 2 4" xfId="12786" xr:uid="{DA309CE4-83EB-4B8A-82B2-5A5C2C9985AF}"/>
    <cellStyle name="Normal 4 4 2 2 3 5 3" xfId="6409" xr:uid="{00000000-0005-0000-0000-0000FF140000}"/>
    <cellStyle name="Normal 4 4 2 2 3 5 3 2" xfId="24139" xr:uid="{67014588-7146-4AB4-830E-22EC5D3E25EB}"/>
    <cellStyle name="Normal 4 4 2 2 3 5 3 3" xfId="14859" xr:uid="{C8197262-9F5E-47F9-9947-288D22BACD6E}"/>
    <cellStyle name="Normal 4 4 2 2 3 5 4" xfId="19922" xr:uid="{DED5F982-607B-4EC5-B1EB-001B17B47D03}"/>
    <cellStyle name="Normal 4 4 2 2 3 5 5" xfId="10641" xr:uid="{54849277-BC89-4CD0-88F1-9746DB11810E}"/>
    <cellStyle name="Normal 4 4 2 2 3 6" xfId="2539" xr:uid="{00000000-0005-0000-0000-000000150000}"/>
    <cellStyle name="Normal 4 4 2 2 3 6 2" xfId="6822" xr:uid="{00000000-0005-0000-0000-000001150000}"/>
    <cellStyle name="Normal 4 4 2 2 3 6 2 2" xfId="24552" xr:uid="{47E02FBC-3EF5-44D0-AA4B-99E77BB532A3}"/>
    <cellStyle name="Normal 4 4 2 2 3 6 2 3" xfId="15272" xr:uid="{EE622D0E-A913-499C-BF87-BFEAFF467F5D}"/>
    <cellStyle name="Normal 4 4 2 2 3 6 3" xfId="20335" xr:uid="{A297952F-228A-4D15-9E69-21A3D48B4BB2}"/>
    <cellStyle name="Normal 4 4 2 2 3 6 4" xfId="11054" xr:uid="{36AFCD66-C05A-485C-80F1-FE22BE20466A}"/>
    <cellStyle name="Normal 4 4 2 2 3 7" xfId="4757" xr:uid="{00000000-0005-0000-0000-000002150000}"/>
    <cellStyle name="Normal 4 4 2 2 3 7 2" xfId="22487" xr:uid="{4BF494BA-18F8-4A7C-BB2A-8204B4343252}"/>
    <cellStyle name="Normal 4 4 2 2 3 7 3" xfId="13207" xr:uid="{81DE54B3-9818-4F38-BD76-61F181F8BBB1}"/>
    <cellStyle name="Normal 4 4 2 2 3 8" xfId="18270" xr:uid="{1B333E98-D949-46C3-8E41-AB61FCF52FDF}"/>
    <cellStyle name="Normal 4 4 2 2 3 9" xfId="17436" xr:uid="{3C4969D3-D9D8-4328-8018-F88FA26B2F1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5042" xr:uid="{EE583C6C-D197-439E-919B-C3CAD7FF2BE1}"/>
    <cellStyle name="Normal 4 4 2 2 4 2 2 3" xfId="15762" xr:uid="{C73EAA44-99F7-410D-9F0B-B57597941DDE}"/>
    <cellStyle name="Normal 4 4 2 2 4 2 3" xfId="20825" xr:uid="{10175277-E3EE-4C84-B59D-88E163BD96A4}"/>
    <cellStyle name="Normal 4 4 2 2 4 2 4" xfId="11544" xr:uid="{94FAB80F-DAF8-46E8-A232-C25BBC539BE4}"/>
    <cellStyle name="Normal 4 4 2 2 4 3" xfId="5167" xr:uid="{00000000-0005-0000-0000-000006150000}"/>
    <cellStyle name="Normal 4 4 2 2 4 3 2" xfId="22897" xr:uid="{34372CD0-7329-4184-913E-33370AB49DC2}"/>
    <cellStyle name="Normal 4 4 2 2 4 3 3" xfId="13617" xr:uid="{337DECD5-162D-4621-BD7F-9C3FC3126C3B}"/>
    <cellStyle name="Normal 4 4 2 2 4 4" xfId="18680" xr:uid="{B626BBE2-07F0-44E6-B34D-84A03B2CD136}"/>
    <cellStyle name="Normal 4 4 2 2 4 5" xfId="17852" xr:uid="{6F5A4EBD-1FFA-4EF9-A591-EBFA966004D9}"/>
    <cellStyle name="Normal 4 4 2 2 4 6" xfId="9399" xr:uid="{DF7DA0B0-6E1F-4495-BB2B-89E90154EE45}"/>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5455" xr:uid="{15C9B617-7B12-42E5-B49A-1D08157B06CC}"/>
    <cellStyle name="Normal 4 4 2 2 5 2 2 3" xfId="16175" xr:uid="{AA9E2B52-C6F0-459C-A188-14C700304426}"/>
    <cellStyle name="Normal 4 4 2 2 5 2 3" xfId="21238" xr:uid="{BCA10731-9E27-4B8E-9FB5-895040A34E49}"/>
    <cellStyle name="Normal 4 4 2 2 5 2 4" xfId="11957" xr:uid="{B47D76D3-0167-41F2-AEC2-2A0A333194C1}"/>
    <cellStyle name="Normal 4 4 2 2 5 3" xfId="5580" xr:uid="{00000000-0005-0000-0000-00000A150000}"/>
    <cellStyle name="Normal 4 4 2 2 5 3 2" xfId="23310" xr:uid="{72921E92-71E8-40B9-A1CC-39C074CDE33A}"/>
    <cellStyle name="Normal 4 4 2 2 5 3 3" xfId="14030" xr:uid="{CB845536-AA7E-4060-B40C-F0D48BD252E7}"/>
    <cellStyle name="Normal 4 4 2 2 5 4" xfId="19093" xr:uid="{D7A039AD-79F6-4288-92DB-4562F266800F}"/>
    <cellStyle name="Normal 4 4 2 2 5 5" xfId="9812" xr:uid="{ED399505-8381-4326-8762-81BD3384699B}"/>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868" xr:uid="{AFD1F897-C12C-42F9-8291-818C9C30E62E}"/>
    <cellStyle name="Normal 4 4 2 2 6 2 2 3" xfId="16588" xr:uid="{19518CBF-4A44-4BC9-9F61-B22E10BD0AB7}"/>
    <cellStyle name="Normal 4 4 2 2 6 2 3" xfId="21651" xr:uid="{8661A5DF-C218-4CFC-92A0-C3F52E430DDA}"/>
    <cellStyle name="Normal 4 4 2 2 6 2 4" xfId="12370" xr:uid="{3D9807AF-A0E9-4F41-B1A1-A32EFCFAE271}"/>
    <cellStyle name="Normal 4 4 2 2 6 3" xfId="5993" xr:uid="{00000000-0005-0000-0000-00000E150000}"/>
    <cellStyle name="Normal 4 4 2 2 6 3 2" xfId="23723" xr:uid="{9CDD9020-D265-4D45-989C-C4E712E5CA8B}"/>
    <cellStyle name="Normal 4 4 2 2 6 3 3" xfId="14443" xr:uid="{A3C1DB3D-D404-4B19-8C29-F4C848B13322}"/>
    <cellStyle name="Normal 4 4 2 2 6 4" xfId="19506" xr:uid="{2BC523A2-F880-44E5-9806-B790A4B0CBEB}"/>
    <cellStyle name="Normal 4 4 2 2 6 5" xfId="10225" xr:uid="{23F4CBEC-16CB-4888-BA0B-87ACE20A20D3}"/>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6281" xr:uid="{539A7A31-9D76-45F8-A967-9F4C405B3053}"/>
    <cellStyle name="Normal 4 4 2 2 7 2 2 3" xfId="17001" xr:uid="{D7995943-6248-4ABE-B2A4-C37B5862C494}"/>
    <cellStyle name="Normal 4 4 2 2 7 2 3" xfId="22064" xr:uid="{93B08924-7478-400E-A72B-9371EAF67511}"/>
    <cellStyle name="Normal 4 4 2 2 7 2 4" xfId="12783" xr:uid="{75AD8C18-07BA-4C7A-B298-B8383F22A514}"/>
    <cellStyle name="Normal 4 4 2 2 7 3" xfId="6406" xr:uid="{00000000-0005-0000-0000-000012150000}"/>
    <cellStyle name="Normal 4 4 2 2 7 3 2" xfId="24136" xr:uid="{81ECF031-79C2-4EEE-A8D9-CFDE8381AAB2}"/>
    <cellStyle name="Normal 4 4 2 2 7 3 3" xfId="14856" xr:uid="{770ACCC3-299C-459A-9CB0-1383903A20FF}"/>
    <cellStyle name="Normal 4 4 2 2 7 4" xfId="19919" xr:uid="{0C39CC20-6062-4306-A9F5-26CB51DDF8AD}"/>
    <cellStyle name="Normal 4 4 2 2 7 5" xfId="10638" xr:uid="{35A38FF2-05C9-4FDD-B111-765013AD5E81}"/>
    <cellStyle name="Normal 4 4 2 2 8" xfId="2536" xr:uid="{00000000-0005-0000-0000-000013150000}"/>
    <cellStyle name="Normal 4 4 2 2 8 2" xfId="6819" xr:uid="{00000000-0005-0000-0000-000014150000}"/>
    <cellStyle name="Normal 4 4 2 2 8 2 2" xfId="24549" xr:uid="{5A7361C6-2983-4FD0-823E-FEC17C39496D}"/>
    <cellStyle name="Normal 4 4 2 2 8 2 3" xfId="15269" xr:uid="{FDA8E33A-44A5-4792-9911-29400776B029}"/>
    <cellStyle name="Normal 4 4 2 2 8 3" xfId="20332" xr:uid="{CFF56E31-00CC-457A-AE60-CC3D319BBB52}"/>
    <cellStyle name="Normal 4 4 2 2 8 4" xfId="11051" xr:uid="{9281982D-F41F-428C-B376-DA770A97D04B}"/>
    <cellStyle name="Normal 4 4 2 2 9" xfId="4754" xr:uid="{00000000-0005-0000-0000-000015150000}"/>
    <cellStyle name="Normal 4 4 2 2 9 2" xfId="22484" xr:uid="{0A961F7E-6A5F-4704-A055-68E129963805}"/>
    <cellStyle name="Normal 4 4 2 2 9 3" xfId="13204" xr:uid="{37B70EF4-FC2A-41CA-9E98-274330DE9040}"/>
    <cellStyle name="Normal 4 4 2 3" xfId="384" xr:uid="{00000000-0005-0000-0000-000016150000}"/>
    <cellStyle name="Normal 4 4 2 3 10" xfId="17437" xr:uid="{4630A8B3-3F7E-4DE8-B5B4-C8FE987E019D}"/>
    <cellStyle name="Normal 4 4 2 3 11" xfId="8990" xr:uid="{251A7280-0035-4992-A30D-DC82A5C62978}"/>
    <cellStyle name="Normal 4 4 2 3 2" xfId="385" xr:uid="{00000000-0005-0000-0000-000017150000}"/>
    <cellStyle name="Normal 4 4 2 3 2 10" xfId="8991" xr:uid="{4FC37C87-C712-41A8-9CE1-2B59ACD75F6C}"/>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5047" xr:uid="{B3E60638-7D65-402C-96E3-DE261032432C}"/>
    <cellStyle name="Normal 4 4 2 3 2 2 2 2 3" xfId="15767" xr:uid="{CCCC23EA-1F71-40D6-8EEA-91D7E823455A}"/>
    <cellStyle name="Normal 4 4 2 3 2 2 2 3" xfId="20830" xr:uid="{6FA703E1-7A3D-4C7B-A821-4EA64BAEAA7B}"/>
    <cellStyle name="Normal 4 4 2 3 2 2 2 4" xfId="11549" xr:uid="{758547D3-DD9A-466A-B47E-0E12A1CB595F}"/>
    <cellStyle name="Normal 4 4 2 3 2 2 3" xfId="5172" xr:uid="{00000000-0005-0000-0000-00001B150000}"/>
    <cellStyle name="Normal 4 4 2 3 2 2 3 2" xfId="22902" xr:uid="{9A7F7EC8-1EE6-499C-B34E-7862D4F11E83}"/>
    <cellStyle name="Normal 4 4 2 3 2 2 3 3" xfId="13622" xr:uid="{93268C9B-2EBE-4D8C-A9E5-051087AC0FE0}"/>
    <cellStyle name="Normal 4 4 2 3 2 2 4" xfId="18685" xr:uid="{7720B4A4-C9FA-4133-AE63-713F5A2D97CA}"/>
    <cellStyle name="Normal 4 4 2 3 2 2 5" xfId="17857" xr:uid="{4800ED82-0E22-4162-9AE9-CED65AD4B280}"/>
    <cellStyle name="Normal 4 4 2 3 2 2 6" xfId="9404" xr:uid="{B46C7EB8-1868-42B3-AD39-E4F865467D79}"/>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5460" xr:uid="{0B5897F5-BAC9-4085-A0D3-3A7867B1C970}"/>
    <cellStyle name="Normal 4 4 2 3 2 3 2 2 3" xfId="16180" xr:uid="{228102E4-81B4-4A25-BE53-FD0C27AEA5A9}"/>
    <cellStyle name="Normal 4 4 2 3 2 3 2 3" xfId="21243" xr:uid="{5CBDB854-CC8E-4523-8BF9-E401DD55752D}"/>
    <cellStyle name="Normal 4 4 2 3 2 3 2 4" xfId="11962" xr:uid="{4F224963-00BB-4E89-969A-1958EEE8EBD5}"/>
    <cellStyle name="Normal 4 4 2 3 2 3 3" xfId="5585" xr:uid="{00000000-0005-0000-0000-00001F150000}"/>
    <cellStyle name="Normal 4 4 2 3 2 3 3 2" xfId="23315" xr:uid="{F3BAF3B7-67D6-49AA-ADC6-80CD687623D3}"/>
    <cellStyle name="Normal 4 4 2 3 2 3 3 3" xfId="14035" xr:uid="{0855D5D4-59D5-433F-8423-8A8868A4AA7E}"/>
    <cellStyle name="Normal 4 4 2 3 2 3 4" xfId="19098" xr:uid="{293A510D-63A1-42CB-98AE-510FD5B1421A}"/>
    <cellStyle name="Normal 4 4 2 3 2 3 5" xfId="9817" xr:uid="{6A3D6766-DF5B-471E-BD35-321D8210079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873" xr:uid="{D3DE9150-81B7-4233-AEC4-F0205CC31FE9}"/>
    <cellStyle name="Normal 4 4 2 3 2 4 2 2 3" xfId="16593" xr:uid="{CA3CFB89-366B-4F79-91A9-8BB769FF01BF}"/>
    <cellStyle name="Normal 4 4 2 3 2 4 2 3" xfId="21656" xr:uid="{BEABF583-F4D2-4655-ABD0-B1E07EFEDA49}"/>
    <cellStyle name="Normal 4 4 2 3 2 4 2 4" xfId="12375" xr:uid="{C71D8DC1-CB08-4451-A12F-4CB4862971B1}"/>
    <cellStyle name="Normal 4 4 2 3 2 4 3" xfId="5998" xr:uid="{00000000-0005-0000-0000-000023150000}"/>
    <cellStyle name="Normal 4 4 2 3 2 4 3 2" xfId="23728" xr:uid="{2A2BE37F-EE97-4BE1-A2CB-C18730243282}"/>
    <cellStyle name="Normal 4 4 2 3 2 4 3 3" xfId="14448" xr:uid="{23F3CAA1-6DF5-4C64-AA84-9AE4FAD1447D}"/>
    <cellStyle name="Normal 4 4 2 3 2 4 4" xfId="19511" xr:uid="{1D89A1BF-211C-4CBD-9C09-C59B1D8B0BF2}"/>
    <cellStyle name="Normal 4 4 2 3 2 4 5" xfId="10230" xr:uid="{718A1F55-9145-40E2-8945-17BF602720F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6286" xr:uid="{11704CB5-74C4-4488-AE2C-9B07D6CD0114}"/>
    <cellStyle name="Normal 4 4 2 3 2 5 2 2 3" xfId="17006" xr:uid="{D90E6918-8B91-4A6B-B517-D32B50FCBE06}"/>
    <cellStyle name="Normal 4 4 2 3 2 5 2 3" xfId="22069" xr:uid="{8A1C709F-45C8-4F7F-8D76-EDB330099CBD}"/>
    <cellStyle name="Normal 4 4 2 3 2 5 2 4" xfId="12788" xr:uid="{8E7F665A-7BC0-4D5D-A242-EC26A12E6897}"/>
    <cellStyle name="Normal 4 4 2 3 2 5 3" xfId="6411" xr:uid="{00000000-0005-0000-0000-000027150000}"/>
    <cellStyle name="Normal 4 4 2 3 2 5 3 2" xfId="24141" xr:uid="{E14D7BEA-1E71-49F1-B7A6-FE70BE065824}"/>
    <cellStyle name="Normal 4 4 2 3 2 5 3 3" xfId="14861" xr:uid="{F0D6616A-035B-4ABD-B440-556FA013EF73}"/>
    <cellStyle name="Normal 4 4 2 3 2 5 4" xfId="19924" xr:uid="{89ABDCD9-FDA6-4946-8ED5-82056F9D6CCB}"/>
    <cellStyle name="Normal 4 4 2 3 2 5 5" xfId="10643" xr:uid="{D8A7BF4D-AE68-4598-AC6F-EFB952503727}"/>
    <cellStyle name="Normal 4 4 2 3 2 6" xfId="2541" xr:uid="{00000000-0005-0000-0000-000028150000}"/>
    <cellStyle name="Normal 4 4 2 3 2 6 2" xfId="6824" xr:uid="{00000000-0005-0000-0000-000029150000}"/>
    <cellStyle name="Normal 4 4 2 3 2 6 2 2" xfId="24554" xr:uid="{B84448C1-C8D0-4E2D-9DBB-5588DB878908}"/>
    <cellStyle name="Normal 4 4 2 3 2 6 2 3" xfId="15274" xr:uid="{1C51516B-F1AF-4AD9-80DD-EA89F1E333A8}"/>
    <cellStyle name="Normal 4 4 2 3 2 6 3" xfId="20337" xr:uid="{D5590F13-3208-4CE2-A4A5-2CED8874952B}"/>
    <cellStyle name="Normal 4 4 2 3 2 6 4" xfId="11056" xr:uid="{6981C335-4533-4735-9D8F-99348A5AC106}"/>
    <cellStyle name="Normal 4 4 2 3 2 7" xfId="4759" xr:uid="{00000000-0005-0000-0000-00002A150000}"/>
    <cellStyle name="Normal 4 4 2 3 2 7 2" xfId="22489" xr:uid="{8D86BB2C-225E-4752-9DB0-C664C7FD34C8}"/>
    <cellStyle name="Normal 4 4 2 3 2 7 3" xfId="13209" xr:uid="{EAC95969-5AAE-4076-A9DA-CEF60F322740}"/>
    <cellStyle name="Normal 4 4 2 3 2 8" xfId="18272" xr:uid="{AC035E50-F0DA-4772-A30D-91AA901117F9}"/>
    <cellStyle name="Normal 4 4 2 3 2 9" xfId="17438" xr:uid="{4D09DBF6-6291-44C7-A6FA-3DEB82C1BDD2}"/>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5046" xr:uid="{D07A1933-EA93-4426-901D-B46B6E09573C}"/>
    <cellStyle name="Normal 4 4 2 3 3 2 2 3" xfId="15766" xr:uid="{21D8EE65-030D-4CC6-A5BD-52EBB233CE22}"/>
    <cellStyle name="Normal 4 4 2 3 3 2 3" xfId="20829" xr:uid="{D41C04D4-8A77-401F-9148-5FEFD110F3D7}"/>
    <cellStyle name="Normal 4 4 2 3 3 2 4" xfId="11548" xr:uid="{884D4CC5-2209-4E5E-B43F-C6E0E2867660}"/>
    <cellStyle name="Normal 4 4 2 3 3 3" xfId="5171" xr:uid="{00000000-0005-0000-0000-00002E150000}"/>
    <cellStyle name="Normal 4 4 2 3 3 3 2" xfId="22901" xr:uid="{B8EC7254-F5A7-460E-8DB1-E82192A4D9BB}"/>
    <cellStyle name="Normal 4 4 2 3 3 3 3" xfId="13621" xr:uid="{59FEB077-F759-4801-969F-1F73182F17E6}"/>
    <cellStyle name="Normal 4 4 2 3 3 4" xfId="18684" xr:uid="{F062EE27-D84B-4072-AE0A-38931DB55121}"/>
    <cellStyle name="Normal 4 4 2 3 3 5" xfId="17856" xr:uid="{287147D5-38EA-4787-88B5-CC2C178BB62F}"/>
    <cellStyle name="Normal 4 4 2 3 3 6" xfId="9403" xr:uid="{4E5BFBE2-3B3C-49A2-ABCE-C2883B6A3C3A}"/>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5459" xr:uid="{DA351295-8AD7-4807-9A2C-AEAF834BF42D}"/>
    <cellStyle name="Normal 4 4 2 3 4 2 2 3" xfId="16179" xr:uid="{C0EB32C9-0C8B-4D75-B7BC-C5C5C286128E}"/>
    <cellStyle name="Normal 4 4 2 3 4 2 3" xfId="21242" xr:uid="{FBBA6C73-0917-4D62-B613-7DC9722FF1EF}"/>
    <cellStyle name="Normal 4 4 2 3 4 2 4" xfId="11961" xr:uid="{867622DB-F436-491E-AB2E-CEA5D6B640B7}"/>
    <cellStyle name="Normal 4 4 2 3 4 3" xfId="5584" xr:uid="{00000000-0005-0000-0000-000032150000}"/>
    <cellStyle name="Normal 4 4 2 3 4 3 2" xfId="23314" xr:uid="{4AC9E492-CA37-49AA-A8F0-DD4801B4B7DA}"/>
    <cellStyle name="Normal 4 4 2 3 4 3 3" xfId="14034" xr:uid="{370C69F4-ADBA-424A-BB3D-7C163A2FB379}"/>
    <cellStyle name="Normal 4 4 2 3 4 4" xfId="19097" xr:uid="{ACC159E1-5328-4AFD-8011-8685805A00FE}"/>
    <cellStyle name="Normal 4 4 2 3 4 5" xfId="9816" xr:uid="{B50DD429-F751-4064-8F8B-1FAF57B21F9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872" xr:uid="{645D7A4D-D7BA-4898-97FC-79DBF61D640C}"/>
    <cellStyle name="Normal 4 4 2 3 5 2 2 3" xfId="16592" xr:uid="{0C83B281-262F-4753-949D-5602A9659551}"/>
    <cellStyle name="Normal 4 4 2 3 5 2 3" xfId="21655" xr:uid="{500C2913-49A1-41D3-A5E5-AD408749317C}"/>
    <cellStyle name="Normal 4 4 2 3 5 2 4" xfId="12374" xr:uid="{7C9ED03B-0708-4FC5-82E5-7554C94C3534}"/>
    <cellStyle name="Normal 4 4 2 3 5 3" xfId="5997" xr:uid="{00000000-0005-0000-0000-000036150000}"/>
    <cellStyle name="Normal 4 4 2 3 5 3 2" xfId="23727" xr:uid="{B77B384D-97C2-404C-8992-92866245D88D}"/>
    <cellStyle name="Normal 4 4 2 3 5 3 3" xfId="14447" xr:uid="{10E23FBF-A81E-44F6-AE03-6D5BE4010C28}"/>
    <cellStyle name="Normal 4 4 2 3 5 4" xfId="19510" xr:uid="{2F365C36-729D-4BE8-BBC6-9E8E2E714221}"/>
    <cellStyle name="Normal 4 4 2 3 5 5" xfId="10229" xr:uid="{72577F9F-04D8-4EE3-A93F-294CBB4E069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6285" xr:uid="{E9CDB891-1052-4A28-A06D-2B9D45E4F175}"/>
    <cellStyle name="Normal 4 4 2 3 6 2 2 3" xfId="17005" xr:uid="{7A1DD396-F429-4E6A-BD88-6BCE249A4852}"/>
    <cellStyle name="Normal 4 4 2 3 6 2 3" xfId="22068" xr:uid="{AE25ADE4-ED19-4F39-93DA-EC45B1B31745}"/>
    <cellStyle name="Normal 4 4 2 3 6 2 4" xfId="12787" xr:uid="{57AC3AF6-AEDA-4AC0-9229-260F3FD85070}"/>
    <cellStyle name="Normal 4 4 2 3 6 3" xfId="6410" xr:uid="{00000000-0005-0000-0000-00003A150000}"/>
    <cellStyle name="Normal 4 4 2 3 6 3 2" xfId="24140" xr:uid="{12A781BF-6FD7-462F-B0DB-A8030D160A7B}"/>
    <cellStyle name="Normal 4 4 2 3 6 3 3" xfId="14860" xr:uid="{CDF2B004-1BCE-41BC-B953-2B1280D849B9}"/>
    <cellStyle name="Normal 4 4 2 3 6 4" xfId="19923" xr:uid="{C53D422B-304B-49DB-B22B-72E7DBFD58DD}"/>
    <cellStyle name="Normal 4 4 2 3 6 5" xfId="10642" xr:uid="{A13284B2-268E-4705-B7C7-2DB6802D7FA5}"/>
    <cellStyle name="Normal 4 4 2 3 7" xfId="2540" xr:uid="{00000000-0005-0000-0000-00003B150000}"/>
    <cellStyle name="Normal 4 4 2 3 7 2" xfId="6823" xr:uid="{00000000-0005-0000-0000-00003C150000}"/>
    <cellStyle name="Normal 4 4 2 3 7 2 2" xfId="24553" xr:uid="{E049776D-A190-4869-A454-3885B75317C8}"/>
    <cellStyle name="Normal 4 4 2 3 7 2 3" xfId="15273" xr:uid="{7478908C-8E16-43EA-A434-9B08D5E9172B}"/>
    <cellStyle name="Normal 4 4 2 3 7 3" xfId="20336" xr:uid="{79E70157-AE4F-4EF0-92C9-36C3D0DF12D7}"/>
    <cellStyle name="Normal 4 4 2 3 7 4" xfId="11055" xr:uid="{7C108C9A-F2EB-497C-B8B7-BB0700A5572C}"/>
    <cellStyle name="Normal 4 4 2 3 8" xfId="4758" xr:uid="{00000000-0005-0000-0000-00003D150000}"/>
    <cellStyle name="Normal 4 4 2 3 8 2" xfId="22488" xr:uid="{5DF002C8-62D6-46CB-AF21-A37DBCAA5380}"/>
    <cellStyle name="Normal 4 4 2 3 8 3" xfId="13208" xr:uid="{132170A9-FEA7-4F82-9A24-C53D644A89CB}"/>
    <cellStyle name="Normal 4 4 2 3 9" xfId="18271" xr:uid="{EDC64DF2-B958-4C69-B0D4-EE80347C0514}"/>
    <cellStyle name="Normal 4 4 2 4" xfId="386" xr:uid="{00000000-0005-0000-0000-00003E150000}"/>
    <cellStyle name="Normal 4 4 2 4 10" xfId="8992" xr:uid="{61179117-9760-4F7A-AA89-CD1B0557AA2F}"/>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5048" xr:uid="{E680D796-8EBF-4395-B242-AD71CF8E4B5E}"/>
    <cellStyle name="Normal 4 4 2 4 2 2 2 3" xfId="15768" xr:uid="{6AD05122-01E5-4351-803B-9E39F32234B1}"/>
    <cellStyle name="Normal 4 4 2 4 2 2 3" xfId="20831" xr:uid="{3C474860-2DA5-4796-A668-B60D56A530CF}"/>
    <cellStyle name="Normal 4 4 2 4 2 2 4" xfId="11550" xr:uid="{1526E524-39F7-4372-B38A-27B58188AFD0}"/>
    <cellStyle name="Normal 4 4 2 4 2 3" xfId="5173" xr:uid="{00000000-0005-0000-0000-000042150000}"/>
    <cellStyle name="Normal 4 4 2 4 2 3 2" xfId="22903" xr:uid="{1F448176-C784-45E5-934A-702F64E1552D}"/>
    <cellStyle name="Normal 4 4 2 4 2 3 3" xfId="13623" xr:uid="{939251AD-8BF3-404F-A51D-86AD7FFDA67D}"/>
    <cellStyle name="Normal 4 4 2 4 2 4" xfId="18686" xr:uid="{F0C1143F-768F-4E62-9BC0-E7929991AD1E}"/>
    <cellStyle name="Normal 4 4 2 4 2 5" xfId="17858" xr:uid="{022AE28C-78EC-4FB8-A179-AC5799CF09AC}"/>
    <cellStyle name="Normal 4 4 2 4 2 6" xfId="9405" xr:uid="{EBC18FD9-0B93-4E4F-ADC7-F764FB1E7B19}"/>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5461" xr:uid="{22D6BBF5-4AAF-4598-B855-AAD2A362FD99}"/>
    <cellStyle name="Normal 4 4 2 4 3 2 2 3" xfId="16181" xr:uid="{34B97E3D-AACA-416F-8217-2EA67A69F2E3}"/>
    <cellStyle name="Normal 4 4 2 4 3 2 3" xfId="21244" xr:uid="{A13BE120-FA3A-4E4D-9185-8F557AC4372B}"/>
    <cellStyle name="Normal 4 4 2 4 3 2 4" xfId="11963" xr:uid="{85FED7F3-9BAA-4F0A-AB42-542A4E877F78}"/>
    <cellStyle name="Normal 4 4 2 4 3 3" xfId="5586" xr:uid="{00000000-0005-0000-0000-000046150000}"/>
    <cellStyle name="Normal 4 4 2 4 3 3 2" xfId="23316" xr:uid="{203FD4E8-6AB2-409D-A336-03191CEE20F1}"/>
    <cellStyle name="Normal 4 4 2 4 3 3 3" xfId="14036" xr:uid="{932BA7B3-F41B-4980-AAB9-B3AF5494EA80}"/>
    <cellStyle name="Normal 4 4 2 4 3 4" xfId="19099" xr:uid="{0FD8ACFA-3DBF-4563-BAB0-8E8035AB7001}"/>
    <cellStyle name="Normal 4 4 2 4 3 5" xfId="9818" xr:uid="{EE611113-27D5-4E75-ADC1-545AC168C832}"/>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874" xr:uid="{6B613B7D-D5EB-4504-971E-C6D0F3D9E993}"/>
    <cellStyle name="Normal 4 4 2 4 4 2 2 3" xfId="16594" xr:uid="{2AA5E481-19AC-48A9-95DC-65B917C0E8A1}"/>
    <cellStyle name="Normal 4 4 2 4 4 2 3" xfId="21657" xr:uid="{18C1C14B-0AE0-4DF8-8228-192766F741B6}"/>
    <cellStyle name="Normal 4 4 2 4 4 2 4" xfId="12376" xr:uid="{FB83958B-7239-43BE-9C55-333CDE532309}"/>
    <cellStyle name="Normal 4 4 2 4 4 3" xfId="5999" xr:uid="{00000000-0005-0000-0000-00004A150000}"/>
    <cellStyle name="Normal 4 4 2 4 4 3 2" xfId="23729" xr:uid="{524A7B52-0CBF-4F6F-A07D-F6F501ED1CA9}"/>
    <cellStyle name="Normal 4 4 2 4 4 3 3" xfId="14449" xr:uid="{005FAB11-2EEE-4AF0-882B-CC7C95F0CF01}"/>
    <cellStyle name="Normal 4 4 2 4 4 4" xfId="19512" xr:uid="{2F7993BA-D3A5-4CD7-8F11-1B9CABC972E8}"/>
    <cellStyle name="Normal 4 4 2 4 4 5" xfId="10231" xr:uid="{F125FCC8-E15F-4398-A27E-4C454DFA5120}"/>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6287" xr:uid="{0BADEF27-3617-4573-85D7-EEE9D5EDC3E1}"/>
    <cellStyle name="Normal 4 4 2 4 5 2 2 3" xfId="17007" xr:uid="{641EA7DE-815F-45D3-95D6-6098E36DAC4B}"/>
    <cellStyle name="Normal 4 4 2 4 5 2 3" xfId="22070" xr:uid="{22DE33BB-8645-498C-B52D-080A7E8BFAB0}"/>
    <cellStyle name="Normal 4 4 2 4 5 2 4" xfId="12789" xr:uid="{65894990-69E6-44F2-BC30-93705E056BF9}"/>
    <cellStyle name="Normal 4 4 2 4 5 3" xfId="6412" xr:uid="{00000000-0005-0000-0000-00004E150000}"/>
    <cellStyle name="Normal 4 4 2 4 5 3 2" xfId="24142" xr:uid="{2BFA9EB2-9FD3-4BA2-9D64-CB39DB938C4A}"/>
    <cellStyle name="Normal 4 4 2 4 5 3 3" xfId="14862" xr:uid="{933EADC4-4A97-469E-A8CD-15EA96C0495B}"/>
    <cellStyle name="Normal 4 4 2 4 5 4" xfId="19925" xr:uid="{C421D326-5173-43BC-A918-2BA5E4FCC221}"/>
    <cellStyle name="Normal 4 4 2 4 5 5" xfId="10644" xr:uid="{4A128801-F9B9-4989-A0E0-920E40D636C1}"/>
    <cellStyle name="Normal 4 4 2 4 6" xfId="2542" xr:uid="{00000000-0005-0000-0000-00004F150000}"/>
    <cellStyle name="Normal 4 4 2 4 6 2" xfId="6825" xr:uid="{00000000-0005-0000-0000-000050150000}"/>
    <cellStyle name="Normal 4 4 2 4 6 2 2" xfId="24555" xr:uid="{3F35A3B2-7645-4FC4-BD30-0F5EB211E11C}"/>
    <cellStyle name="Normal 4 4 2 4 6 2 3" xfId="15275" xr:uid="{DCE902A0-C7D6-4E3A-BD2B-83BFA60F59A9}"/>
    <cellStyle name="Normal 4 4 2 4 6 3" xfId="20338" xr:uid="{CE1754E8-102D-4C1B-8ADD-51EBDF7CE6E5}"/>
    <cellStyle name="Normal 4 4 2 4 6 4" xfId="11057" xr:uid="{9C97AE06-4559-4899-BAD7-4B365067145F}"/>
    <cellStyle name="Normal 4 4 2 4 7" xfId="4760" xr:uid="{00000000-0005-0000-0000-000051150000}"/>
    <cellStyle name="Normal 4 4 2 4 7 2" xfId="22490" xr:uid="{163CE42C-B959-4C97-831F-77465C0DB931}"/>
    <cellStyle name="Normal 4 4 2 4 7 3" xfId="13210" xr:uid="{89E5ADEE-797E-4022-B205-690858BB89E4}"/>
    <cellStyle name="Normal 4 4 2 4 8" xfId="18273" xr:uid="{57EBA2C7-21B3-4E92-BB1D-54E21DCF4067}"/>
    <cellStyle name="Normal 4 4 2 4 9" xfId="17439" xr:uid="{A337AAC9-7E28-4A9F-9D58-F258108C756D}"/>
    <cellStyle name="Normal 4 4 2 5" xfId="854" xr:uid="{00000000-0005-0000-0000-000052150000}"/>
    <cellStyle name="Normal 4 4 2 5 2" xfId="3089" xr:uid="{00000000-0005-0000-0000-000053150000}"/>
    <cellStyle name="Normal 4 4 2 5 2 2" xfId="7311" xr:uid="{00000000-0005-0000-0000-000054150000}"/>
    <cellStyle name="Normal 4 4 2 5 2 2 2" xfId="25041" xr:uid="{FEFE7F82-0916-44C2-A077-7779416F15E4}"/>
    <cellStyle name="Normal 4 4 2 5 2 2 3" xfId="15761" xr:uid="{BA4422B3-0574-46A2-9B3D-7730F97BAAF0}"/>
    <cellStyle name="Normal 4 4 2 5 2 3" xfId="20824" xr:uid="{E8294BDD-055A-4CA0-B310-A6095B9B9A95}"/>
    <cellStyle name="Normal 4 4 2 5 2 4" xfId="11543" xr:uid="{CF208B36-D007-4996-9856-75B98F034900}"/>
    <cellStyle name="Normal 4 4 2 5 3" xfId="5166" xr:uid="{00000000-0005-0000-0000-000055150000}"/>
    <cellStyle name="Normal 4 4 2 5 3 2" xfId="22896" xr:uid="{A884B721-74CE-47F6-9955-D1F42E7E6D98}"/>
    <cellStyle name="Normal 4 4 2 5 3 3" xfId="13616" xr:uid="{51F68378-D43F-42EE-AA2F-DFA771D7948C}"/>
    <cellStyle name="Normal 4 4 2 5 4" xfId="18679" xr:uid="{0047FE0C-72D5-4EA3-B580-D08ADF58B7E0}"/>
    <cellStyle name="Normal 4 4 2 5 5" xfId="17851" xr:uid="{C63CB794-AABB-4DBC-8673-F86AEF26438E}"/>
    <cellStyle name="Normal 4 4 2 5 6" xfId="9398" xr:uid="{2D0107B7-C161-4665-805A-ECE17DFC73FF}"/>
    <cellStyle name="Normal 4 4 2 6" xfId="1272" xr:uid="{00000000-0005-0000-0000-000056150000}"/>
    <cellStyle name="Normal 4 4 2 6 2" xfId="3502" xr:uid="{00000000-0005-0000-0000-000057150000}"/>
    <cellStyle name="Normal 4 4 2 6 2 2" xfId="7724" xr:uid="{00000000-0005-0000-0000-000058150000}"/>
    <cellStyle name="Normal 4 4 2 6 2 2 2" xfId="25454" xr:uid="{50743EE2-6941-4E18-8E7E-547BE6CC33D0}"/>
    <cellStyle name="Normal 4 4 2 6 2 2 3" xfId="16174" xr:uid="{AC61C5F0-3F93-4408-96C7-00E9AC0E61E9}"/>
    <cellStyle name="Normal 4 4 2 6 2 3" xfId="21237" xr:uid="{310AD2A2-5BE9-422D-93DC-9F4A3363A6EF}"/>
    <cellStyle name="Normal 4 4 2 6 2 4" xfId="11956" xr:uid="{276CBBE0-ECAC-4009-9F14-A1A9EF1AC870}"/>
    <cellStyle name="Normal 4 4 2 6 3" xfId="5579" xr:uid="{00000000-0005-0000-0000-000059150000}"/>
    <cellStyle name="Normal 4 4 2 6 3 2" xfId="23309" xr:uid="{4D0B7D23-B972-4A7A-9C3C-AB43220B6F9E}"/>
    <cellStyle name="Normal 4 4 2 6 3 3" xfId="14029" xr:uid="{46BEADE8-4656-4393-8B69-D03F84994B47}"/>
    <cellStyle name="Normal 4 4 2 6 4" xfId="19092" xr:uid="{3C39543B-6641-4FD9-88D3-3D3D73F07D0E}"/>
    <cellStyle name="Normal 4 4 2 6 5" xfId="9811" xr:uid="{532F503D-9217-4558-8027-0812D6DF10D8}"/>
    <cellStyle name="Normal 4 4 2 7" xfId="1685" xr:uid="{00000000-0005-0000-0000-00005A150000}"/>
    <cellStyle name="Normal 4 4 2 7 2" xfId="3915" xr:uid="{00000000-0005-0000-0000-00005B150000}"/>
    <cellStyle name="Normal 4 4 2 7 2 2" xfId="8137" xr:uid="{00000000-0005-0000-0000-00005C150000}"/>
    <cellStyle name="Normal 4 4 2 7 2 2 2" xfId="25867" xr:uid="{7BFEFC3E-1088-4738-B3EF-FE7AA694CE16}"/>
    <cellStyle name="Normal 4 4 2 7 2 2 3" xfId="16587" xr:uid="{27966BAD-D0EB-49D6-8DE6-345A1BB53382}"/>
    <cellStyle name="Normal 4 4 2 7 2 3" xfId="21650" xr:uid="{2281501A-74FE-477B-B507-1EB51AC915B4}"/>
    <cellStyle name="Normal 4 4 2 7 2 4" xfId="12369" xr:uid="{7F0705A3-A6C6-4E0E-8306-36CDD48F035B}"/>
    <cellStyle name="Normal 4 4 2 7 3" xfId="5992" xr:uid="{00000000-0005-0000-0000-00005D150000}"/>
    <cellStyle name="Normal 4 4 2 7 3 2" xfId="23722" xr:uid="{7627D51D-ACE8-4AD8-B64C-4C1FD50108A9}"/>
    <cellStyle name="Normal 4 4 2 7 3 3" xfId="14442" xr:uid="{980E9CB3-3F91-4010-BD5F-169987121636}"/>
    <cellStyle name="Normal 4 4 2 7 4" xfId="19505" xr:uid="{C1AD0A5B-3D1F-459A-9DCF-DC9EBE12793D}"/>
    <cellStyle name="Normal 4 4 2 7 5" xfId="10224" xr:uid="{9978D54A-D4F8-4625-B950-635E2C5CD633}"/>
    <cellStyle name="Normal 4 4 2 8" xfId="2099" xr:uid="{00000000-0005-0000-0000-00005E150000}"/>
    <cellStyle name="Normal 4 4 2 8 2" xfId="4328" xr:uid="{00000000-0005-0000-0000-00005F150000}"/>
    <cellStyle name="Normal 4 4 2 8 2 2" xfId="8550" xr:uid="{00000000-0005-0000-0000-000060150000}"/>
    <cellStyle name="Normal 4 4 2 8 2 2 2" xfId="26280" xr:uid="{2F628CEB-7B1F-4A5B-B6DC-9CD1C7EAB19F}"/>
    <cellStyle name="Normal 4 4 2 8 2 2 3" xfId="17000" xr:uid="{0A877E33-1967-4D47-8156-F920598FF14E}"/>
    <cellStyle name="Normal 4 4 2 8 2 3" xfId="22063" xr:uid="{BA386014-10E8-4D0B-98A7-8E80317C535E}"/>
    <cellStyle name="Normal 4 4 2 8 2 4" xfId="12782" xr:uid="{F760A411-C53D-49B2-8BB8-E9850E0D662C}"/>
    <cellStyle name="Normal 4 4 2 8 3" xfId="6405" xr:uid="{00000000-0005-0000-0000-000061150000}"/>
    <cellStyle name="Normal 4 4 2 8 3 2" xfId="24135" xr:uid="{FBA4435B-5BAE-4A6F-8524-0F706B3A6A17}"/>
    <cellStyle name="Normal 4 4 2 8 3 3" xfId="14855" xr:uid="{516DF017-6E8D-4DB6-BE2B-40923B582A6F}"/>
    <cellStyle name="Normal 4 4 2 8 4" xfId="19918" xr:uid="{48741C34-B40D-42AF-824F-CD9623B30C84}"/>
    <cellStyle name="Normal 4 4 2 8 5" xfId="10637" xr:uid="{E321D9A0-C695-40AA-8FD7-02973D0ABD2C}"/>
    <cellStyle name="Normal 4 4 2 9" xfId="2535" xr:uid="{00000000-0005-0000-0000-000062150000}"/>
    <cellStyle name="Normal 4 4 2 9 2" xfId="6818" xr:uid="{00000000-0005-0000-0000-000063150000}"/>
    <cellStyle name="Normal 4 4 2 9 2 2" xfId="24548" xr:uid="{D7EA7237-6048-4E28-BEBE-0766C810C486}"/>
    <cellStyle name="Normal 4 4 2 9 2 3" xfId="15268" xr:uid="{7CF1C4DF-D74C-4BCF-A1E4-385718B7A80E}"/>
    <cellStyle name="Normal 4 4 2 9 3" xfId="20331" xr:uid="{BC8692A3-F59C-43F5-84BD-87894E766F2F}"/>
    <cellStyle name="Normal 4 4 2 9 4" xfId="11050" xr:uid="{0A482676-2798-4E4D-8A59-FBF353B4EAC4}"/>
    <cellStyle name="Normal 4 4 3" xfId="387" xr:uid="{00000000-0005-0000-0000-000064150000}"/>
    <cellStyle name="Normal 4 4 3 10" xfId="18274" xr:uid="{AEFB819F-10D4-40B1-BE30-D389F34B5D37}"/>
    <cellStyle name="Normal 4 4 3 11" xfId="17440" xr:uid="{A287A006-60E4-4FB3-B90A-8E598418F794}"/>
    <cellStyle name="Normal 4 4 3 12" xfId="8993" xr:uid="{7D415B3D-0CA9-45FA-ACDA-32139B8609D9}"/>
    <cellStyle name="Normal 4 4 3 2" xfId="388" xr:uid="{00000000-0005-0000-0000-000065150000}"/>
    <cellStyle name="Normal 4 4 3 2 10" xfId="17441" xr:uid="{6B08E9F6-DF68-48E4-AA65-3D76B2D4FA59}"/>
    <cellStyle name="Normal 4 4 3 2 11" xfId="8994" xr:uid="{CE5322D2-9348-4EF5-A450-62004464DC4F}"/>
    <cellStyle name="Normal 4 4 3 2 2" xfId="389" xr:uid="{00000000-0005-0000-0000-000066150000}"/>
    <cellStyle name="Normal 4 4 3 2 2 10" xfId="8995" xr:uid="{B3220DF3-D3D6-4E9D-BCD3-805C1CA7D163}"/>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5051" xr:uid="{57A25110-C6CA-4F79-931C-AF74D3387BA2}"/>
    <cellStyle name="Normal 4 4 3 2 2 2 2 2 3" xfId="15771" xr:uid="{7C53C4A3-5DAD-4CEF-A773-862EEA1C8117}"/>
    <cellStyle name="Normal 4 4 3 2 2 2 2 3" xfId="20834" xr:uid="{6C7F95F6-3355-48F8-B69B-9DD1A2506F19}"/>
    <cellStyle name="Normal 4 4 3 2 2 2 2 4" xfId="11553" xr:uid="{D2E1F4F5-1DCF-4FF7-A785-05CC44CFFE44}"/>
    <cellStyle name="Normal 4 4 3 2 2 2 3" xfId="5176" xr:uid="{00000000-0005-0000-0000-00006A150000}"/>
    <cellStyle name="Normal 4 4 3 2 2 2 3 2" xfId="22906" xr:uid="{9EFB6FC1-BCD7-4622-B48E-DEA327F2349E}"/>
    <cellStyle name="Normal 4 4 3 2 2 2 3 3" xfId="13626" xr:uid="{B3B68652-80B9-4D1C-9BB2-10AD4623CEB4}"/>
    <cellStyle name="Normal 4 4 3 2 2 2 4" xfId="18689" xr:uid="{662D7804-5498-431E-8404-BC7197051836}"/>
    <cellStyle name="Normal 4 4 3 2 2 2 5" xfId="17861" xr:uid="{C91C925D-F83E-419A-8867-7B213F88CF6B}"/>
    <cellStyle name="Normal 4 4 3 2 2 2 6" xfId="9408" xr:uid="{8E28E019-8EAD-4D5F-9BEA-18AAA227D04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5464" xr:uid="{D7B540CA-4290-4243-9211-E82C6D24E304}"/>
    <cellStyle name="Normal 4 4 3 2 2 3 2 2 3" xfId="16184" xr:uid="{FA63452A-5A71-4564-A922-44D0F1C37F65}"/>
    <cellStyle name="Normal 4 4 3 2 2 3 2 3" xfId="21247" xr:uid="{AF302009-8832-49E1-BDCD-0356AD0D09E7}"/>
    <cellStyle name="Normal 4 4 3 2 2 3 2 4" xfId="11966" xr:uid="{78CEB54C-E849-4A57-8A78-62E4AC34E42C}"/>
    <cellStyle name="Normal 4 4 3 2 2 3 3" xfId="5589" xr:uid="{00000000-0005-0000-0000-00006E150000}"/>
    <cellStyle name="Normal 4 4 3 2 2 3 3 2" xfId="23319" xr:uid="{E7941C7A-E4B9-49E1-92E3-C0DC0FBD0A26}"/>
    <cellStyle name="Normal 4 4 3 2 2 3 3 3" xfId="14039" xr:uid="{5F30FC8A-3BF2-4744-82B6-444BE013A83E}"/>
    <cellStyle name="Normal 4 4 3 2 2 3 4" xfId="19102" xr:uid="{812F0600-02A5-4276-B43E-25A2688BD32F}"/>
    <cellStyle name="Normal 4 4 3 2 2 3 5" xfId="9821" xr:uid="{4E8192C4-E3DF-4090-BB55-EF05D6977EC6}"/>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877" xr:uid="{4095F1EF-04F0-478C-9360-0129D198AF0B}"/>
    <cellStyle name="Normal 4 4 3 2 2 4 2 2 3" xfId="16597" xr:uid="{81AA79C8-4C7D-4CD9-9AED-AF8EC34ED313}"/>
    <cellStyle name="Normal 4 4 3 2 2 4 2 3" xfId="21660" xr:uid="{724F04C6-52F0-44D8-97A5-591C522F455D}"/>
    <cellStyle name="Normal 4 4 3 2 2 4 2 4" xfId="12379" xr:uid="{061FC9B3-2121-4D86-9469-FD0645542A75}"/>
    <cellStyle name="Normal 4 4 3 2 2 4 3" xfId="6002" xr:uid="{00000000-0005-0000-0000-000072150000}"/>
    <cellStyle name="Normal 4 4 3 2 2 4 3 2" xfId="23732" xr:uid="{5D8CFA33-47BD-4430-A9F2-F6E6A45F9133}"/>
    <cellStyle name="Normal 4 4 3 2 2 4 3 3" xfId="14452" xr:uid="{64D18EF7-047A-4EF7-AA63-CB5C419067DA}"/>
    <cellStyle name="Normal 4 4 3 2 2 4 4" xfId="19515" xr:uid="{83DA8A91-02C9-42B7-8D80-107C3B7C74A8}"/>
    <cellStyle name="Normal 4 4 3 2 2 4 5" xfId="10234" xr:uid="{D3655955-7E89-4ED2-A330-10C23D9898A9}"/>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6290" xr:uid="{9EC4DE6F-04A3-4911-9C68-86F72F2FBC60}"/>
    <cellStyle name="Normal 4 4 3 2 2 5 2 2 3" xfId="17010" xr:uid="{7D223AE3-7953-41B3-BF63-D4BE16E2FA5E}"/>
    <cellStyle name="Normal 4 4 3 2 2 5 2 3" xfId="22073" xr:uid="{5A146DDC-96A2-456F-85BD-18CD4BBE30FB}"/>
    <cellStyle name="Normal 4 4 3 2 2 5 2 4" xfId="12792" xr:uid="{F5B0A5CC-A933-448C-89B0-ADEEECD457F6}"/>
    <cellStyle name="Normal 4 4 3 2 2 5 3" xfId="6415" xr:uid="{00000000-0005-0000-0000-000076150000}"/>
    <cellStyle name="Normal 4 4 3 2 2 5 3 2" xfId="24145" xr:uid="{065047BC-E01C-4722-9FAC-F846B1120453}"/>
    <cellStyle name="Normal 4 4 3 2 2 5 3 3" xfId="14865" xr:uid="{CF3E70D0-6171-40D2-9A2D-276A003D1AEF}"/>
    <cellStyle name="Normal 4 4 3 2 2 5 4" xfId="19928" xr:uid="{895A2975-9FC4-4717-90CF-9D98F979C18D}"/>
    <cellStyle name="Normal 4 4 3 2 2 5 5" xfId="10647" xr:uid="{FAA65291-9F8F-471E-B457-BFE4C2DEBBD6}"/>
    <cellStyle name="Normal 4 4 3 2 2 6" xfId="2545" xr:uid="{00000000-0005-0000-0000-000077150000}"/>
    <cellStyle name="Normal 4 4 3 2 2 6 2" xfId="6828" xr:uid="{00000000-0005-0000-0000-000078150000}"/>
    <cellStyle name="Normal 4 4 3 2 2 6 2 2" xfId="24558" xr:uid="{B5B5CBA3-91BC-4DD0-8BE5-088383DEA5D5}"/>
    <cellStyle name="Normal 4 4 3 2 2 6 2 3" xfId="15278" xr:uid="{DABC710D-C985-4353-8BBB-2198640D926D}"/>
    <cellStyle name="Normal 4 4 3 2 2 6 3" xfId="20341" xr:uid="{D7EB8F6D-3836-4557-A376-DDF54C18FB6F}"/>
    <cellStyle name="Normal 4 4 3 2 2 6 4" xfId="11060" xr:uid="{38D51CAA-94AF-4B02-A8A5-F62B72F5FE58}"/>
    <cellStyle name="Normal 4 4 3 2 2 7" xfId="4763" xr:uid="{00000000-0005-0000-0000-000079150000}"/>
    <cellStyle name="Normal 4 4 3 2 2 7 2" xfId="22493" xr:uid="{CCCEA4EB-01E6-48B7-A7E1-51001BFB0938}"/>
    <cellStyle name="Normal 4 4 3 2 2 7 3" xfId="13213" xr:uid="{7D3A23D2-3AB7-498C-9B63-C482CAABEB13}"/>
    <cellStyle name="Normal 4 4 3 2 2 8" xfId="18276" xr:uid="{1A617E6B-2A42-455C-8CF7-F14DA696E56A}"/>
    <cellStyle name="Normal 4 4 3 2 2 9" xfId="17442" xr:uid="{36B14247-D8E8-4ADA-942B-980C6DE329DA}"/>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5050" xr:uid="{A57F79AD-ADCA-4F98-9FCB-9913A0D0E3DE}"/>
    <cellStyle name="Normal 4 4 3 2 3 2 2 3" xfId="15770" xr:uid="{652B141D-4FAC-494A-820F-455B4F4F5110}"/>
    <cellStyle name="Normal 4 4 3 2 3 2 3" xfId="20833" xr:uid="{A376A5CA-1377-4DA5-B6D8-B0C6293D33F9}"/>
    <cellStyle name="Normal 4 4 3 2 3 2 4" xfId="11552" xr:uid="{AA13C001-14B2-44F3-8190-FF1FECBB8674}"/>
    <cellStyle name="Normal 4 4 3 2 3 3" xfId="5175" xr:uid="{00000000-0005-0000-0000-00007D150000}"/>
    <cellStyle name="Normal 4 4 3 2 3 3 2" xfId="22905" xr:uid="{487F658A-EF53-479C-B75F-32AB73756F20}"/>
    <cellStyle name="Normal 4 4 3 2 3 3 3" xfId="13625" xr:uid="{A9E21A7B-D460-4841-AE93-AC9F80EEFEFE}"/>
    <cellStyle name="Normal 4 4 3 2 3 4" xfId="18688" xr:uid="{6EA16459-4BCB-40D6-B86A-67AF754CA83A}"/>
    <cellStyle name="Normal 4 4 3 2 3 5" xfId="17860" xr:uid="{32B89B31-314C-47CE-8F61-27CB51E1BD02}"/>
    <cellStyle name="Normal 4 4 3 2 3 6" xfId="9407" xr:uid="{B306B2CF-8C56-400B-A806-4C70F41521BD}"/>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5463" xr:uid="{7789FE15-0241-42BB-86D4-CA9EB03F2358}"/>
    <cellStyle name="Normal 4 4 3 2 4 2 2 3" xfId="16183" xr:uid="{67CF5026-BBAC-4535-97D3-8859E2075038}"/>
    <cellStyle name="Normal 4 4 3 2 4 2 3" xfId="21246" xr:uid="{A3580665-848B-4EE2-AB9C-B681FC59CA62}"/>
    <cellStyle name="Normal 4 4 3 2 4 2 4" xfId="11965" xr:uid="{8C692576-BC3A-4410-8777-715AC5B0ECF7}"/>
    <cellStyle name="Normal 4 4 3 2 4 3" xfId="5588" xr:uid="{00000000-0005-0000-0000-000081150000}"/>
    <cellStyle name="Normal 4 4 3 2 4 3 2" xfId="23318" xr:uid="{961D013C-DBC3-41CF-B153-E57824CAC14B}"/>
    <cellStyle name="Normal 4 4 3 2 4 3 3" xfId="14038" xr:uid="{C70663AE-DA1F-4668-8DFB-624457602003}"/>
    <cellStyle name="Normal 4 4 3 2 4 4" xfId="19101" xr:uid="{6282112F-8EAF-4121-9C72-B5FBB82931A0}"/>
    <cellStyle name="Normal 4 4 3 2 4 5" xfId="9820" xr:uid="{C7FC32AC-8159-4E1B-953F-F16A1148B54C}"/>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876" xr:uid="{F00F9E9F-E0D8-4ADB-B7AF-659545C113CD}"/>
    <cellStyle name="Normal 4 4 3 2 5 2 2 3" xfId="16596" xr:uid="{FF99BB88-8E3C-402B-89F2-762FBC863E85}"/>
    <cellStyle name="Normal 4 4 3 2 5 2 3" xfId="21659" xr:uid="{13422C03-C583-4240-BE81-507FB6499F62}"/>
    <cellStyle name="Normal 4 4 3 2 5 2 4" xfId="12378" xr:uid="{D812E7B7-55E7-4E61-889D-FCFEA2D652F8}"/>
    <cellStyle name="Normal 4 4 3 2 5 3" xfId="6001" xr:uid="{00000000-0005-0000-0000-000085150000}"/>
    <cellStyle name="Normal 4 4 3 2 5 3 2" xfId="23731" xr:uid="{AAA621E1-6322-4E0E-BB5F-E7CFDBB95D92}"/>
    <cellStyle name="Normal 4 4 3 2 5 3 3" xfId="14451" xr:uid="{AC252E93-B62C-4340-99B8-B80A20FB073C}"/>
    <cellStyle name="Normal 4 4 3 2 5 4" xfId="19514" xr:uid="{8CE1E693-D202-48ED-82FE-3429F36372F7}"/>
    <cellStyle name="Normal 4 4 3 2 5 5" xfId="10233" xr:uid="{67C1D710-F0C2-4D78-BE9C-B9C53FB6FCAE}"/>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6289" xr:uid="{D95E7F6A-F70F-4722-A012-376D56236B99}"/>
    <cellStyle name="Normal 4 4 3 2 6 2 2 3" xfId="17009" xr:uid="{14AE1451-098A-4086-A36D-E236A2697114}"/>
    <cellStyle name="Normal 4 4 3 2 6 2 3" xfId="22072" xr:uid="{D098350C-47D7-4259-8F1B-011A9DC7D236}"/>
    <cellStyle name="Normal 4 4 3 2 6 2 4" xfId="12791" xr:uid="{F739ABC7-4458-46BB-AC04-AE9FC0BF73FC}"/>
    <cellStyle name="Normal 4 4 3 2 6 3" xfId="6414" xr:uid="{00000000-0005-0000-0000-000089150000}"/>
    <cellStyle name="Normal 4 4 3 2 6 3 2" xfId="24144" xr:uid="{6B9B4A90-C054-4B7D-8E9C-3BB7569C991E}"/>
    <cellStyle name="Normal 4 4 3 2 6 3 3" xfId="14864" xr:uid="{4A8F9F75-3873-4A73-AF35-836A3B3289B2}"/>
    <cellStyle name="Normal 4 4 3 2 6 4" xfId="19927" xr:uid="{75640AB4-3228-482A-8B52-B4770C98E69E}"/>
    <cellStyle name="Normal 4 4 3 2 6 5" xfId="10646" xr:uid="{46022807-3FB7-44A2-A61E-20661F4FBA03}"/>
    <cellStyle name="Normal 4 4 3 2 7" xfId="2544" xr:uid="{00000000-0005-0000-0000-00008A150000}"/>
    <cellStyle name="Normal 4 4 3 2 7 2" xfId="6827" xr:uid="{00000000-0005-0000-0000-00008B150000}"/>
    <cellStyle name="Normal 4 4 3 2 7 2 2" xfId="24557" xr:uid="{9366F9D6-D207-4B13-BB73-0F1087C2BEC3}"/>
    <cellStyle name="Normal 4 4 3 2 7 2 3" xfId="15277" xr:uid="{7ACD504C-2FAE-415C-B384-F8751C3C9ECB}"/>
    <cellStyle name="Normal 4 4 3 2 7 3" xfId="20340" xr:uid="{65465813-4B15-43D9-9358-61CBEE845372}"/>
    <cellStyle name="Normal 4 4 3 2 7 4" xfId="11059" xr:uid="{8330070B-3326-458E-B9C3-042DA2A1C1B6}"/>
    <cellStyle name="Normal 4 4 3 2 8" xfId="4762" xr:uid="{00000000-0005-0000-0000-00008C150000}"/>
    <cellStyle name="Normal 4 4 3 2 8 2" xfId="22492" xr:uid="{380C28DF-F9B4-47C2-B62E-B609E535B039}"/>
    <cellStyle name="Normal 4 4 3 2 8 3" xfId="13212" xr:uid="{510EB93E-4892-4E44-80A2-DE398417B91C}"/>
    <cellStyle name="Normal 4 4 3 2 9" xfId="18275" xr:uid="{37F2ACFA-8FB3-4A1E-85B7-4F1471B818B8}"/>
    <cellStyle name="Normal 4 4 3 3" xfId="390" xr:uid="{00000000-0005-0000-0000-00008D150000}"/>
    <cellStyle name="Normal 4 4 3 3 10" xfId="8996" xr:uid="{2EF9E586-D391-48C3-BB55-8D1F47AF9459}"/>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5052" xr:uid="{6D10620A-2802-42B9-846C-894139E6B6C9}"/>
    <cellStyle name="Normal 4 4 3 3 2 2 2 3" xfId="15772" xr:uid="{5106C153-EA61-46AC-95A1-5CEB5027436D}"/>
    <cellStyle name="Normal 4 4 3 3 2 2 3" xfId="20835" xr:uid="{7638C82E-0754-463B-BE72-897114FD663D}"/>
    <cellStyle name="Normal 4 4 3 3 2 2 4" xfId="11554" xr:uid="{25A17F42-7BB2-45E3-B220-170D661F3366}"/>
    <cellStyle name="Normal 4 4 3 3 2 3" xfId="5177" xr:uid="{00000000-0005-0000-0000-000091150000}"/>
    <cellStyle name="Normal 4 4 3 3 2 3 2" xfId="22907" xr:uid="{BB51E754-7B2A-4973-8F21-5E333EF19088}"/>
    <cellStyle name="Normal 4 4 3 3 2 3 3" xfId="13627" xr:uid="{1C6BA94B-FDAC-4827-8C80-BA78D7E6F3B2}"/>
    <cellStyle name="Normal 4 4 3 3 2 4" xfId="18690" xr:uid="{A4BE89FE-AB80-4CCB-8049-05B18B900091}"/>
    <cellStyle name="Normal 4 4 3 3 2 5" xfId="17862" xr:uid="{5F0203A3-8775-4537-808E-B95B268F68EF}"/>
    <cellStyle name="Normal 4 4 3 3 2 6" xfId="9409" xr:uid="{C322C079-15D2-4BDE-8694-7919AB7A1106}"/>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5465" xr:uid="{1ADD36CB-71F8-46BC-95DC-17D2A3A4578C}"/>
    <cellStyle name="Normal 4 4 3 3 3 2 2 3" xfId="16185" xr:uid="{F1BC9048-951A-4EF8-BD77-1896004E56F2}"/>
    <cellStyle name="Normal 4 4 3 3 3 2 3" xfId="21248" xr:uid="{959CC639-0127-428C-BF74-2D0C1C112B69}"/>
    <cellStyle name="Normal 4 4 3 3 3 2 4" xfId="11967" xr:uid="{DC62A1B5-B543-43FA-997F-8CB8A47F99F9}"/>
    <cellStyle name="Normal 4 4 3 3 3 3" xfId="5590" xr:uid="{00000000-0005-0000-0000-000095150000}"/>
    <cellStyle name="Normal 4 4 3 3 3 3 2" xfId="23320" xr:uid="{1A055E57-8E3E-4F5D-9BCA-EEDB16DFEFC9}"/>
    <cellStyle name="Normal 4 4 3 3 3 3 3" xfId="14040" xr:uid="{7079A9B1-F904-4A00-9B51-79CBE58E134C}"/>
    <cellStyle name="Normal 4 4 3 3 3 4" xfId="19103" xr:uid="{A993B975-8B6B-4CF9-8ABB-B568CACEE3CC}"/>
    <cellStyle name="Normal 4 4 3 3 3 5" xfId="9822" xr:uid="{69E1F439-AB6F-4BF0-B6DF-32C0C124327F}"/>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878" xr:uid="{B0166D42-2363-4398-B246-01C9EB411A3C}"/>
    <cellStyle name="Normal 4 4 3 3 4 2 2 3" xfId="16598" xr:uid="{DB9CEB9D-DCCB-4F81-89DD-CC9E465ADC10}"/>
    <cellStyle name="Normal 4 4 3 3 4 2 3" xfId="21661" xr:uid="{A257DFC6-AFF8-4F44-A7EC-B8CBFECABE31}"/>
    <cellStyle name="Normal 4 4 3 3 4 2 4" xfId="12380" xr:uid="{1EAB0224-AD2B-4A3F-9993-E89F501CB214}"/>
    <cellStyle name="Normal 4 4 3 3 4 3" xfId="6003" xr:uid="{00000000-0005-0000-0000-000099150000}"/>
    <cellStyle name="Normal 4 4 3 3 4 3 2" xfId="23733" xr:uid="{28850714-C0A1-4FBA-AE5E-9D205E4550D8}"/>
    <cellStyle name="Normal 4 4 3 3 4 3 3" xfId="14453" xr:uid="{438568DD-9E8C-4766-8587-DA9DCCB4F19B}"/>
    <cellStyle name="Normal 4 4 3 3 4 4" xfId="19516" xr:uid="{47A20A50-79AD-47EB-91DE-4101B78A760B}"/>
    <cellStyle name="Normal 4 4 3 3 4 5" xfId="10235" xr:uid="{40C7C5C0-150C-4AA9-A8A5-5B26504B7785}"/>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6291" xr:uid="{C124DA75-73FF-4797-AC52-CBA29A63756E}"/>
    <cellStyle name="Normal 4 4 3 3 5 2 2 3" xfId="17011" xr:uid="{BF29AF28-A4F6-4063-B21A-E472DA13B605}"/>
    <cellStyle name="Normal 4 4 3 3 5 2 3" xfId="22074" xr:uid="{4AECFBC5-D25B-4AF8-B4A3-7A7B3728A72D}"/>
    <cellStyle name="Normal 4 4 3 3 5 2 4" xfId="12793" xr:uid="{A0A4A3A9-4F3E-4680-ADD0-41485B90C16A}"/>
    <cellStyle name="Normal 4 4 3 3 5 3" xfId="6416" xr:uid="{00000000-0005-0000-0000-00009D150000}"/>
    <cellStyle name="Normal 4 4 3 3 5 3 2" xfId="24146" xr:uid="{64CA35D3-2CD4-4EFF-BBFC-AE2F8545A3D8}"/>
    <cellStyle name="Normal 4 4 3 3 5 3 3" xfId="14866" xr:uid="{0E062296-AC7A-440D-9406-0EFAD7EB64E3}"/>
    <cellStyle name="Normal 4 4 3 3 5 4" xfId="19929" xr:uid="{8C940821-6055-4F7E-A4C6-762BC3962336}"/>
    <cellStyle name="Normal 4 4 3 3 5 5" xfId="10648" xr:uid="{8D802458-B169-41AD-BD92-2521C973FF3D}"/>
    <cellStyle name="Normal 4 4 3 3 6" xfId="2546" xr:uid="{00000000-0005-0000-0000-00009E150000}"/>
    <cellStyle name="Normal 4 4 3 3 6 2" xfId="6829" xr:uid="{00000000-0005-0000-0000-00009F150000}"/>
    <cellStyle name="Normal 4 4 3 3 6 2 2" xfId="24559" xr:uid="{974DB0E7-51E4-4242-BBDC-F91D9F4F9E7D}"/>
    <cellStyle name="Normal 4 4 3 3 6 2 3" xfId="15279" xr:uid="{63A27CBE-EB7E-4A2C-A6C3-3322DA863688}"/>
    <cellStyle name="Normal 4 4 3 3 6 3" xfId="20342" xr:uid="{CA119143-A4DE-4525-A622-9BCFD3802E1A}"/>
    <cellStyle name="Normal 4 4 3 3 6 4" xfId="11061" xr:uid="{5CAD8C81-8048-482C-8F6B-E341E3A35EAC}"/>
    <cellStyle name="Normal 4 4 3 3 7" xfId="4764" xr:uid="{00000000-0005-0000-0000-0000A0150000}"/>
    <cellStyle name="Normal 4 4 3 3 7 2" xfId="22494" xr:uid="{880D6272-BAD5-4A9B-9F07-B254AF33C074}"/>
    <cellStyle name="Normal 4 4 3 3 7 3" xfId="13214" xr:uid="{A355AADC-7797-44C8-9891-7D27255D6789}"/>
    <cellStyle name="Normal 4 4 3 3 8" xfId="18277" xr:uid="{08A9B267-C6C3-4436-8D0B-DC2B2A4A7781}"/>
    <cellStyle name="Normal 4 4 3 3 9" xfId="17443" xr:uid="{64CCAD7D-BA92-4D1C-9BFB-6459522BDC51}"/>
    <cellStyle name="Normal 4 4 3 4" xfId="862" xr:uid="{00000000-0005-0000-0000-0000A1150000}"/>
    <cellStyle name="Normal 4 4 3 4 2" xfId="3097" xr:uid="{00000000-0005-0000-0000-0000A2150000}"/>
    <cellStyle name="Normal 4 4 3 4 2 2" xfId="7319" xr:uid="{00000000-0005-0000-0000-0000A3150000}"/>
    <cellStyle name="Normal 4 4 3 4 2 2 2" xfId="25049" xr:uid="{3015D5C0-42C5-4CCD-8FC8-BBAA5B8A4787}"/>
    <cellStyle name="Normal 4 4 3 4 2 2 3" xfId="15769" xr:uid="{3C7FEFFD-D5F8-46CE-97B2-8B7D1333D347}"/>
    <cellStyle name="Normal 4 4 3 4 2 3" xfId="20832" xr:uid="{48D5244D-848A-490A-A576-4852E6E4B6C6}"/>
    <cellStyle name="Normal 4 4 3 4 2 4" xfId="11551" xr:uid="{79712A33-86FC-404A-9F4E-3D2D52D0D66C}"/>
    <cellStyle name="Normal 4 4 3 4 3" xfId="5174" xr:uid="{00000000-0005-0000-0000-0000A4150000}"/>
    <cellStyle name="Normal 4 4 3 4 3 2" xfId="22904" xr:uid="{A993647B-8F23-4A37-8128-D85B92E6FF37}"/>
    <cellStyle name="Normal 4 4 3 4 3 3" xfId="13624" xr:uid="{9B288FF6-098A-486D-ADDD-354768E1A809}"/>
    <cellStyle name="Normal 4 4 3 4 4" xfId="18687" xr:uid="{78266D17-DE94-413D-95F4-228BBF368F85}"/>
    <cellStyle name="Normal 4 4 3 4 5" xfId="17859" xr:uid="{85588960-81A3-4557-A21F-ED6CE1D5226B}"/>
    <cellStyle name="Normal 4 4 3 4 6" xfId="9406" xr:uid="{9956A5C5-D616-4617-8CB2-45DEC6D5BC5B}"/>
    <cellStyle name="Normal 4 4 3 5" xfId="1280" xr:uid="{00000000-0005-0000-0000-0000A5150000}"/>
    <cellStyle name="Normal 4 4 3 5 2" xfId="3510" xr:uid="{00000000-0005-0000-0000-0000A6150000}"/>
    <cellStyle name="Normal 4 4 3 5 2 2" xfId="7732" xr:uid="{00000000-0005-0000-0000-0000A7150000}"/>
    <cellStyle name="Normal 4 4 3 5 2 2 2" xfId="25462" xr:uid="{8B716BBD-B3A9-456E-8C1F-CBABD44F521D}"/>
    <cellStyle name="Normal 4 4 3 5 2 2 3" xfId="16182" xr:uid="{65E5783A-4EA6-45A4-8A8A-885C816BB9F7}"/>
    <cellStyle name="Normal 4 4 3 5 2 3" xfId="21245" xr:uid="{DE71CFB6-C16D-43C1-9164-0FB819F09AEB}"/>
    <cellStyle name="Normal 4 4 3 5 2 4" xfId="11964" xr:uid="{54E3A1C8-8290-4EC6-848E-8075C857CFE0}"/>
    <cellStyle name="Normal 4 4 3 5 3" xfId="5587" xr:uid="{00000000-0005-0000-0000-0000A8150000}"/>
    <cellStyle name="Normal 4 4 3 5 3 2" xfId="23317" xr:uid="{7D0272FC-7DFA-431E-AAD1-163F453568AC}"/>
    <cellStyle name="Normal 4 4 3 5 3 3" xfId="14037" xr:uid="{8BF9BB4C-73B2-4792-ACC5-13A4E6814FA3}"/>
    <cellStyle name="Normal 4 4 3 5 4" xfId="19100" xr:uid="{80C7E22E-9A1D-4752-B2A4-E09E066C5328}"/>
    <cellStyle name="Normal 4 4 3 5 5" xfId="9819" xr:uid="{F14E1BC5-4E72-4888-879D-B2D0E5121C0C}"/>
    <cellStyle name="Normal 4 4 3 6" xfId="1693" xr:uid="{00000000-0005-0000-0000-0000A9150000}"/>
    <cellStyle name="Normal 4 4 3 6 2" xfId="3923" xr:uid="{00000000-0005-0000-0000-0000AA150000}"/>
    <cellStyle name="Normal 4 4 3 6 2 2" xfId="8145" xr:uid="{00000000-0005-0000-0000-0000AB150000}"/>
    <cellStyle name="Normal 4 4 3 6 2 2 2" xfId="25875" xr:uid="{76E8C7B4-228D-40AE-B556-182EE8839433}"/>
    <cellStyle name="Normal 4 4 3 6 2 2 3" xfId="16595" xr:uid="{5A60FD0E-21C7-4D59-AABD-68AE0F46DFC7}"/>
    <cellStyle name="Normal 4 4 3 6 2 3" xfId="21658" xr:uid="{7E654C2F-92F6-4984-9BC3-D679EA2CB88D}"/>
    <cellStyle name="Normal 4 4 3 6 2 4" xfId="12377" xr:uid="{6BD0B683-932F-4D2C-B472-FECC7B3B4251}"/>
    <cellStyle name="Normal 4 4 3 6 3" xfId="6000" xr:uid="{00000000-0005-0000-0000-0000AC150000}"/>
    <cellStyle name="Normal 4 4 3 6 3 2" xfId="23730" xr:uid="{70CEEDE1-7E20-45CC-B8F5-4F06527B662E}"/>
    <cellStyle name="Normal 4 4 3 6 3 3" xfId="14450" xr:uid="{2A8C51E2-C396-4480-9F7A-DC27007C60E2}"/>
    <cellStyle name="Normal 4 4 3 6 4" xfId="19513" xr:uid="{8CBFE70C-5066-4DCF-AF1F-7BA2258B4588}"/>
    <cellStyle name="Normal 4 4 3 6 5" xfId="10232" xr:uid="{EF77F27E-E63A-4946-AA45-AAB3D26A97C4}"/>
    <cellStyle name="Normal 4 4 3 7" xfId="2107" xr:uid="{00000000-0005-0000-0000-0000AD150000}"/>
    <cellStyle name="Normal 4 4 3 7 2" xfId="4336" xr:uid="{00000000-0005-0000-0000-0000AE150000}"/>
    <cellStyle name="Normal 4 4 3 7 2 2" xfId="8558" xr:uid="{00000000-0005-0000-0000-0000AF150000}"/>
    <cellStyle name="Normal 4 4 3 7 2 2 2" xfId="26288" xr:uid="{06724C05-8C20-43CA-BD6E-0F1F7D144348}"/>
    <cellStyle name="Normal 4 4 3 7 2 2 3" xfId="17008" xr:uid="{92BB120D-A7C3-4D57-B082-7376865EEB10}"/>
    <cellStyle name="Normal 4 4 3 7 2 3" xfId="22071" xr:uid="{5A230BEE-963C-46FC-9EE0-CD20CAE6FF7D}"/>
    <cellStyle name="Normal 4 4 3 7 2 4" xfId="12790" xr:uid="{E4936B52-44F1-45BB-9AEA-8D6DFC13F7F4}"/>
    <cellStyle name="Normal 4 4 3 7 3" xfId="6413" xr:uid="{00000000-0005-0000-0000-0000B0150000}"/>
    <cellStyle name="Normal 4 4 3 7 3 2" xfId="24143" xr:uid="{874AA152-C93D-4183-9CB2-CDBF8D0C70B3}"/>
    <cellStyle name="Normal 4 4 3 7 3 3" xfId="14863" xr:uid="{83EC2C96-3FBF-4945-9997-573E001C8A85}"/>
    <cellStyle name="Normal 4 4 3 7 4" xfId="19926" xr:uid="{E57F8140-33C3-4BA0-AFEB-294FECC05B43}"/>
    <cellStyle name="Normal 4 4 3 7 5" xfId="10645" xr:uid="{FFB2CF61-7CBF-437B-B697-F577FBCD3706}"/>
    <cellStyle name="Normal 4 4 3 8" xfId="2543" xr:uid="{00000000-0005-0000-0000-0000B1150000}"/>
    <cellStyle name="Normal 4 4 3 8 2" xfId="6826" xr:uid="{00000000-0005-0000-0000-0000B2150000}"/>
    <cellStyle name="Normal 4 4 3 8 2 2" xfId="24556" xr:uid="{407E8E5F-F7E4-49D3-AE68-077A7EE93BA4}"/>
    <cellStyle name="Normal 4 4 3 8 2 3" xfId="15276" xr:uid="{9512F8C0-BC86-42E5-AC5D-B397EBBF70CC}"/>
    <cellStyle name="Normal 4 4 3 8 3" xfId="20339" xr:uid="{634E1D12-3AC7-4126-A77A-3C369602D269}"/>
    <cellStyle name="Normal 4 4 3 8 4" xfId="11058" xr:uid="{4FAF67B3-7AAC-4EB8-AF0D-FEE7DAC0CAFF}"/>
    <cellStyle name="Normal 4 4 3 9" xfId="4761" xr:uid="{00000000-0005-0000-0000-0000B3150000}"/>
    <cellStyle name="Normal 4 4 3 9 2" xfId="22491" xr:uid="{F3B4ED6D-44A5-45D7-8192-E9C02F6B16A2}"/>
    <cellStyle name="Normal 4 4 3 9 3" xfId="13211" xr:uid="{B43AADE5-EFC8-416B-8420-DF59515A3503}"/>
    <cellStyle name="Normal 4 4 4" xfId="391" xr:uid="{00000000-0005-0000-0000-0000B4150000}"/>
    <cellStyle name="Normal 4 4 4 10" xfId="17444" xr:uid="{BDC4734F-787A-4966-9896-03F9D12843AF}"/>
    <cellStyle name="Normal 4 4 4 11" xfId="8997" xr:uid="{928E0FDB-BA36-49C3-AC70-67F1504EE1D6}"/>
    <cellStyle name="Normal 4 4 4 2" xfId="392" xr:uid="{00000000-0005-0000-0000-0000B5150000}"/>
    <cellStyle name="Normal 4 4 4 2 10" xfId="8998" xr:uid="{B34F8060-7468-49FD-8579-E839AA983EA8}"/>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5054" xr:uid="{ADB7C244-F99A-44C2-9B55-8C64B2B5D94C}"/>
    <cellStyle name="Normal 4 4 4 2 2 2 2 3" xfId="15774" xr:uid="{5E058130-7DF2-46CF-887B-BCA4A00263A7}"/>
    <cellStyle name="Normal 4 4 4 2 2 2 3" xfId="20837" xr:uid="{A2509B53-8F76-4121-BEB5-329507125C53}"/>
    <cellStyle name="Normal 4 4 4 2 2 2 4" xfId="11556" xr:uid="{73067C5B-B141-41AB-96FC-448AD587E5B6}"/>
    <cellStyle name="Normal 4 4 4 2 2 3" xfId="5179" xr:uid="{00000000-0005-0000-0000-0000B9150000}"/>
    <cellStyle name="Normal 4 4 4 2 2 3 2" xfId="22909" xr:uid="{642111F3-D3E7-46D4-9A68-9D2097EE7133}"/>
    <cellStyle name="Normal 4 4 4 2 2 3 3" xfId="13629" xr:uid="{514CB753-98B3-40C6-B3CC-9826054BE117}"/>
    <cellStyle name="Normal 4 4 4 2 2 4" xfId="18692" xr:uid="{533B6AB6-8796-4650-88EF-50802DE902A2}"/>
    <cellStyle name="Normal 4 4 4 2 2 5" xfId="17864" xr:uid="{7B27FAE5-ED1E-42DA-9DEA-D5E7DAFD4A0B}"/>
    <cellStyle name="Normal 4 4 4 2 2 6" xfId="9411" xr:uid="{39B57CF8-71A5-4D72-9540-03D3AAAFBA8B}"/>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5467" xr:uid="{F3C4C435-B53E-411F-8447-75BA79431726}"/>
    <cellStyle name="Normal 4 4 4 2 3 2 2 3" xfId="16187" xr:uid="{1DDA7D09-91B2-4065-8D36-35E908E25247}"/>
    <cellStyle name="Normal 4 4 4 2 3 2 3" xfId="21250" xr:uid="{A017D51C-8E01-4BA5-954C-FC791DAEDE04}"/>
    <cellStyle name="Normal 4 4 4 2 3 2 4" xfId="11969" xr:uid="{F6CFEE2C-A999-4F87-A261-E84A9A4A3346}"/>
    <cellStyle name="Normal 4 4 4 2 3 3" xfId="5592" xr:uid="{00000000-0005-0000-0000-0000BD150000}"/>
    <cellStyle name="Normal 4 4 4 2 3 3 2" xfId="23322" xr:uid="{4AF7BAD6-FF7D-466E-B4DA-587013FF5B5F}"/>
    <cellStyle name="Normal 4 4 4 2 3 3 3" xfId="14042" xr:uid="{748F856D-F9F0-4F29-8F91-FD6DE7337F49}"/>
    <cellStyle name="Normal 4 4 4 2 3 4" xfId="19105" xr:uid="{9FBB6AB5-60F1-490F-9348-CDD3CFF797F7}"/>
    <cellStyle name="Normal 4 4 4 2 3 5" xfId="9824" xr:uid="{7E7F9717-AA9B-4B8B-8561-BA411166B534}"/>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880" xr:uid="{02D4E23D-9814-4A5A-86A9-CA727FFF95C4}"/>
    <cellStyle name="Normal 4 4 4 2 4 2 2 3" xfId="16600" xr:uid="{54E79D2F-8C34-4786-9593-A752FF59D5CA}"/>
    <cellStyle name="Normal 4 4 4 2 4 2 3" xfId="21663" xr:uid="{976CC85A-96A2-4DD5-A49B-4A9058D75A29}"/>
    <cellStyle name="Normal 4 4 4 2 4 2 4" xfId="12382" xr:uid="{BB75A103-54C4-467C-983E-E8410AABA865}"/>
    <cellStyle name="Normal 4 4 4 2 4 3" xfId="6005" xr:uid="{00000000-0005-0000-0000-0000C1150000}"/>
    <cellStyle name="Normal 4 4 4 2 4 3 2" xfId="23735" xr:uid="{31F29A25-67AC-4D40-BE12-7E572EF6FB6C}"/>
    <cellStyle name="Normal 4 4 4 2 4 3 3" xfId="14455" xr:uid="{9F595FD9-C414-46BA-A42F-184B80F42327}"/>
    <cellStyle name="Normal 4 4 4 2 4 4" xfId="19518" xr:uid="{C96B4634-4A3D-42B3-A1C1-BA9A34ED0EB1}"/>
    <cellStyle name="Normal 4 4 4 2 4 5" xfId="10237" xr:uid="{F98C17D7-491E-4210-BB5F-350E892FA7DF}"/>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6293" xr:uid="{1B96D93D-0FE5-4443-9582-5C187AB8D820}"/>
    <cellStyle name="Normal 4 4 4 2 5 2 2 3" xfId="17013" xr:uid="{395C0D79-AA1E-41BD-A52E-6AECFC59B716}"/>
    <cellStyle name="Normal 4 4 4 2 5 2 3" xfId="22076" xr:uid="{0FCB1D07-2F3A-468B-BF66-14B6EA1E3ECD}"/>
    <cellStyle name="Normal 4 4 4 2 5 2 4" xfId="12795" xr:uid="{C74C3D95-8AA0-487D-B58A-645BA606EEB1}"/>
    <cellStyle name="Normal 4 4 4 2 5 3" xfId="6418" xr:uid="{00000000-0005-0000-0000-0000C5150000}"/>
    <cellStyle name="Normal 4 4 4 2 5 3 2" xfId="24148" xr:uid="{A03CE27B-13CF-482E-B8D0-43300E2ECAD0}"/>
    <cellStyle name="Normal 4 4 4 2 5 3 3" xfId="14868" xr:uid="{215F05ED-ACB2-40E9-8581-6DDE8C5722C1}"/>
    <cellStyle name="Normal 4 4 4 2 5 4" xfId="19931" xr:uid="{A91AC68E-0A21-42A8-8DC2-E3A66C29F593}"/>
    <cellStyle name="Normal 4 4 4 2 5 5" xfId="10650" xr:uid="{4748147A-8015-4F62-9385-370847F4BB3A}"/>
    <cellStyle name="Normal 4 4 4 2 6" xfId="2548" xr:uid="{00000000-0005-0000-0000-0000C6150000}"/>
    <cellStyle name="Normal 4 4 4 2 6 2" xfId="6831" xr:uid="{00000000-0005-0000-0000-0000C7150000}"/>
    <cellStyle name="Normal 4 4 4 2 6 2 2" xfId="24561" xr:uid="{DF32B96B-BA96-41B1-A671-961E19499D81}"/>
    <cellStyle name="Normal 4 4 4 2 6 2 3" xfId="15281" xr:uid="{65E44093-E2ED-4470-8448-05BD4371DDDD}"/>
    <cellStyle name="Normal 4 4 4 2 6 3" xfId="20344" xr:uid="{C57DB553-E463-4929-BE74-A07101B0F7C2}"/>
    <cellStyle name="Normal 4 4 4 2 6 4" xfId="11063" xr:uid="{B107155D-6FD3-482E-9344-83FCDBC10F9F}"/>
    <cellStyle name="Normal 4 4 4 2 7" xfId="4766" xr:uid="{00000000-0005-0000-0000-0000C8150000}"/>
    <cellStyle name="Normal 4 4 4 2 7 2" xfId="22496" xr:uid="{A4939991-0734-4021-8669-6D7E2A379429}"/>
    <cellStyle name="Normal 4 4 4 2 7 3" xfId="13216" xr:uid="{820F9272-1AF4-4708-AEB0-A865645837D5}"/>
    <cellStyle name="Normal 4 4 4 2 8" xfId="18279" xr:uid="{8643F710-C9B6-491B-93BF-C25A7684F8CC}"/>
    <cellStyle name="Normal 4 4 4 2 9" xfId="17445" xr:uid="{FFEC99D6-E45B-4667-959C-09A43E79B5E0}"/>
    <cellStyle name="Normal 4 4 4 3" xfId="866" xr:uid="{00000000-0005-0000-0000-0000C9150000}"/>
    <cellStyle name="Normal 4 4 4 3 2" xfId="3101" xr:uid="{00000000-0005-0000-0000-0000CA150000}"/>
    <cellStyle name="Normal 4 4 4 3 2 2" xfId="7323" xr:uid="{00000000-0005-0000-0000-0000CB150000}"/>
    <cellStyle name="Normal 4 4 4 3 2 2 2" xfId="25053" xr:uid="{6003A4EE-3A1C-4164-BE1C-D9D3FB814BE4}"/>
    <cellStyle name="Normal 4 4 4 3 2 2 3" xfId="15773" xr:uid="{F1B1605B-377A-4641-BB76-59A2D39104E3}"/>
    <cellStyle name="Normal 4 4 4 3 2 3" xfId="20836" xr:uid="{FB99D3EC-A260-44F4-AE4E-F28206E4D7A5}"/>
    <cellStyle name="Normal 4 4 4 3 2 4" xfId="11555" xr:uid="{CABBCAC7-469B-4470-9C05-3BBF95DEF3FB}"/>
    <cellStyle name="Normal 4 4 4 3 3" xfId="5178" xr:uid="{00000000-0005-0000-0000-0000CC150000}"/>
    <cellStyle name="Normal 4 4 4 3 3 2" xfId="22908" xr:uid="{7E24D673-AFC8-41D3-9506-747313460916}"/>
    <cellStyle name="Normal 4 4 4 3 3 3" xfId="13628" xr:uid="{5FB8A963-4477-418D-9A43-5E170F63CDCF}"/>
    <cellStyle name="Normal 4 4 4 3 4" xfId="18691" xr:uid="{6B12A50A-5D94-4A56-B865-2FEC171BF418}"/>
    <cellStyle name="Normal 4 4 4 3 5" xfId="17863" xr:uid="{626E70E5-5607-4C96-8415-12A805D0786F}"/>
    <cellStyle name="Normal 4 4 4 3 6" xfId="9410" xr:uid="{FF684948-5770-4118-9FDD-82495C093197}"/>
    <cellStyle name="Normal 4 4 4 4" xfId="1284" xr:uid="{00000000-0005-0000-0000-0000CD150000}"/>
    <cellStyle name="Normal 4 4 4 4 2" xfId="3514" xr:uid="{00000000-0005-0000-0000-0000CE150000}"/>
    <cellStyle name="Normal 4 4 4 4 2 2" xfId="7736" xr:uid="{00000000-0005-0000-0000-0000CF150000}"/>
    <cellStyle name="Normal 4 4 4 4 2 2 2" xfId="25466" xr:uid="{94A388EE-0248-49B2-A7E5-F5E8A7823839}"/>
    <cellStyle name="Normal 4 4 4 4 2 2 3" xfId="16186" xr:uid="{ED44434A-2B7D-4BC6-AC37-13B774CF99A8}"/>
    <cellStyle name="Normal 4 4 4 4 2 3" xfId="21249" xr:uid="{91A4C432-AC08-46B8-A1B7-14871214320A}"/>
    <cellStyle name="Normal 4 4 4 4 2 4" xfId="11968" xr:uid="{FEF65F7D-9AE3-40E1-833F-A678F229CDD6}"/>
    <cellStyle name="Normal 4 4 4 4 3" xfId="5591" xr:uid="{00000000-0005-0000-0000-0000D0150000}"/>
    <cellStyle name="Normal 4 4 4 4 3 2" xfId="23321" xr:uid="{D00B5FA5-4187-4236-BBBB-EFCD7FF55747}"/>
    <cellStyle name="Normal 4 4 4 4 3 3" xfId="14041" xr:uid="{4FC66EC0-6C42-43D3-931C-8D57D190794C}"/>
    <cellStyle name="Normal 4 4 4 4 4" xfId="19104" xr:uid="{83DC417A-8AFD-4DC4-9ACA-B1BF5E76BDB9}"/>
    <cellStyle name="Normal 4 4 4 4 5" xfId="9823" xr:uid="{87B730E6-8537-47AD-B137-634E79C62025}"/>
    <cellStyle name="Normal 4 4 4 5" xfId="1697" xr:uid="{00000000-0005-0000-0000-0000D1150000}"/>
    <cellStyle name="Normal 4 4 4 5 2" xfId="3927" xr:uid="{00000000-0005-0000-0000-0000D2150000}"/>
    <cellStyle name="Normal 4 4 4 5 2 2" xfId="8149" xr:uid="{00000000-0005-0000-0000-0000D3150000}"/>
    <cellStyle name="Normal 4 4 4 5 2 2 2" xfId="25879" xr:uid="{3C3E3F8D-1176-4177-9D1B-9B35782D2E2C}"/>
    <cellStyle name="Normal 4 4 4 5 2 2 3" xfId="16599" xr:uid="{4E903791-999B-4EA1-8752-B022BF3F076C}"/>
    <cellStyle name="Normal 4 4 4 5 2 3" xfId="21662" xr:uid="{B1C5F112-75FC-4F5E-9477-6F1F5EDB605A}"/>
    <cellStyle name="Normal 4 4 4 5 2 4" xfId="12381" xr:uid="{D7832E2E-B6F2-4E8D-8099-EACD2E012183}"/>
    <cellStyle name="Normal 4 4 4 5 3" xfId="6004" xr:uid="{00000000-0005-0000-0000-0000D4150000}"/>
    <cellStyle name="Normal 4 4 4 5 3 2" xfId="23734" xr:uid="{AEC5E717-9273-42C9-8FCC-A015B07D923B}"/>
    <cellStyle name="Normal 4 4 4 5 3 3" xfId="14454" xr:uid="{50AD8265-3EFE-4094-B2B8-C77AB1767B5A}"/>
    <cellStyle name="Normal 4 4 4 5 4" xfId="19517" xr:uid="{EFFD81EE-514C-4032-99A5-A20BB52C168F}"/>
    <cellStyle name="Normal 4 4 4 5 5" xfId="10236" xr:uid="{20022164-1D01-4939-BA37-3F4AD8877740}"/>
    <cellStyle name="Normal 4 4 4 6" xfId="2111" xr:uid="{00000000-0005-0000-0000-0000D5150000}"/>
    <cellStyle name="Normal 4 4 4 6 2" xfId="4340" xr:uid="{00000000-0005-0000-0000-0000D6150000}"/>
    <cellStyle name="Normal 4 4 4 6 2 2" xfId="8562" xr:uid="{00000000-0005-0000-0000-0000D7150000}"/>
    <cellStyle name="Normal 4 4 4 6 2 2 2" xfId="26292" xr:uid="{A637A63B-6F3A-4622-BE48-6A5083985283}"/>
    <cellStyle name="Normal 4 4 4 6 2 2 3" xfId="17012" xr:uid="{F413659F-3ECC-421F-A696-5281F0C23218}"/>
    <cellStyle name="Normal 4 4 4 6 2 3" xfId="22075" xr:uid="{14CCAB55-BD0E-455C-A2EB-AD418EFD00F2}"/>
    <cellStyle name="Normal 4 4 4 6 2 4" xfId="12794" xr:uid="{E0EC8C14-6E45-4F44-9A18-6BFB4043CBD4}"/>
    <cellStyle name="Normal 4 4 4 6 3" xfId="6417" xr:uid="{00000000-0005-0000-0000-0000D8150000}"/>
    <cellStyle name="Normal 4 4 4 6 3 2" xfId="24147" xr:uid="{8653248C-FBC9-4501-810F-EEC920748922}"/>
    <cellStyle name="Normal 4 4 4 6 3 3" xfId="14867" xr:uid="{50AC859C-04BF-48A8-8570-D4E242110D4C}"/>
    <cellStyle name="Normal 4 4 4 6 4" xfId="19930" xr:uid="{8B6B3497-2BDE-42CB-A18B-537171BFB66F}"/>
    <cellStyle name="Normal 4 4 4 6 5" xfId="10649" xr:uid="{27EA4FEE-D5A3-4612-AB9A-F842762F5E04}"/>
    <cellStyle name="Normal 4 4 4 7" xfId="2547" xr:uid="{00000000-0005-0000-0000-0000D9150000}"/>
    <cellStyle name="Normal 4 4 4 7 2" xfId="6830" xr:uid="{00000000-0005-0000-0000-0000DA150000}"/>
    <cellStyle name="Normal 4 4 4 7 2 2" xfId="24560" xr:uid="{190C0EDE-F0FD-4C4D-B338-B7A97A668959}"/>
    <cellStyle name="Normal 4 4 4 7 2 3" xfId="15280" xr:uid="{BA059655-6B12-4F28-B269-BF47425FADF0}"/>
    <cellStyle name="Normal 4 4 4 7 3" xfId="20343" xr:uid="{7FBD97BD-4833-4673-8EEC-955A6142E9D5}"/>
    <cellStyle name="Normal 4 4 4 7 4" xfId="11062" xr:uid="{FB2E6070-3797-4BE9-8969-2D142E2F1DB1}"/>
    <cellStyle name="Normal 4 4 4 8" xfId="4765" xr:uid="{00000000-0005-0000-0000-0000DB150000}"/>
    <cellStyle name="Normal 4 4 4 8 2" xfId="22495" xr:uid="{7C38E586-1F9E-4A11-A569-7C9E5636C5D6}"/>
    <cellStyle name="Normal 4 4 4 8 3" xfId="13215" xr:uid="{55EAA5D9-BA68-4C1C-8BAD-2B90A5362FE6}"/>
    <cellStyle name="Normal 4 4 4 9" xfId="18278" xr:uid="{D887868D-3124-49CF-B9E9-4628D5320730}"/>
    <cellStyle name="Normal 4 4 5" xfId="393" xr:uid="{00000000-0005-0000-0000-0000DC150000}"/>
    <cellStyle name="Normal 4 4 5 10" xfId="8999" xr:uid="{D0D639EB-B636-4EFA-9D52-DB4A687F6948}"/>
    <cellStyle name="Normal 4 4 5 2" xfId="868" xr:uid="{00000000-0005-0000-0000-0000DD150000}"/>
    <cellStyle name="Normal 4 4 5 2 2" xfId="3103" xr:uid="{00000000-0005-0000-0000-0000DE150000}"/>
    <cellStyle name="Normal 4 4 5 2 2 2" xfId="7325" xr:uid="{00000000-0005-0000-0000-0000DF150000}"/>
    <cellStyle name="Normal 4 4 5 2 2 2 2" xfId="25055" xr:uid="{C858D46E-480D-43F0-9CF0-064C73323BFB}"/>
    <cellStyle name="Normal 4 4 5 2 2 2 3" xfId="15775" xr:uid="{6AEE8D8F-3318-49C3-98F9-0F8D16A3FC72}"/>
    <cellStyle name="Normal 4 4 5 2 2 3" xfId="20838" xr:uid="{FF1A4980-18B7-40E8-BD4E-070C8A58E45A}"/>
    <cellStyle name="Normal 4 4 5 2 2 4" xfId="11557" xr:uid="{FC9BA364-23E2-45A9-A82A-7A56A6149DDE}"/>
    <cellStyle name="Normal 4 4 5 2 3" xfId="5180" xr:uid="{00000000-0005-0000-0000-0000E0150000}"/>
    <cellStyle name="Normal 4 4 5 2 3 2" xfId="22910" xr:uid="{CDDC4F97-F21B-4FC1-B9C9-6F883CC9151C}"/>
    <cellStyle name="Normal 4 4 5 2 3 3" xfId="13630" xr:uid="{F2FCC2CE-9DA7-4510-BDC5-335AC42F629A}"/>
    <cellStyle name="Normal 4 4 5 2 4" xfId="18693" xr:uid="{E1172086-F55A-4598-B252-2904646A099B}"/>
    <cellStyle name="Normal 4 4 5 2 5" xfId="17865" xr:uid="{75A0F260-05F3-4AC7-92A0-43BDE027BE26}"/>
    <cellStyle name="Normal 4 4 5 2 6" xfId="9412" xr:uid="{693227C8-2F5A-41BA-9AE0-B7709A99E813}"/>
    <cellStyle name="Normal 4 4 5 3" xfId="1286" xr:uid="{00000000-0005-0000-0000-0000E1150000}"/>
    <cellStyle name="Normal 4 4 5 3 2" xfId="3516" xr:uid="{00000000-0005-0000-0000-0000E2150000}"/>
    <cellStyle name="Normal 4 4 5 3 2 2" xfId="7738" xr:uid="{00000000-0005-0000-0000-0000E3150000}"/>
    <cellStyle name="Normal 4 4 5 3 2 2 2" xfId="25468" xr:uid="{2CFACDFF-DB68-40EC-ADD2-ACDF5C14FCDC}"/>
    <cellStyle name="Normal 4 4 5 3 2 2 3" xfId="16188" xr:uid="{D48ABA4F-0B37-493B-82BA-1B3D4F3F1B86}"/>
    <cellStyle name="Normal 4 4 5 3 2 3" xfId="21251" xr:uid="{BC0CFB9F-6FAF-4D8E-8ECC-E04B21895136}"/>
    <cellStyle name="Normal 4 4 5 3 2 4" xfId="11970" xr:uid="{2A42BDDE-35DF-48F6-80F4-3D4319372458}"/>
    <cellStyle name="Normal 4 4 5 3 3" xfId="5593" xr:uid="{00000000-0005-0000-0000-0000E4150000}"/>
    <cellStyle name="Normal 4 4 5 3 3 2" xfId="23323" xr:uid="{95858E4B-71AD-4EE8-9FD0-57A5948CCDA9}"/>
    <cellStyle name="Normal 4 4 5 3 3 3" xfId="14043" xr:uid="{5EA4D5A3-B345-47CC-AE5C-937E3BB4789C}"/>
    <cellStyle name="Normal 4 4 5 3 4" xfId="19106" xr:uid="{DF325755-1309-4A3A-8665-21D92D2F1E23}"/>
    <cellStyle name="Normal 4 4 5 3 5" xfId="9825" xr:uid="{206DB64C-F9D4-4148-A8E1-392027462BDD}"/>
    <cellStyle name="Normal 4 4 5 4" xfId="1699" xr:uid="{00000000-0005-0000-0000-0000E5150000}"/>
    <cellStyle name="Normal 4 4 5 4 2" xfId="3929" xr:uid="{00000000-0005-0000-0000-0000E6150000}"/>
    <cellStyle name="Normal 4 4 5 4 2 2" xfId="8151" xr:uid="{00000000-0005-0000-0000-0000E7150000}"/>
    <cellStyle name="Normal 4 4 5 4 2 2 2" xfId="25881" xr:uid="{562FEE69-56DA-449E-B24B-ED8F2A5BE9C9}"/>
    <cellStyle name="Normal 4 4 5 4 2 2 3" xfId="16601" xr:uid="{2036A254-7675-44AB-A41B-D34963554D0B}"/>
    <cellStyle name="Normal 4 4 5 4 2 3" xfId="21664" xr:uid="{E58257CB-8115-41E6-95E7-8BD898B22D66}"/>
    <cellStyle name="Normal 4 4 5 4 2 4" xfId="12383" xr:uid="{9CC67AD4-1FE6-47BF-AB56-DB5DEA7C99BA}"/>
    <cellStyle name="Normal 4 4 5 4 3" xfId="6006" xr:uid="{00000000-0005-0000-0000-0000E8150000}"/>
    <cellStyle name="Normal 4 4 5 4 3 2" xfId="23736" xr:uid="{8584C268-5944-422B-BAB1-E95D44F8E817}"/>
    <cellStyle name="Normal 4 4 5 4 3 3" xfId="14456" xr:uid="{E5DDB97A-B3FB-4EFC-9B7E-58D491C648F7}"/>
    <cellStyle name="Normal 4 4 5 4 4" xfId="19519" xr:uid="{74A1D710-5AFD-4140-8962-E0DE9EB85C89}"/>
    <cellStyle name="Normal 4 4 5 4 5" xfId="10238" xr:uid="{18D09DC8-FA4C-44A0-BCF1-5EB454694199}"/>
    <cellStyle name="Normal 4 4 5 5" xfId="2113" xr:uid="{00000000-0005-0000-0000-0000E9150000}"/>
    <cellStyle name="Normal 4 4 5 5 2" xfId="4342" xr:uid="{00000000-0005-0000-0000-0000EA150000}"/>
    <cellStyle name="Normal 4 4 5 5 2 2" xfId="8564" xr:uid="{00000000-0005-0000-0000-0000EB150000}"/>
    <cellStyle name="Normal 4 4 5 5 2 2 2" xfId="26294" xr:uid="{92D3F5CE-EA46-46BA-9B93-956E8BE5F9B8}"/>
    <cellStyle name="Normal 4 4 5 5 2 2 3" xfId="17014" xr:uid="{F727D6D8-BA82-476E-BA4C-48DF52DB2F67}"/>
    <cellStyle name="Normal 4 4 5 5 2 3" xfId="22077" xr:uid="{124622F7-44DB-4B53-BB1E-8299CCA808C7}"/>
    <cellStyle name="Normal 4 4 5 5 2 4" xfId="12796" xr:uid="{8BD940BA-D58A-4CAA-9FA3-2B9283D26DF5}"/>
    <cellStyle name="Normal 4 4 5 5 3" xfId="6419" xr:uid="{00000000-0005-0000-0000-0000EC150000}"/>
    <cellStyle name="Normal 4 4 5 5 3 2" xfId="24149" xr:uid="{F1DABFDB-B45F-4AF2-893B-581F583A16CF}"/>
    <cellStyle name="Normal 4 4 5 5 3 3" xfId="14869" xr:uid="{EFB7954A-90E1-4B41-87E5-FEB1F37AE6CC}"/>
    <cellStyle name="Normal 4 4 5 5 4" xfId="19932" xr:uid="{AD6589F2-136C-47D0-B217-C23DFB4BEED4}"/>
    <cellStyle name="Normal 4 4 5 5 5" xfId="10651" xr:uid="{D18DD0C2-2113-4C40-BABC-C766C0F8CD74}"/>
    <cellStyle name="Normal 4 4 5 6" xfId="2549" xr:uid="{00000000-0005-0000-0000-0000ED150000}"/>
    <cellStyle name="Normal 4 4 5 6 2" xfId="6832" xr:uid="{00000000-0005-0000-0000-0000EE150000}"/>
    <cellStyle name="Normal 4 4 5 6 2 2" xfId="24562" xr:uid="{6185CAA0-699D-4A2D-8429-B80C2B8D21B4}"/>
    <cellStyle name="Normal 4 4 5 6 2 3" xfId="15282" xr:uid="{9D85A01E-492B-43D2-9038-34D200113065}"/>
    <cellStyle name="Normal 4 4 5 6 3" xfId="20345" xr:uid="{95B972F6-5DD9-4164-A31E-4F35F646579D}"/>
    <cellStyle name="Normal 4 4 5 6 4" xfId="11064" xr:uid="{BF95AE91-81B8-44FB-9A65-6289EFEE7670}"/>
    <cellStyle name="Normal 4 4 5 7" xfId="4767" xr:uid="{00000000-0005-0000-0000-0000EF150000}"/>
    <cellStyle name="Normal 4 4 5 7 2" xfId="22497" xr:uid="{B349B8E1-3DD7-4446-A78D-F1697201BE4C}"/>
    <cellStyle name="Normal 4 4 5 7 3" xfId="13217" xr:uid="{EC427390-A5B8-404B-A185-98A91AC2661B}"/>
    <cellStyle name="Normal 4 4 5 8" xfId="18280" xr:uid="{69A37DEC-634E-43BB-957A-649CEB22CB76}"/>
    <cellStyle name="Normal 4 4 5 9" xfId="17446" xr:uid="{BA732E76-6F13-4A85-A51C-288D8077DB02}"/>
    <cellStyle name="Normal 4 4 6" xfId="853" xr:uid="{00000000-0005-0000-0000-0000F0150000}"/>
    <cellStyle name="Normal 4 4 6 2" xfId="3088" xr:uid="{00000000-0005-0000-0000-0000F1150000}"/>
    <cellStyle name="Normal 4 4 6 2 2" xfId="7310" xr:uid="{00000000-0005-0000-0000-0000F2150000}"/>
    <cellStyle name="Normal 4 4 6 2 2 2" xfId="25040" xr:uid="{9AD11925-7A8E-4930-A239-A5748B74E9DA}"/>
    <cellStyle name="Normal 4 4 6 2 2 3" xfId="15760" xr:uid="{CC6C0DC3-D8AF-4002-B8B6-0F884FA39195}"/>
    <cellStyle name="Normal 4 4 6 2 3" xfId="20823" xr:uid="{8564D6B0-C7BA-4859-A165-A51067EC6891}"/>
    <cellStyle name="Normal 4 4 6 2 4" xfId="11542" xr:uid="{70D6B53D-449B-47CA-99B2-7E1A0FAB1126}"/>
    <cellStyle name="Normal 4 4 6 3" xfId="5165" xr:uid="{00000000-0005-0000-0000-0000F3150000}"/>
    <cellStyle name="Normal 4 4 6 3 2" xfId="22895" xr:uid="{00032481-6930-48CA-A240-6641138C1AD8}"/>
    <cellStyle name="Normal 4 4 6 3 3" xfId="13615" xr:uid="{39083590-0781-4A29-81AC-5620F808DF04}"/>
    <cellStyle name="Normal 4 4 6 4" xfId="18678" xr:uid="{69AB90A5-2E81-40ED-AA81-8835AD980DED}"/>
    <cellStyle name="Normal 4 4 6 5" xfId="17850" xr:uid="{5031CC58-7DD7-4797-9742-40BB0B63BE6E}"/>
    <cellStyle name="Normal 4 4 6 6" xfId="9397" xr:uid="{4BAED4CB-74C7-448F-B812-3F7548D90A66}"/>
    <cellStyle name="Normal 4 4 7" xfId="1271" xr:uid="{00000000-0005-0000-0000-0000F4150000}"/>
    <cellStyle name="Normal 4 4 7 2" xfId="3501" xr:uid="{00000000-0005-0000-0000-0000F5150000}"/>
    <cellStyle name="Normal 4 4 7 2 2" xfId="7723" xr:uid="{00000000-0005-0000-0000-0000F6150000}"/>
    <cellStyle name="Normal 4 4 7 2 2 2" xfId="25453" xr:uid="{3174FA0F-55B0-4029-93AC-B196079BFAE4}"/>
    <cellStyle name="Normal 4 4 7 2 2 3" xfId="16173" xr:uid="{39C15FD8-0034-4D73-BCA5-187E175A480C}"/>
    <cellStyle name="Normal 4 4 7 2 3" xfId="21236" xr:uid="{C0D07EEB-B402-44F5-9553-00E1D1B02B6B}"/>
    <cellStyle name="Normal 4 4 7 2 4" xfId="11955" xr:uid="{03F69E5C-5772-4A08-B2D8-21DAC8E3BE1C}"/>
    <cellStyle name="Normal 4 4 7 3" xfId="5578" xr:uid="{00000000-0005-0000-0000-0000F7150000}"/>
    <cellStyle name="Normal 4 4 7 3 2" xfId="23308" xr:uid="{D8ABECE5-0AF2-4EA8-8C4C-C5909CECFA90}"/>
    <cellStyle name="Normal 4 4 7 3 3" xfId="14028" xr:uid="{5EA1B9AF-ED49-4D55-AAD7-289DCBBC2AE8}"/>
    <cellStyle name="Normal 4 4 7 4" xfId="19091" xr:uid="{9E0D472D-D631-4C5A-B63C-564A5C50A080}"/>
    <cellStyle name="Normal 4 4 7 5" xfId="9810" xr:uid="{471DA361-4866-45DE-AE46-8A70BF8CB474}"/>
    <cellStyle name="Normal 4 4 8" xfId="1684" xr:uid="{00000000-0005-0000-0000-0000F8150000}"/>
    <cellStyle name="Normal 4 4 8 2" xfId="3914" xr:uid="{00000000-0005-0000-0000-0000F9150000}"/>
    <cellStyle name="Normal 4 4 8 2 2" xfId="8136" xr:uid="{00000000-0005-0000-0000-0000FA150000}"/>
    <cellStyle name="Normal 4 4 8 2 2 2" xfId="25866" xr:uid="{DC63E1AA-DEB2-480F-80F5-8F5EF1B8C447}"/>
    <cellStyle name="Normal 4 4 8 2 2 3" xfId="16586" xr:uid="{6593D9CB-B975-4C11-AE7A-94F75E174765}"/>
    <cellStyle name="Normal 4 4 8 2 3" xfId="21649" xr:uid="{3379FC51-47B6-4B7C-A100-EB780BCEB069}"/>
    <cellStyle name="Normal 4 4 8 2 4" xfId="12368" xr:uid="{E2BE242D-B3C1-4313-B175-F344E3B0DCAB}"/>
    <cellStyle name="Normal 4 4 8 3" xfId="5991" xr:uid="{00000000-0005-0000-0000-0000FB150000}"/>
    <cellStyle name="Normal 4 4 8 3 2" xfId="23721" xr:uid="{1F13DD7F-C77F-4B1D-AB2E-2B1170C3A98F}"/>
    <cellStyle name="Normal 4 4 8 3 3" xfId="14441" xr:uid="{53429F73-2472-473F-B866-92829BB83AD3}"/>
    <cellStyle name="Normal 4 4 8 4" xfId="19504" xr:uid="{8B9DA215-12D4-4769-880C-D84BB3794FB5}"/>
    <cellStyle name="Normal 4 4 8 5" xfId="10223" xr:uid="{0086179D-9631-4F11-AB3F-369038CEABCC}"/>
    <cellStyle name="Normal 4 4 9" xfId="2098" xr:uid="{00000000-0005-0000-0000-0000FC150000}"/>
    <cellStyle name="Normal 4 4 9 2" xfId="4327" xr:uid="{00000000-0005-0000-0000-0000FD150000}"/>
    <cellStyle name="Normal 4 4 9 2 2" xfId="8549" xr:uid="{00000000-0005-0000-0000-0000FE150000}"/>
    <cellStyle name="Normal 4 4 9 2 2 2" xfId="26279" xr:uid="{14CC2B4B-30A2-4828-93CB-A56E753D92F0}"/>
    <cellStyle name="Normal 4 4 9 2 2 3" xfId="16999" xr:uid="{00F96359-C269-4A54-AACA-1098E4E6B237}"/>
    <cellStyle name="Normal 4 4 9 2 3" xfId="22062" xr:uid="{0C0E1380-D57A-4485-A3D1-EC3FF3ABF731}"/>
    <cellStyle name="Normal 4 4 9 2 4" xfId="12781" xr:uid="{970DEA14-590F-4389-8DED-EFE4158AB9D8}"/>
    <cellStyle name="Normal 4 4 9 3" xfId="6404" xr:uid="{00000000-0005-0000-0000-0000FF150000}"/>
    <cellStyle name="Normal 4 4 9 3 2" xfId="24134" xr:uid="{79F3F328-1767-4647-ABA3-410E6DD60BAB}"/>
    <cellStyle name="Normal 4 4 9 3 3" xfId="14854" xr:uid="{356C4703-8024-4D4E-A9AD-69A4EED0957F}"/>
    <cellStyle name="Normal 4 4 9 4" xfId="19917" xr:uid="{754BB157-77E6-4E34-B5BB-A6288A2D196F}"/>
    <cellStyle name="Normal 4 4 9 5" xfId="10636" xr:uid="{CD73CA78-0C8A-40BC-AAA1-247A5B245AE7}"/>
    <cellStyle name="Normal 4 5" xfId="394" xr:uid="{00000000-0005-0000-0000-000000160000}"/>
    <cellStyle name="Normal 4 6" xfId="395" xr:uid="{00000000-0005-0000-0000-000001160000}"/>
    <cellStyle name="Normal 4 6 10" xfId="4768" xr:uid="{00000000-0005-0000-0000-000002160000}"/>
    <cellStyle name="Normal 4 6 10 2" xfId="22498" xr:uid="{53853E79-C732-4303-ABD0-D2F30A610494}"/>
    <cellStyle name="Normal 4 6 10 3" xfId="13218" xr:uid="{88B7D98C-3588-4B42-8002-29B9BC38F765}"/>
    <cellStyle name="Normal 4 6 11" xfId="18281" xr:uid="{97B1F8FA-1663-495A-A13F-A71E27DAF52A}"/>
    <cellStyle name="Normal 4 6 12" xfId="17447" xr:uid="{2D0C9450-3952-47E7-860B-7FAEADEBA833}"/>
    <cellStyle name="Normal 4 6 13" xfId="9000" xr:uid="{9FD2F60B-B890-41AC-B31F-5E8F34CEDA44}"/>
    <cellStyle name="Normal 4 6 2" xfId="396" xr:uid="{00000000-0005-0000-0000-000003160000}"/>
    <cellStyle name="Normal 4 6 2 10" xfId="18282" xr:uid="{D9F3EDE0-E2FD-412F-BC5D-C7960145038E}"/>
    <cellStyle name="Normal 4 6 2 11" xfId="17448" xr:uid="{EBE0DBB7-AE1E-4A09-B114-659BC36ACF3B}"/>
    <cellStyle name="Normal 4 6 2 12" xfId="9001" xr:uid="{BF3F145F-1F89-48FD-AD07-94C2A8FB7CA7}"/>
    <cellStyle name="Normal 4 6 2 2" xfId="397" xr:uid="{00000000-0005-0000-0000-000004160000}"/>
    <cellStyle name="Normal 4 6 2 2 10" xfId="17449" xr:uid="{226B485A-D4FF-4ECE-9673-1CD46559510F}"/>
    <cellStyle name="Normal 4 6 2 2 11" xfId="9002" xr:uid="{3E6B5EFA-4EEF-4774-BD92-C18A87770BE7}"/>
    <cellStyle name="Normal 4 6 2 2 2" xfId="398" xr:uid="{00000000-0005-0000-0000-000005160000}"/>
    <cellStyle name="Normal 4 6 2 2 2 10" xfId="9003" xr:uid="{93E7825E-065C-4B3B-9FBE-7D14E342B18D}"/>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5059" xr:uid="{D5DEB69C-F1D0-4799-A1C9-98DA3A0D51E0}"/>
    <cellStyle name="Normal 4 6 2 2 2 2 2 2 3" xfId="15779" xr:uid="{3AC4FB95-C698-4ADA-9DDA-3D4166F2C3D3}"/>
    <cellStyle name="Normal 4 6 2 2 2 2 2 3" xfId="20842" xr:uid="{3F00E9F8-0408-4CE1-B2DF-1037762341A3}"/>
    <cellStyle name="Normal 4 6 2 2 2 2 2 4" xfId="11561" xr:uid="{ED3A4CC2-BC4E-4877-AE4D-6A032E5448AF}"/>
    <cellStyle name="Normal 4 6 2 2 2 2 3" xfId="5184" xr:uid="{00000000-0005-0000-0000-000009160000}"/>
    <cellStyle name="Normal 4 6 2 2 2 2 3 2" xfId="22914" xr:uid="{2858A1BF-FA11-4291-8DBD-338123990F70}"/>
    <cellStyle name="Normal 4 6 2 2 2 2 3 3" xfId="13634" xr:uid="{F37F0A3C-95B2-4B58-9C92-097BA069A891}"/>
    <cellStyle name="Normal 4 6 2 2 2 2 4" xfId="18697" xr:uid="{6BF3BF73-4303-4E61-99B5-8A212D8EE1ED}"/>
    <cellStyle name="Normal 4 6 2 2 2 2 5" xfId="17869" xr:uid="{F97CCFA0-C7FC-4042-BE73-CC22822127D1}"/>
    <cellStyle name="Normal 4 6 2 2 2 2 6" xfId="9416" xr:uid="{E686DBB1-171E-41F4-B30E-5E81A36046E8}"/>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5472" xr:uid="{9EABF93F-2F4B-48D7-9C82-9A5E737BCAE1}"/>
    <cellStyle name="Normal 4 6 2 2 2 3 2 2 3" xfId="16192" xr:uid="{2E7C0B04-AA38-4EAC-9ECD-06A98F075C7F}"/>
    <cellStyle name="Normal 4 6 2 2 2 3 2 3" xfId="21255" xr:uid="{31EDA775-330D-44D2-8A04-6CBF2C98213F}"/>
    <cellStyle name="Normal 4 6 2 2 2 3 2 4" xfId="11974" xr:uid="{6C7B047C-1A94-4F3F-B7B1-AFC9661231E8}"/>
    <cellStyle name="Normal 4 6 2 2 2 3 3" xfId="5597" xr:uid="{00000000-0005-0000-0000-00000D160000}"/>
    <cellStyle name="Normal 4 6 2 2 2 3 3 2" xfId="23327" xr:uid="{356ECFEE-8997-4E1B-A6C8-B2BE613631C7}"/>
    <cellStyle name="Normal 4 6 2 2 2 3 3 3" xfId="14047" xr:uid="{7C038C1E-000A-4C61-8701-42A38411AAC8}"/>
    <cellStyle name="Normal 4 6 2 2 2 3 4" xfId="19110" xr:uid="{280D919F-1173-49D7-B5EC-781F190EF39D}"/>
    <cellStyle name="Normal 4 6 2 2 2 3 5" xfId="9829" xr:uid="{A5B9F6D5-D593-4A39-8098-9134869E18B8}"/>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885" xr:uid="{0C2A2057-4789-437C-BC8D-41D41A6B592A}"/>
    <cellStyle name="Normal 4 6 2 2 2 4 2 2 3" xfId="16605" xr:uid="{27CE357C-8103-4355-9DF6-9D42FFF95F67}"/>
    <cellStyle name="Normal 4 6 2 2 2 4 2 3" xfId="21668" xr:uid="{44C0B9D0-1CFD-4B82-8F32-ECC50D6C1C9E}"/>
    <cellStyle name="Normal 4 6 2 2 2 4 2 4" xfId="12387" xr:uid="{24ADE213-D819-4509-B579-697AE579A55A}"/>
    <cellStyle name="Normal 4 6 2 2 2 4 3" xfId="6010" xr:uid="{00000000-0005-0000-0000-000011160000}"/>
    <cellStyle name="Normal 4 6 2 2 2 4 3 2" xfId="23740" xr:uid="{A244B88C-7DE2-41A6-AEDA-29AF03C359A2}"/>
    <cellStyle name="Normal 4 6 2 2 2 4 3 3" xfId="14460" xr:uid="{FB99783E-A4A1-43AC-A141-1E4BE88E1698}"/>
    <cellStyle name="Normal 4 6 2 2 2 4 4" xfId="19523" xr:uid="{5C892637-990B-4585-BABF-ACAB4CBD7183}"/>
    <cellStyle name="Normal 4 6 2 2 2 4 5" xfId="10242" xr:uid="{320CFC86-3F8C-455A-9257-08C28D50993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6298" xr:uid="{BAB05CEB-CAD5-4E11-863C-3EB0D7ED7B50}"/>
    <cellStyle name="Normal 4 6 2 2 2 5 2 2 3" xfId="17018" xr:uid="{FDEB5C3E-8FBB-45C1-AE5C-6A00511D3677}"/>
    <cellStyle name="Normal 4 6 2 2 2 5 2 3" xfId="22081" xr:uid="{30BD1C4D-CC2E-42F3-8B18-17741850A7DF}"/>
    <cellStyle name="Normal 4 6 2 2 2 5 2 4" xfId="12800" xr:uid="{A776C962-AB6B-4BCE-B851-B5C2177FB355}"/>
    <cellStyle name="Normal 4 6 2 2 2 5 3" xfId="6423" xr:uid="{00000000-0005-0000-0000-000015160000}"/>
    <cellStyle name="Normal 4 6 2 2 2 5 3 2" xfId="24153" xr:uid="{2EE9915F-3D79-4DCE-9C16-EB78928089CF}"/>
    <cellStyle name="Normal 4 6 2 2 2 5 3 3" xfId="14873" xr:uid="{0CBA556C-116F-4DD5-BA18-1249582FB857}"/>
    <cellStyle name="Normal 4 6 2 2 2 5 4" xfId="19936" xr:uid="{6D883A00-6756-4516-B1EA-3300BB9D1AE0}"/>
    <cellStyle name="Normal 4 6 2 2 2 5 5" xfId="10655" xr:uid="{518B47CD-821B-4CAF-8FD4-D1BF7064563A}"/>
    <cellStyle name="Normal 4 6 2 2 2 6" xfId="2553" xr:uid="{00000000-0005-0000-0000-000016160000}"/>
    <cellStyle name="Normal 4 6 2 2 2 6 2" xfId="6836" xr:uid="{00000000-0005-0000-0000-000017160000}"/>
    <cellStyle name="Normal 4 6 2 2 2 6 2 2" xfId="24566" xr:uid="{BC1D429A-8227-4CE5-B56D-FA7D7E05E816}"/>
    <cellStyle name="Normal 4 6 2 2 2 6 2 3" xfId="15286" xr:uid="{580C445A-0382-4573-B9DD-CC92F0EC7F32}"/>
    <cellStyle name="Normal 4 6 2 2 2 6 3" xfId="20349" xr:uid="{446EDDF6-DD76-4092-B1EA-4C13148A87B2}"/>
    <cellStyle name="Normal 4 6 2 2 2 6 4" xfId="11068" xr:uid="{AD740D5D-8D7E-4BD0-813E-7EE33E3BCEA8}"/>
    <cellStyle name="Normal 4 6 2 2 2 7" xfId="4771" xr:uid="{00000000-0005-0000-0000-000018160000}"/>
    <cellStyle name="Normal 4 6 2 2 2 7 2" xfId="22501" xr:uid="{3D88A90B-DDAE-4A6C-BE26-B6CD4CFE739C}"/>
    <cellStyle name="Normal 4 6 2 2 2 7 3" xfId="13221" xr:uid="{15939B8D-C0CB-4F0F-9704-CE4C17C8235E}"/>
    <cellStyle name="Normal 4 6 2 2 2 8" xfId="18284" xr:uid="{BB0293D2-C57E-478B-9DE4-EEB438CD86CC}"/>
    <cellStyle name="Normal 4 6 2 2 2 9" xfId="17450" xr:uid="{A4F09808-1890-4007-83DA-ABC98CD271F0}"/>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5058" xr:uid="{5868F9E3-F73C-4DB2-BBA7-29AA69D8845F}"/>
    <cellStyle name="Normal 4 6 2 2 3 2 2 3" xfId="15778" xr:uid="{7D7BC643-19A0-4258-B9BC-4AFC61668813}"/>
    <cellStyle name="Normal 4 6 2 2 3 2 3" xfId="20841" xr:uid="{8EB18291-8C0A-4D08-8ABA-C4831D54D932}"/>
    <cellStyle name="Normal 4 6 2 2 3 2 4" xfId="11560" xr:uid="{6C7A108B-4169-43AA-8BC1-417EA6DCA2B5}"/>
    <cellStyle name="Normal 4 6 2 2 3 3" xfId="5183" xr:uid="{00000000-0005-0000-0000-00001C160000}"/>
    <cellStyle name="Normal 4 6 2 2 3 3 2" xfId="22913" xr:uid="{651E9323-5A5A-482B-A4FF-C1AEBC2634F0}"/>
    <cellStyle name="Normal 4 6 2 2 3 3 3" xfId="13633" xr:uid="{EEEBF7B3-17A7-4CF4-9915-ECE6338B2790}"/>
    <cellStyle name="Normal 4 6 2 2 3 4" xfId="18696" xr:uid="{4844D5CD-F416-4F52-9338-A0758F8395D6}"/>
    <cellStyle name="Normal 4 6 2 2 3 5" xfId="17868" xr:uid="{BAF216BA-2B91-4413-84F0-3F95727D6B99}"/>
    <cellStyle name="Normal 4 6 2 2 3 6" xfId="9415" xr:uid="{FB5E29D2-E121-45D7-B147-F2B135314348}"/>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5471" xr:uid="{BBAB0681-0C7A-4226-975F-96302AA88C4A}"/>
    <cellStyle name="Normal 4 6 2 2 4 2 2 3" xfId="16191" xr:uid="{2739A657-BF52-4F79-AB5A-DDE504623044}"/>
    <cellStyle name="Normal 4 6 2 2 4 2 3" xfId="21254" xr:uid="{E5EADFA0-FE44-4190-84C7-2E0AE2CA908D}"/>
    <cellStyle name="Normal 4 6 2 2 4 2 4" xfId="11973" xr:uid="{0C444416-9237-4821-81C9-46664B87374E}"/>
    <cellStyle name="Normal 4 6 2 2 4 3" xfId="5596" xr:uid="{00000000-0005-0000-0000-000020160000}"/>
    <cellStyle name="Normal 4 6 2 2 4 3 2" xfId="23326" xr:uid="{338A37D9-0E04-42F4-B6D0-2ABCBAB17B62}"/>
    <cellStyle name="Normal 4 6 2 2 4 3 3" xfId="14046" xr:uid="{393FAD14-B49B-42EC-94C2-9ED30A85C27F}"/>
    <cellStyle name="Normal 4 6 2 2 4 4" xfId="19109" xr:uid="{6C7B76E4-C8D2-4FDD-91DE-DFD2BD7EE935}"/>
    <cellStyle name="Normal 4 6 2 2 4 5" xfId="9828" xr:uid="{47868710-14B2-4AD6-99F6-F5F2ACD030B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884" xr:uid="{80F79CB4-F266-4107-8269-62E5E443ABB3}"/>
    <cellStyle name="Normal 4 6 2 2 5 2 2 3" xfId="16604" xr:uid="{7860C3DC-B4A1-45F8-9186-AB496B613014}"/>
    <cellStyle name="Normal 4 6 2 2 5 2 3" xfId="21667" xr:uid="{ADD30DF0-803A-496D-A0BA-57EDCDD0F3FB}"/>
    <cellStyle name="Normal 4 6 2 2 5 2 4" xfId="12386" xr:uid="{F348BB38-8E68-4D20-ACC7-459D682D1249}"/>
    <cellStyle name="Normal 4 6 2 2 5 3" xfId="6009" xr:uid="{00000000-0005-0000-0000-000024160000}"/>
    <cellStyle name="Normal 4 6 2 2 5 3 2" xfId="23739" xr:uid="{DB5EBB08-762C-49DA-83D1-6CFAE159042A}"/>
    <cellStyle name="Normal 4 6 2 2 5 3 3" xfId="14459" xr:uid="{F260ADE3-A055-4135-98EA-ED59E9B9727B}"/>
    <cellStyle name="Normal 4 6 2 2 5 4" xfId="19522" xr:uid="{FD788336-0220-448B-9DF7-8DA25213A182}"/>
    <cellStyle name="Normal 4 6 2 2 5 5" xfId="10241" xr:uid="{4CB887E1-37EB-442E-BD85-DAC58C8FF43F}"/>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6297" xr:uid="{743C6174-7511-4BE6-A76E-66754FD63FD6}"/>
    <cellStyle name="Normal 4 6 2 2 6 2 2 3" xfId="17017" xr:uid="{CCF478EB-57AA-417B-8FA8-DEB061C97FE2}"/>
    <cellStyle name="Normal 4 6 2 2 6 2 3" xfId="22080" xr:uid="{B9134115-4424-4C3A-9443-96E5B06F9939}"/>
    <cellStyle name="Normal 4 6 2 2 6 2 4" xfId="12799" xr:uid="{542031D0-2C01-4F70-804F-33F9031F6A2F}"/>
    <cellStyle name="Normal 4 6 2 2 6 3" xfId="6422" xr:uid="{00000000-0005-0000-0000-000028160000}"/>
    <cellStyle name="Normal 4 6 2 2 6 3 2" xfId="24152" xr:uid="{50714E7F-FE9C-4892-A830-AE9F88B782AD}"/>
    <cellStyle name="Normal 4 6 2 2 6 3 3" xfId="14872" xr:uid="{FBACEEC6-604B-492B-8BE3-789ABE560CB9}"/>
    <cellStyle name="Normal 4 6 2 2 6 4" xfId="19935" xr:uid="{4E7874E5-200B-4471-BB13-F1FF402C3DF3}"/>
    <cellStyle name="Normal 4 6 2 2 6 5" xfId="10654" xr:uid="{49DB0C3C-4CE2-4503-B876-CE2DEC6B5941}"/>
    <cellStyle name="Normal 4 6 2 2 7" xfId="2552" xr:uid="{00000000-0005-0000-0000-000029160000}"/>
    <cellStyle name="Normal 4 6 2 2 7 2" xfId="6835" xr:uid="{00000000-0005-0000-0000-00002A160000}"/>
    <cellStyle name="Normal 4 6 2 2 7 2 2" xfId="24565" xr:uid="{FCB8B19F-6BE6-4013-A7B8-3BDE62AF0197}"/>
    <cellStyle name="Normal 4 6 2 2 7 2 3" xfId="15285" xr:uid="{6C2ABCB2-67A3-46AE-9EF1-57F1D2BBA41D}"/>
    <cellStyle name="Normal 4 6 2 2 7 3" xfId="20348" xr:uid="{7E7CD830-9841-497B-ABBE-AB34ED1AE40E}"/>
    <cellStyle name="Normal 4 6 2 2 7 4" xfId="11067" xr:uid="{278DC6C8-450F-4FEB-A52C-1B2594618233}"/>
    <cellStyle name="Normal 4 6 2 2 8" xfId="4770" xr:uid="{00000000-0005-0000-0000-00002B160000}"/>
    <cellStyle name="Normal 4 6 2 2 8 2" xfId="22500" xr:uid="{9E7FF7F9-DF3C-4AC4-AB62-948DAA624632}"/>
    <cellStyle name="Normal 4 6 2 2 8 3" xfId="13220" xr:uid="{430EB811-70CE-4CDC-8DD6-FB8FFA1C7D5B}"/>
    <cellStyle name="Normal 4 6 2 2 9" xfId="18283" xr:uid="{FE6CD091-E552-4C72-A409-89476BB93B8A}"/>
    <cellStyle name="Normal 4 6 2 3" xfId="399" xr:uid="{00000000-0005-0000-0000-00002C160000}"/>
    <cellStyle name="Normal 4 6 2 3 10" xfId="9004" xr:uid="{AE5101C5-E3ED-4AF0-837F-52CB90D9B51D}"/>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5060" xr:uid="{B8219DD6-8C17-46D7-B31F-26F6B8F74486}"/>
    <cellStyle name="Normal 4 6 2 3 2 2 2 3" xfId="15780" xr:uid="{65E08DCF-A17F-489F-9BD2-00E0026BCE50}"/>
    <cellStyle name="Normal 4 6 2 3 2 2 3" xfId="20843" xr:uid="{70DA2B77-0715-400D-8DF4-60813D2F4E02}"/>
    <cellStyle name="Normal 4 6 2 3 2 2 4" xfId="11562" xr:uid="{FA5CA6D6-A1F8-40B8-8498-EC3AFFAEAD35}"/>
    <cellStyle name="Normal 4 6 2 3 2 3" xfId="5185" xr:uid="{00000000-0005-0000-0000-000030160000}"/>
    <cellStyle name="Normal 4 6 2 3 2 3 2" xfId="22915" xr:uid="{5831E152-1A7E-40DA-A661-B967F7B50DAF}"/>
    <cellStyle name="Normal 4 6 2 3 2 3 3" xfId="13635" xr:uid="{7D7C3DE4-8DC8-4C4C-8858-0B4893BF86F6}"/>
    <cellStyle name="Normal 4 6 2 3 2 4" xfId="18698" xr:uid="{1F229F7E-5FB7-4BE9-8478-704094F456DF}"/>
    <cellStyle name="Normal 4 6 2 3 2 5" xfId="17870" xr:uid="{2A24B41D-11E7-43CE-9E1E-1020111729C3}"/>
    <cellStyle name="Normal 4 6 2 3 2 6" xfId="9417" xr:uid="{2B26A959-FE96-48B3-AF18-F58A50836EA2}"/>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5473" xr:uid="{1799AB29-FDC3-40AB-9E0B-0D0BBD8D9A65}"/>
    <cellStyle name="Normal 4 6 2 3 3 2 2 3" xfId="16193" xr:uid="{6C38957B-A79B-4F22-89DB-40FAC326115E}"/>
    <cellStyle name="Normal 4 6 2 3 3 2 3" xfId="21256" xr:uid="{F27A207E-27F5-4607-9E67-ADEF455F8461}"/>
    <cellStyle name="Normal 4 6 2 3 3 2 4" xfId="11975" xr:uid="{3A4014C8-909F-44CD-BB17-55B09601E3D5}"/>
    <cellStyle name="Normal 4 6 2 3 3 3" xfId="5598" xr:uid="{00000000-0005-0000-0000-000034160000}"/>
    <cellStyle name="Normal 4 6 2 3 3 3 2" xfId="23328" xr:uid="{73020496-A167-40E8-A05F-6381C837672C}"/>
    <cellStyle name="Normal 4 6 2 3 3 3 3" xfId="14048" xr:uid="{FFC6B5B5-7315-4D70-911F-C7CC14AFC523}"/>
    <cellStyle name="Normal 4 6 2 3 3 4" xfId="19111" xr:uid="{BBE19020-56C5-47D3-A4F9-92681614B0E1}"/>
    <cellStyle name="Normal 4 6 2 3 3 5" xfId="9830" xr:uid="{0D9BD2F7-3B94-4684-B4A2-490401A335D0}"/>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886" xr:uid="{54796827-BCA1-44AB-B5F2-B203D3BBA7BB}"/>
    <cellStyle name="Normal 4 6 2 3 4 2 2 3" xfId="16606" xr:uid="{195CD2E6-D55A-4FE2-A5C4-4701B9804BBB}"/>
    <cellStyle name="Normal 4 6 2 3 4 2 3" xfId="21669" xr:uid="{666DEB13-4FF7-4245-AC7F-FC58A64ECF51}"/>
    <cellStyle name="Normal 4 6 2 3 4 2 4" xfId="12388" xr:uid="{B79D2C83-0A1F-40A0-B403-4642BE7AF72F}"/>
    <cellStyle name="Normal 4 6 2 3 4 3" xfId="6011" xr:uid="{00000000-0005-0000-0000-000038160000}"/>
    <cellStyle name="Normal 4 6 2 3 4 3 2" xfId="23741" xr:uid="{0F24F407-05B4-44E1-A544-F98B6E3185A5}"/>
    <cellStyle name="Normal 4 6 2 3 4 3 3" xfId="14461" xr:uid="{916445BE-8CDC-4A0D-B172-F6D645F8256A}"/>
    <cellStyle name="Normal 4 6 2 3 4 4" xfId="19524" xr:uid="{6BF4980A-8971-4D75-A004-C47B8531FA2B}"/>
    <cellStyle name="Normal 4 6 2 3 4 5" xfId="10243" xr:uid="{E4969727-EB9A-4510-8C3E-D384D964864F}"/>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6299" xr:uid="{68C03DF3-67FA-461A-AB8A-8DF484FCE383}"/>
    <cellStyle name="Normal 4 6 2 3 5 2 2 3" xfId="17019" xr:uid="{CB071A32-FAED-4530-8090-D9E3376D7897}"/>
    <cellStyle name="Normal 4 6 2 3 5 2 3" xfId="22082" xr:uid="{1335822A-3875-45A8-9316-23956E001503}"/>
    <cellStyle name="Normal 4 6 2 3 5 2 4" xfId="12801" xr:uid="{559FC40F-DD17-46AB-B07D-BC5F6C104C2C}"/>
    <cellStyle name="Normal 4 6 2 3 5 3" xfId="6424" xr:uid="{00000000-0005-0000-0000-00003C160000}"/>
    <cellStyle name="Normal 4 6 2 3 5 3 2" xfId="24154" xr:uid="{586374B4-8779-49B3-B50F-4CAD07A83F92}"/>
    <cellStyle name="Normal 4 6 2 3 5 3 3" xfId="14874" xr:uid="{D5D1BA9F-6DB5-400F-943A-03252CEA1196}"/>
    <cellStyle name="Normal 4 6 2 3 5 4" xfId="19937" xr:uid="{DFCE0CEE-5DBB-4F89-BE2A-263617D52697}"/>
    <cellStyle name="Normal 4 6 2 3 5 5" xfId="10656" xr:uid="{04748A37-0686-4D8D-A0B4-8DA2C836493F}"/>
    <cellStyle name="Normal 4 6 2 3 6" xfId="2554" xr:uid="{00000000-0005-0000-0000-00003D160000}"/>
    <cellStyle name="Normal 4 6 2 3 6 2" xfId="6837" xr:uid="{00000000-0005-0000-0000-00003E160000}"/>
    <cellStyle name="Normal 4 6 2 3 6 2 2" xfId="24567" xr:uid="{776A77C9-47A4-4074-AE7A-FAFDC2CB6C91}"/>
    <cellStyle name="Normal 4 6 2 3 6 2 3" xfId="15287" xr:uid="{ECB86C6B-E716-499F-B4DF-C0ED4067E547}"/>
    <cellStyle name="Normal 4 6 2 3 6 3" xfId="20350" xr:uid="{7FD370F0-06A1-43FA-B875-29AFA99F5C74}"/>
    <cellStyle name="Normal 4 6 2 3 6 4" xfId="11069" xr:uid="{63B84BA1-4BFA-46B0-A130-39EC9CB2BB9C}"/>
    <cellStyle name="Normal 4 6 2 3 7" xfId="4772" xr:uid="{00000000-0005-0000-0000-00003F160000}"/>
    <cellStyle name="Normal 4 6 2 3 7 2" xfId="22502" xr:uid="{D3A3C191-07EC-4F03-9BE4-33C9555246C3}"/>
    <cellStyle name="Normal 4 6 2 3 7 3" xfId="13222" xr:uid="{D421A7FE-CEC5-4E49-9D89-437ACBED628C}"/>
    <cellStyle name="Normal 4 6 2 3 8" xfId="18285" xr:uid="{25D3CEF1-79A8-4BD9-A6BF-844963841E06}"/>
    <cellStyle name="Normal 4 6 2 3 9" xfId="17451" xr:uid="{BC47F1CE-556A-4433-A0D7-0551CE94B341}"/>
    <cellStyle name="Normal 4 6 2 4" xfId="870" xr:uid="{00000000-0005-0000-0000-000040160000}"/>
    <cellStyle name="Normal 4 6 2 4 2" xfId="3105" xr:uid="{00000000-0005-0000-0000-000041160000}"/>
    <cellStyle name="Normal 4 6 2 4 2 2" xfId="7327" xr:uid="{00000000-0005-0000-0000-000042160000}"/>
    <cellStyle name="Normal 4 6 2 4 2 2 2" xfId="25057" xr:uid="{05409726-B58F-4317-BA8B-AC3A1A1C13EC}"/>
    <cellStyle name="Normal 4 6 2 4 2 2 3" xfId="15777" xr:uid="{7E2B51C5-78FC-4B8D-A95E-9DAB0F19250F}"/>
    <cellStyle name="Normal 4 6 2 4 2 3" xfId="20840" xr:uid="{2FB0DE36-8E96-46B2-BF78-B3234AC69373}"/>
    <cellStyle name="Normal 4 6 2 4 2 4" xfId="11559" xr:uid="{78402755-4FDE-4988-B01D-863BFCD73564}"/>
    <cellStyle name="Normal 4 6 2 4 3" xfId="5182" xr:uid="{00000000-0005-0000-0000-000043160000}"/>
    <cellStyle name="Normal 4 6 2 4 3 2" xfId="22912" xr:uid="{0C2A4985-BBC6-44F6-AE7E-9CDD10DCA516}"/>
    <cellStyle name="Normal 4 6 2 4 3 3" xfId="13632" xr:uid="{4EB524EF-2057-4A78-8A92-047FA33BF05A}"/>
    <cellStyle name="Normal 4 6 2 4 4" xfId="18695" xr:uid="{754B38C2-7DF1-461B-808A-A60857BF5E0D}"/>
    <cellStyle name="Normal 4 6 2 4 5" xfId="17867" xr:uid="{16DDBECD-17F6-43C0-99F4-4FBFBD8C02AC}"/>
    <cellStyle name="Normal 4 6 2 4 6" xfId="9414" xr:uid="{D122AC65-A47A-425C-BAA8-4ACDE2814119}"/>
    <cellStyle name="Normal 4 6 2 5" xfId="1288" xr:uid="{00000000-0005-0000-0000-000044160000}"/>
    <cellStyle name="Normal 4 6 2 5 2" xfId="3518" xr:uid="{00000000-0005-0000-0000-000045160000}"/>
    <cellStyle name="Normal 4 6 2 5 2 2" xfId="7740" xr:uid="{00000000-0005-0000-0000-000046160000}"/>
    <cellStyle name="Normal 4 6 2 5 2 2 2" xfId="25470" xr:uid="{03D1E1C6-308C-4F1C-BB66-0B1137EE8DFB}"/>
    <cellStyle name="Normal 4 6 2 5 2 2 3" xfId="16190" xr:uid="{FD2DF1BB-6B5E-44DE-B406-777E1532F800}"/>
    <cellStyle name="Normal 4 6 2 5 2 3" xfId="21253" xr:uid="{4C8A759D-EA68-4382-9E76-A2E395EE4AE5}"/>
    <cellStyle name="Normal 4 6 2 5 2 4" xfId="11972" xr:uid="{38F7BBC0-C68D-4481-88BA-14948C726AB4}"/>
    <cellStyle name="Normal 4 6 2 5 3" xfId="5595" xr:uid="{00000000-0005-0000-0000-000047160000}"/>
    <cellStyle name="Normal 4 6 2 5 3 2" xfId="23325" xr:uid="{4DFBDA9C-FD63-4C17-A13B-BEB0E00AE5EE}"/>
    <cellStyle name="Normal 4 6 2 5 3 3" xfId="14045" xr:uid="{DF33D915-A996-4954-826D-5DD1D512E4E1}"/>
    <cellStyle name="Normal 4 6 2 5 4" xfId="19108" xr:uid="{A21D6121-54D1-429D-AC3E-F2A59AE9EB20}"/>
    <cellStyle name="Normal 4 6 2 5 5" xfId="9827" xr:uid="{F06000C7-A0C8-4148-B15A-DD67F69C85A9}"/>
    <cellStyle name="Normal 4 6 2 6" xfId="1701" xr:uid="{00000000-0005-0000-0000-000048160000}"/>
    <cellStyle name="Normal 4 6 2 6 2" xfId="3931" xr:uid="{00000000-0005-0000-0000-000049160000}"/>
    <cellStyle name="Normal 4 6 2 6 2 2" xfId="8153" xr:uid="{00000000-0005-0000-0000-00004A160000}"/>
    <cellStyle name="Normal 4 6 2 6 2 2 2" xfId="25883" xr:uid="{C812131E-F903-41A4-A24E-F1D93C145E3B}"/>
    <cellStyle name="Normal 4 6 2 6 2 2 3" xfId="16603" xr:uid="{FC9C99E9-A30D-404A-8DCE-C28B9BA14452}"/>
    <cellStyle name="Normal 4 6 2 6 2 3" xfId="21666" xr:uid="{365362CC-81E3-49E5-8571-DAAD5615D57D}"/>
    <cellStyle name="Normal 4 6 2 6 2 4" xfId="12385" xr:uid="{C2DF8643-8971-4D8F-AFE1-F4AB9620674B}"/>
    <cellStyle name="Normal 4 6 2 6 3" xfId="6008" xr:uid="{00000000-0005-0000-0000-00004B160000}"/>
    <cellStyle name="Normal 4 6 2 6 3 2" xfId="23738" xr:uid="{3BED512C-EC7E-4E91-900A-6F881EF89615}"/>
    <cellStyle name="Normal 4 6 2 6 3 3" xfId="14458" xr:uid="{A14297F2-F3F5-4973-8A85-0B9AFAF3849C}"/>
    <cellStyle name="Normal 4 6 2 6 4" xfId="19521" xr:uid="{A881C879-9C64-473A-96B7-1B0E3762FB4A}"/>
    <cellStyle name="Normal 4 6 2 6 5" xfId="10240" xr:uid="{587472B0-2B04-48AC-BD78-80A208E92641}"/>
    <cellStyle name="Normal 4 6 2 7" xfId="2115" xr:uid="{00000000-0005-0000-0000-00004C160000}"/>
    <cellStyle name="Normal 4 6 2 7 2" xfId="4344" xr:uid="{00000000-0005-0000-0000-00004D160000}"/>
    <cellStyle name="Normal 4 6 2 7 2 2" xfId="8566" xr:uid="{00000000-0005-0000-0000-00004E160000}"/>
    <cellStyle name="Normal 4 6 2 7 2 2 2" xfId="26296" xr:uid="{6048F00E-EB4C-4FF1-8120-F7B7AA8CCCF1}"/>
    <cellStyle name="Normal 4 6 2 7 2 2 3" xfId="17016" xr:uid="{4EFDE4A6-6702-404E-B968-2B58E891CF1C}"/>
    <cellStyle name="Normal 4 6 2 7 2 3" xfId="22079" xr:uid="{C6938552-D99D-4EA7-936C-26222E174FD7}"/>
    <cellStyle name="Normal 4 6 2 7 2 4" xfId="12798" xr:uid="{8D19B00E-A6CC-4D65-8A7D-C27264D82C29}"/>
    <cellStyle name="Normal 4 6 2 7 3" xfId="6421" xr:uid="{00000000-0005-0000-0000-00004F160000}"/>
    <cellStyle name="Normal 4 6 2 7 3 2" xfId="24151" xr:uid="{D001FB16-3B1D-463E-A124-309F07DCDCCD}"/>
    <cellStyle name="Normal 4 6 2 7 3 3" xfId="14871" xr:uid="{BCD35599-7D22-4D87-8326-EE22F9047FAE}"/>
    <cellStyle name="Normal 4 6 2 7 4" xfId="19934" xr:uid="{9D152687-5044-4BE4-93F4-417748736B2C}"/>
    <cellStyle name="Normal 4 6 2 7 5" xfId="10653" xr:uid="{4C3C1013-F6E9-4FA9-9BC6-EDD142929B3E}"/>
    <cellStyle name="Normal 4 6 2 8" xfId="2551" xr:uid="{00000000-0005-0000-0000-000050160000}"/>
    <cellStyle name="Normal 4 6 2 8 2" xfId="6834" xr:uid="{00000000-0005-0000-0000-000051160000}"/>
    <cellStyle name="Normal 4 6 2 8 2 2" xfId="24564" xr:uid="{6AACB420-1978-4045-9BB9-DE5DD71CACA6}"/>
    <cellStyle name="Normal 4 6 2 8 2 3" xfId="15284" xr:uid="{7563D30D-70FB-4AD3-8515-253CD1F866A8}"/>
    <cellStyle name="Normal 4 6 2 8 3" xfId="20347" xr:uid="{877C578D-0D24-42D3-9101-1DB3B15B930E}"/>
    <cellStyle name="Normal 4 6 2 8 4" xfId="11066" xr:uid="{68332C19-F8A9-4ADE-8907-230E051C63B7}"/>
    <cellStyle name="Normal 4 6 2 9" xfId="4769" xr:uid="{00000000-0005-0000-0000-000052160000}"/>
    <cellStyle name="Normal 4 6 2 9 2" xfId="22499" xr:uid="{22C3F86B-0807-4464-8C60-7187578CA8CB}"/>
    <cellStyle name="Normal 4 6 2 9 3" xfId="13219" xr:uid="{32127A07-A0A1-4F89-B83B-53DB88633581}"/>
    <cellStyle name="Normal 4 6 3" xfId="400" xr:uid="{00000000-0005-0000-0000-000053160000}"/>
    <cellStyle name="Normal 4 6 3 10" xfId="17452" xr:uid="{9D8077EA-3F70-4253-BC4E-9094FA7EF812}"/>
    <cellStyle name="Normal 4 6 3 11" xfId="9005" xr:uid="{412A20E9-FB0F-4AE5-98E2-BD8158963053}"/>
    <cellStyle name="Normal 4 6 3 2" xfId="401" xr:uid="{00000000-0005-0000-0000-000054160000}"/>
    <cellStyle name="Normal 4 6 3 2 10" xfId="9006" xr:uid="{55930EC8-9886-4312-9C4F-885B3F8342F2}"/>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5062" xr:uid="{77309055-3C54-467E-B148-2A06448A33A3}"/>
    <cellStyle name="Normal 4 6 3 2 2 2 2 3" xfId="15782" xr:uid="{CF75338D-0561-4115-B8B5-C663F8FF37FD}"/>
    <cellStyle name="Normal 4 6 3 2 2 2 3" xfId="20845" xr:uid="{3EE23942-1F6D-4DA6-870B-14D74E633749}"/>
    <cellStyle name="Normal 4 6 3 2 2 2 4" xfId="11564" xr:uid="{27C3E011-9CFD-497C-80E4-F896C477D0FB}"/>
    <cellStyle name="Normal 4 6 3 2 2 3" xfId="5187" xr:uid="{00000000-0005-0000-0000-000058160000}"/>
    <cellStyle name="Normal 4 6 3 2 2 3 2" xfId="22917" xr:uid="{4AD5B9D7-1227-47ED-8295-2702FEDBF75B}"/>
    <cellStyle name="Normal 4 6 3 2 2 3 3" xfId="13637" xr:uid="{355E33AA-D0AD-4484-B23A-0F3ADCA07362}"/>
    <cellStyle name="Normal 4 6 3 2 2 4" xfId="18700" xr:uid="{1ECF6619-2EB1-4C77-BA69-30D9185966E0}"/>
    <cellStyle name="Normal 4 6 3 2 2 5" xfId="17872" xr:uid="{460F3813-8E52-40EA-A20E-BE0C81B87D65}"/>
    <cellStyle name="Normal 4 6 3 2 2 6" xfId="9419" xr:uid="{B29C96C5-9226-4C7E-93DC-48C4309D944E}"/>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5475" xr:uid="{86A8D3DC-9FBE-41C5-90D8-6D4914155D2A}"/>
    <cellStyle name="Normal 4 6 3 2 3 2 2 3" xfId="16195" xr:uid="{DA6F6E61-CD89-424F-AE61-2A960A38719B}"/>
    <cellStyle name="Normal 4 6 3 2 3 2 3" xfId="21258" xr:uid="{6426CB5E-3A1F-4C0B-BBD6-92B5C716B1BF}"/>
    <cellStyle name="Normal 4 6 3 2 3 2 4" xfId="11977" xr:uid="{276B62EE-20E9-4F6E-86A3-0D86271FCA20}"/>
    <cellStyle name="Normal 4 6 3 2 3 3" xfId="5600" xr:uid="{00000000-0005-0000-0000-00005C160000}"/>
    <cellStyle name="Normal 4 6 3 2 3 3 2" xfId="23330" xr:uid="{C966BB39-C1CA-49D5-8C0D-AF5B0060C38D}"/>
    <cellStyle name="Normal 4 6 3 2 3 3 3" xfId="14050" xr:uid="{127F9CDC-372B-4CE8-A08B-4F8AB649C602}"/>
    <cellStyle name="Normal 4 6 3 2 3 4" xfId="19113" xr:uid="{EC625BA5-4A18-4EFF-AD50-B859158EF951}"/>
    <cellStyle name="Normal 4 6 3 2 3 5" xfId="9832" xr:uid="{96A97B9B-A583-45AB-BB10-67EC304BDC80}"/>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888" xr:uid="{65FF640B-9A92-49CC-8A8E-552E5273B584}"/>
    <cellStyle name="Normal 4 6 3 2 4 2 2 3" xfId="16608" xr:uid="{35F7A175-1DB4-4284-B8BB-8D4E45C452FE}"/>
    <cellStyle name="Normal 4 6 3 2 4 2 3" xfId="21671" xr:uid="{785BC72E-ECA8-44CD-8292-B9E78D3CBA40}"/>
    <cellStyle name="Normal 4 6 3 2 4 2 4" xfId="12390" xr:uid="{7F3EA4A4-1987-4E99-AD6C-D5921978C492}"/>
    <cellStyle name="Normal 4 6 3 2 4 3" xfId="6013" xr:uid="{00000000-0005-0000-0000-000060160000}"/>
    <cellStyle name="Normal 4 6 3 2 4 3 2" xfId="23743" xr:uid="{0F1A025A-ACDD-4551-8608-260C58405C90}"/>
    <cellStyle name="Normal 4 6 3 2 4 3 3" xfId="14463" xr:uid="{7C54BF7A-9477-4B83-BA45-687FF6E9E9C5}"/>
    <cellStyle name="Normal 4 6 3 2 4 4" xfId="19526" xr:uid="{7D6F94B0-0D7E-4B4E-89C2-8C88D6617257}"/>
    <cellStyle name="Normal 4 6 3 2 4 5" xfId="10245" xr:uid="{1C544099-CCF2-464F-BFA6-F2C2A2FB8089}"/>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6301" xr:uid="{CD11776D-CD59-4919-BB75-BBA91FEDD8B4}"/>
    <cellStyle name="Normal 4 6 3 2 5 2 2 3" xfId="17021" xr:uid="{BE319D27-BF8E-4B70-80DD-85AF9ABF8383}"/>
    <cellStyle name="Normal 4 6 3 2 5 2 3" xfId="22084" xr:uid="{71240F97-4362-4B23-8B82-4300CF27A34B}"/>
    <cellStyle name="Normal 4 6 3 2 5 2 4" xfId="12803" xr:uid="{FAF19355-2916-4660-8CE7-062F731F38B1}"/>
    <cellStyle name="Normal 4 6 3 2 5 3" xfId="6426" xr:uid="{00000000-0005-0000-0000-000064160000}"/>
    <cellStyle name="Normal 4 6 3 2 5 3 2" xfId="24156" xr:uid="{8EA13734-7C05-4E1C-B6F7-D7C515D5498C}"/>
    <cellStyle name="Normal 4 6 3 2 5 3 3" xfId="14876" xr:uid="{D07C1051-C19C-4965-9C47-0CD4507ECC76}"/>
    <cellStyle name="Normal 4 6 3 2 5 4" xfId="19939" xr:uid="{50DA2F96-6E97-4906-97B5-1B279D923FD7}"/>
    <cellStyle name="Normal 4 6 3 2 5 5" xfId="10658" xr:uid="{E81DE856-EA72-40C9-AD0B-470157772B82}"/>
    <cellStyle name="Normal 4 6 3 2 6" xfId="2556" xr:uid="{00000000-0005-0000-0000-000065160000}"/>
    <cellStyle name="Normal 4 6 3 2 6 2" xfId="6839" xr:uid="{00000000-0005-0000-0000-000066160000}"/>
    <cellStyle name="Normal 4 6 3 2 6 2 2" xfId="24569" xr:uid="{5435322F-C3EE-467C-BE70-0C23A9A352ED}"/>
    <cellStyle name="Normal 4 6 3 2 6 2 3" xfId="15289" xr:uid="{BC63A308-1EE7-429C-8378-7C9FB8EE6A3A}"/>
    <cellStyle name="Normal 4 6 3 2 6 3" xfId="20352" xr:uid="{E94971A4-5069-45D1-9A23-E9259850880A}"/>
    <cellStyle name="Normal 4 6 3 2 6 4" xfId="11071" xr:uid="{91BBF84D-2D5B-4203-9BEA-F7749F4333B2}"/>
    <cellStyle name="Normal 4 6 3 2 7" xfId="4774" xr:uid="{00000000-0005-0000-0000-000067160000}"/>
    <cellStyle name="Normal 4 6 3 2 7 2" xfId="22504" xr:uid="{7CE4EC24-F4AE-4D2E-8563-A0A5C3A3BF69}"/>
    <cellStyle name="Normal 4 6 3 2 7 3" xfId="13224" xr:uid="{2B7A31E8-7011-402B-B147-FF72AE7EF83D}"/>
    <cellStyle name="Normal 4 6 3 2 8" xfId="18287" xr:uid="{72DD8BA2-CABA-4CB6-AB57-C487571E1686}"/>
    <cellStyle name="Normal 4 6 3 2 9" xfId="17453" xr:uid="{E0548E1D-5DA7-4CD9-8722-7B02A3622E9F}"/>
    <cellStyle name="Normal 4 6 3 3" xfId="874" xr:uid="{00000000-0005-0000-0000-000068160000}"/>
    <cellStyle name="Normal 4 6 3 3 2" xfId="3109" xr:uid="{00000000-0005-0000-0000-000069160000}"/>
    <cellStyle name="Normal 4 6 3 3 2 2" xfId="7331" xr:uid="{00000000-0005-0000-0000-00006A160000}"/>
    <cellStyle name="Normal 4 6 3 3 2 2 2" xfId="25061" xr:uid="{15931AD0-8190-4F71-97EA-D71E8DFB476C}"/>
    <cellStyle name="Normal 4 6 3 3 2 2 3" xfId="15781" xr:uid="{4485D730-9717-4DFE-A13A-BFFCDB246929}"/>
    <cellStyle name="Normal 4 6 3 3 2 3" xfId="20844" xr:uid="{83BD8165-DA81-4CE6-AB87-F725D72BF6B2}"/>
    <cellStyle name="Normal 4 6 3 3 2 4" xfId="11563" xr:uid="{CB575FE1-F7C4-4667-9009-FBA3B3C49FC4}"/>
    <cellStyle name="Normal 4 6 3 3 3" xfId="5186" xr:uid="{00000000-0005-0000-0000-00006B160000}"/>
    <cellStyle name="Normal 4 6 3 3 3 2" xfId="22916" xr:uid="{77528107-CE20-4B07-B036-4516B2308668}"/>
    <cellStyle name="Normal 4 6 3 3 3 3" xfId="13636" xr:uid="{38A9EBBC-896E-4F26-AAAB-E8C498D103A1}"/>
    <cellStyle name="Normal 4 6 3 3 4" xfId="18699" xr:uid="{BD70B947-34BF-49EE-8F91-8652F1197AA3}"/>
    <cellStyle name="Normal 4 6 3 3 5" xfId="17871" xr:uid="{369E7259-7DB7-4E04-9D5E-C25FF59FA3AD}"/>
    <cellStyle name="Normal 4 6 3 3 6" xfId="9418" xr:uid="{C8B3DCC7-3339-4657-AF1D-F1CB0039E490}"/>
    <cellStyle name="Normal 4 6 3 4" xfId="1292" xr:uid="{00000000-0005-0000-0000-00006C160000}"/>
    <cellStyle name="Normal 4 6 3 4 2" xfId="3522" xr:uid="{00000000-0005-0000-0000-00006D160000}"/>
    <cellStyle name="Normal 4 6 3 4 2 2" xfId="7744" xr:uid="{00000000-0005-0000-0000-00006E160000}"/>
    <cellStyle name="Normal 4 6 3 4 2 2 2" xfId="25474" xr:uid="{175DB1B2-962B-44B6-9F8F-A545233AA90D}"/>
    <cellStyle name="Normal 4 6 3 4 2 2 3" xfId="16194" xr:uid="{74B83A53-2B49-4DD2-A83C-8B1E19FC5852}"/>
    <cellStyle name="Normal 4 6 3 4 2 3" xfId="21257" xr:uid="{5B067A66-46EE-4F3E-BA5D-58C303A12D3E}"/>
    <cellStyle name="Normal 4 6 3 4 2 4" xfId="11976" xr:uid="{415E7806-443F-4B85-9BB7-AE70876A3056}"/>
    <cellStyle name="Normal 4 6 3 4 3" xfId="5599" xr:uid="{00000000-0005-0000-0000-00006F160000}"/>
    <cellStyle name="Normal 4 6 3 4 3 2" xfId="23329" xr:uid="{4EDA2B50-15B8-4F49-9FEA-A82D9D50C937}"/>
    <cellStyle name="Normal 4 6 3 4 3 3" xfId="14049" xr:uid="{535F6B37-0D08-4EEB-B28C-9123F1904D3E}"/>
    <cellStyle name="Normal 4 6 3 4 4" xfId="19112" xr:uid="{4DFD9747-12E5-45B6-A112-7D29D7B4CB91}"/>
    <cellStyle name="Normal 4 6 3 4 5" xfId="9831" xr:uid="{161816C2-CBEC-4800-A6E5-A6DE2DD83566}"/>
    <cellStyle name="Normal 4 6 3 5" xfId="1705" xr:uid="{00000000-0005-0000-0000-000070160000}"/>
    <cellStyle name="Normal 4 6 3 5 2" xfId="3935" xr:uid="{00000000-0005-0000-0000-000071160000}"/>
    <cellStyle name="Normal 4 6 3 5 2 2" xfId="8157" xr:uid="{00000000-0005-0000-0000-000072160000}"/>
    <cellStyle name="Normal 4 6 3 5 2 2 2" xfId="25887" xr:uid="{2AAD407D-5AAE-4BF4-98BE-726A7DF489D3}"/>
    <cellStyle name="Normal 4 6 3 5 2 2 3" xfId="16607" xr:uid="{E743456D-428C-4E16-9751-021B99DF69E8}"/>
    <cellStyle name="Normal 4 6 3 5 2 3" xfId="21670" xr:uid="{3EB41029-2A50-4266-B31F-292F0382F399}"/>
    <cellStyle name="Normal 4 6 3 5 2 4" xfId="12389" xr:uid="{4C0CAA91-BF4B-4FD1-99DB-082610C05047}"/>
    <cellStyle name="Normal 4 6 3 5 3" xfId="6012" xr:uid="{00000000-0005-0000-0000-000073160000}"/>
    <cellStyle name="Normal 4 6 3 5 3 2" xfId="23742" xr:uid="{128B9E3E-30CB-423C-A598-4FE2ADB849DF}"/>
    <cellStyle name="Normal 4 6 3 5 3 3" xfId="14462" xr:uid="{793BE003-033F-4D2C-847C-E8E24A8B69AB}"/>
    <cellStyle name="Normal 4 6 3 5 4" xfId="19525" xr:uid="{5D2B5235-DCEA-4878-AEC4-24D819B2304E}"/>
    <cellStyle name="Normal 4 6 3 5 5" xfId="10244" xr:uid="{003FDA1E-8726-495F-A1A9-215009735C3C}"/>
    <cellStyle name="Normal 4 6 3 6" xfId="2119" xr:uid="{00000000-0005-0000-0000-000074160000}"/>
    <cellStyle name="Normal 4 6 3 6 2" xfId="4348" xr:uid="{00000000-0005-0000-0000-000075160000}"/>
    <cellStyle name="Normal 4 6 3 6 2 2" xfId="8570" xr:uid="{00000000-0005-0000-0000-000076160000}"/>
    <cellStyle name="Normal 4 6 3 6 2 2 2" xfId="26300" xr:uid="{8F12E987-C059-45E7-8D3B-0DFED7D578FB}"/>
    <cellStyle name="Normal 4 6 3 6 2 2 3" xfId="17020" xr:uid="{7E25CA38-6380-42AE-85F6-B25712AD1779}"/>
    <cellStyle name="Normal 4 6 3 6 2 3" xfId="22083" xr:uid="{7519D4B3-044D-4FF9-A49A-9267C2B8F6AD}"/>
    <cellStyle name="Normal 4 6 3 6 2 4" xfId="12802" xr:uid="{B0E10145-B697-4C23-844F-FFDDAE2EF4AE}"/>
    <cellStyle name="Normal 4 6 3 6 3" xfId="6425" xr:uid="{00000000-0005-0000-0000-000077160000}"/>
    <cellStyle name="Normal 4 6 3 6 3 2" xfId="24155" xr:uid="{27D11736-6496-43C0-B861-3E0CD63B83C6}"/>
    <cellStyle name="Normal 4 6 3 6 3 3" xfId="14875" xr:uid="{5AEDC1CD-825F-40BE-A89A-4DC1C6941F3C}"/>
    <cellStyle name="Normal 4 6 3 6 4" xfId="19938" xr:uid="{1FA4EB24-DCCF-4AA4-BCD8-EF4495B12042}"/>
    <cellStyle name="Normal 4 6 3 6 5" xfId="10657" xr:uid="{DC4E246A-749A-4F0F-8129-6C3DC7663B76}"/>
    <cellStyle name="Normal 4 6 3 7" xfId="2555" xr:uid="{00000000-0005-0000-0000-000078160000}"/>
    <cellStyle name="Normal 4 6 3 7 2" xfId="6838" xr:uid="{00000000-0005-0000-0000-000079160000}"/>
    <cellStyle name="Normal 4 6 3 7 2 2" xfId="24568" xr:uid="{8E677EA1-7D51-4386-94CA-5C75B10AB18A}"/>
    <cellStyle name="Normal 4 6 3 7 2 3" xfId="15288" xr:uid="{A61E09DE-2ED0-4760-A64E-72F404F77743}"/>
    <cellStyle name="Normal 4 6 3 7 3" xfId="20351" xr:uid="{1EDD2B93-05DF-4C44-967D-F127EA12151D}"/>
    <cellStyle name="Normal 4 6 3 7 4" xfId="11070" xr:uid="{A7D4CB24-4245-463C-AA0A-386D0EECD6DD}"/>
    <cellStyle name="Normal 4 6 3 8" xfId="4773" xr:uid="{00000000-0005-0000-0000-00007A160000}"/>
    <cellStyle name="Normal 4 6 3 8 2" xfId="22503" xr:uid="{F5644BB4-8ED9-4A6D-918A-9C6E1117C784}"/>
    <cellStyle name="Normal 4 6 3 8 3" xfId="13223" xr:uid="{6ABE42F6-8AB5-4564-A9C2-E1AD64F890C2}"/>
    <cellStyle name="Normal 4 6 3 9" xfId="18286" xr:uid="{C36239AF-82A3-4B40-9CB9-9B1C52E7E83F}"/>
    <cellStyle name="Normal 4 6 4" xfId="402" xr:uid="{00000000-0005-0000-0000-00007B160000}"/>
    <cellStyle name="Normal 4 6 4 10" xfId="9007" xr:uid="{2879E27D-AC86-4792-8888-78D36A50CA4E}"/>
    <cellStyle name="Normal 4 6 4 2" xfId="876" xr:uid="{00000000-0005-0000-0000-00007C160000}"/>
    <cellStyle name="Normal 4 6 4 2 2" xfId="3111" xr:uid="{00000000-0005-0000-0000-00007D160000}"/>
    <cellStyle name="Normal 4 6 4 2 2 2" xfId="7333" xr:uid="{00000000-0005-0000-0000-00007E160000}"/>
    <cellStyle name="Normal 4 6 4 2 2 2 2" xfId="25063" xr:uid="{1D05320F-E253-4CCB-9B5E-1F055C2ACD33}"/>
    <cellStyle name="Normal 4 6 4 2 2 2 3" xfId="15783" xr:uid="{F4852EA9-FA02-4620-A352-4673FF0DBB14}"/>
    <cellStyle name="Normal 4 6 4 2 2 3" xfId="20846" xr:uid="{0E58683C-B44C-4BDF-B588-21FF4CE28654}"/>
    <cellStyle name="Normal 4 6 4 2 2 4" xfId="11565" xr:uid="{FD5AD839-17F7-4ADC-838F-DCF8FB1789CA}"/>
    <cellStyle name="Normal 4 6 4 2 3" xfId="5188" xr:uid="{00000000-0005-0000-0000-00007F160000}"/>
    <cellStyle name="Normal 4 6 4 2 3 2" xfId="22918" xr:uid="{AD32171D-19FB-46D6-8B15-E7BC961EDA93}"/>
    <cellStyle name="Normal 4 6 4 2 3 3" xfId="13638" xr:uid="{F1A5E428-4D37-49A2-A672-40667270403A}"/>
    <cellStyle name="Normal 4 6 4 2 4" xfId="18701" xr:uid="{CC83DD60-F9D6-464A-99AC-EDEBB3EA6DA1}"/>
    <cellStyle name="Normal 4 6 4 2 5" xfId="17873" xr:uid="{C02BBD4C-903B-4A8E-AD03-A4CEAA14C9DA}"/>
    <cellStyle name="Normal 4 6 4 2 6" xfId="9420" xr:uid="{856363E8-ECFE-4456-9294-72D41BF088FE}"/>
    <cellStyle name="Normal 4 6 4 3" xfId="1294" xr:uid="{00000000-0005-0000-0000-000080160000}"/>
    <cellStyle name="Normal 4 6 4 3 2" xfId="3524" xr:uid="{00000000-0005-0000-0000-000081160000}"/>
    <cellStyle name="Normal 4 6 4 3 2 2" xfId="7746" xr:uid="{00000000-0005-0000-0000-000082160000}"/>
    <cellStyle name="Normal 4 6 4 3 2 2 2" xfId="25476" xr:uid="{D13C5D4D-F23F-455F-B148-3407BB1E9B71}"/>
    <cellStyle name="Normal 4 6 4 3 2 2 3" xfId="16196" xr:uid="{19F5FDFA-2FD7-496D-9D70-7F810603F5B2}"/>
    <cellStyle name="Normal 4 6 4 3 2 3" xfId="21259" xr:uid="{1DCCC8D4-4508-4767-A7D6-3F028B8FA79A}"/>
    <cellStyle name="Normal 4 6 4 3 2 4" xfId="11978" xr:uid="{D96638EE-4306-4504-A5C8-89D7DFD96616}"/>
    <cellStyle name="Normal 4 6 4 3 3" xfId="5601" xr:uid="{00000000-0005-0000-0000-000083160000}"/>
    <cellStyle name="Normal 4 6 4 3 3 2" xfId="23331" xr:uid="{60958DCB-A216-4A25-865C-5A84743A025B}"/>
    <cellStyle name="Normal 4 6 4 3 3 3" xfId="14051" xr:uid="{7CC1D606-4B39-4926-82AB-F033AAEDE5D7}"/>
    <cellStyle name="Normal 4 6 4 3 4" xfId="19114" xr:uid="{265B7BA9-4E01-424F-8283-D3B90EDC69CA}"/>
    <cellStyle name="Normal 4 6 4 3 5" xfId="9833" xr:uid="{A6277EBC-FF62-4456-AEAA-898AE27C5CD0}"/>
    <cellStyle name="Normal 4 6 4 4" xfId="1707" xr:uid="{00000000-0005-0000-0000-000084160000}"/>
    <cellStyle name="Normal 4 6 4 4 2" xfId="3937" xr:uid="{00000000-0005-0000-0000-000085160000}"/>
    <cellStyle name="Normal 4 6 4 4 2 2" xfId="8159" xr:uid="{00000000-0005-0000-0000-000086160000}"/>
    <cellStyle name="Normal 4 6 4 4 2 2 2" xfId="25889" xr:uid="{203422B4-2225-496B-BAEF-85F76FA1D59A}"/>
    <cellStyle name="Normal 4 6 4 4 2 2 3" xfId="16609" xr:uid="{42A95499-A8AA-4066-BF0C-C067BD2503F1}"/>
    <cellStyle name="Normal 4 6 4 4 2 3" xfId="21672" xr:uid="{D8F8D1FF-C556-4AD8-94D0-74F0E7A9457C}"/>
    <cellStyle name="Normal 4 6 4 4 2 4" xfId="12391" xr:uid="{BDBD3D87-D728-47E8-B205-0F538A59BD01}"/>
    <cellStyle name="Normal 4 6 4 4 3" xfId="6014" xr:uid="{00000000-0005-0000-0000-000087160000}"/>
    <cellStyle name="Normal 4 6 4 4 3 2" xfId="23744" xr:uid="{F970DC8E-B8D2-47BA-B1EA-64AA37569216}"/>
    <cellStyle name="Normal 4 6 4 4 3 3" xfId="14464" xr:uid="{FC598BED-355F-4342-8BAD-1822D1CCB087}"/>
    <cellStyle name="Normal 4 6 4 4 4" xfId="19527" xr:uid="{A1DC53A3-45A8-41DB-BD93-7C05DD3DD0CC}"/>
    <cellStyle name="Normal 4 6 4 4 5" xfId="10246" xr:uid="{D4019BF1-086D-4FCE-89DE-93D95CD8B2A2}"/>
    <cellStyle name="Normal 4 6 4 5" xfId="2121" xr:uid="{00000000-0005-0000-0000-000088160000}"/>
    <cellStyle name="Normal 4 6 4 5 2" xfId="4350" xr:uid="{00000000-0005-0000-0000-000089160000}"/>
    <cellStyle name="Normal 4 6 4 5 2 2" xfId="8572" xr:uid="{00000000-0005-0000-0000-00008A160000}"/>
    <cellStyle name="Normal 4 6 4 5 2 2 2" xfId="26302" xr:uid="{CC92D4DF-35D9-451E-9FEC-E7A1E8CA17C7}"/>
    <cellStyle name="Normal 4 6 4 5 2 2 3" xfId="17022" xr:uid="{F5917013-F1C3-4F6D-AF88-AA93C1D8219D}"/>
    <cellStyle name="Normal 4 6 4 5 2 3" xfId="22085" xr:uid="{A1D1AE28-CFAF-4DFD-8359-58093EEDFDC8}"/>
    <cellStyle name="Normal 4 6 4 5 2 4" xfId="12804" xr:uid="{D2A46526-01DD-4360-83D3-E3479AD57D28}"/>
    <cellStyle name="Normal 4 6 4 5 3" xfId="6427" xr:uid="{00000000-0005-0000-0000-00008B160000}"/>
    <cellStyle name="Normal 4 6 4 5 3 2" xfId="24157" xr:uid="{248B96F4-CF14-4D24-9EAF-7F9708514F07}"/>
    <cellStyle name="Normal 4 6 4 5 3 3" xfId="14877" xr:uid="{BD593F53-E698-4ACF-B1FC-7DF00CB5A031}"/>
    <cellStyle name="Normal 4 6 4 5 4" xfId="19940" xr:uid="{2D5EF285-C77A-4D0E-AD68-C5D821B978D9}"/>
    <cellStyle name="Normal 4 6 4 5 5" xfId="10659" xr:uid="{8BC80624-3D57-45A2-8491-B1FDD4C2D92A}"/>
    <cellStyle name="Normal 4 6 4 6" xfId="2557" xr:uid="{00000000-0005-0000-0000-00008C160000}"/>
    <cellStyle name="Normal 4 6 4 6 2" xfId="6840" xr:uid="{00000000-0005-0000-0000-00008D160000}"/>
    <cellStyle name="Normal 4 6 4 6 2 2" xfId="24570" xr:uid="{B4E0FC77-3ADE-48A9-B5D1-E258DD2D5FEC}"/>
    <cellStyle name="Normal 4 6 4 6 2 3" xfId="15290" xr:uid="{15F99F9F-F359-4235-BC61-3EC8869712A6}"/>
    <cellStyle name="Normal 4 6 4 6 3" xfId="20353" xr:uid="{6AC731A6-0046-44D0-8E0B-6F6E7D360C61}"/>
    <cellStyle name="Normal 4 6 4 6 4" xfId="11072" xr:uid="{DAA2A634-AADB-4054-997C-003E727AE01F}"/>
    <cellStyle name="Normal 4 6 4 7" xfId="4775" xr:uid="{00000000-0005-0000-0000-00008E160000}"/>
    <cellStyle name="Normal 4 6 4 7 2" xfId="22505" xr:uid="{2B4EF04B-DBB1-493F-A548-72EDE67EDAF8}"/>
    <cellStyle name="Normal 4 6 4 7 3" xfId="13225" xr:uid="{A0A56FB7-F346-4F0C-B875-BF790B870CBB}"/>
    <cellStyle name="Normal 4 6 4 8" xfId="18288" xr:uid="{588E7F13-4622-4171-8167-4541F5BF6667}"/>
    <cellStyle name="Normal 4 6 4 9" xfId="17454" xr:uid="{3AADC00D-9856-4442-8608-3BBC81B58922}"/>
    <cellStyle name="Normal 4 6 5" xfId="869" xr:uid="{00000000-0005-0000-0000-00008F160000}"/>
    <cellStyle name="Normal 4 6 5 2" xfId="3104" xr:uid="{00000000-0005-0000-0000-000090160000}"/>
    <cellStyle name="Normal 4 6 5 2 2" xfId="7326" xr:uid="{00000000-0005-0000-0000-000091160000}"/>
    <cellStyle name="Normal 4 6 5 2 2 2" xfId="25056" xr:uid="{8260C16F-8570-4B8D-ABE3-CD8DE56F0A77}"/>
    <cellStyle name="Normal 4 6 5 2 2 3" xfId="15776" xr:uid="{9E7D50A3-271D-4D65-8F04-20BF1BA467DE}"/>
    <cellStyle name="Normal 4 6 5 2 3" xfId="20839" xr:uid="{56183C9B-881E-498E-B221-6D8D99276F97}"/>
    <cellStyle name="Normal 4 6 5 2 4" xfId="11558" xr:uid="{357F280A-0EC7-467F-9B97-3707547C2B51}"/>
    <cellStyle name="Normal 4 6 5 3" xfId="5181" xr:uid="{00000000-0005-0000-0000-000092160000}"/>
    <cellStyle name="Normal 4 6 5 3 2" xfId="22911" xr:uid="{63FB7A45-063B-4CC3-949B-64828AB98C52}"/>
    <cellStyle name="Normal 4 6 5 3 3" xfId="13631" xr:uid="{6AF31827-3C56-464A-BC3D-B067EC66BF9E}"/>
    <cellStyle name="Normal 4 6 5 4" xfId="18694" xr:uid="{E08EF5E6-4CE8-40A8-8DE6-D263DB245BA6}"/>
    <cellStyle name="Normal 4 6 5 5" xfId="17866" xr:uid="{1190B231-CA15-497F-B213-B65C63FE9E83}"/>
    <cellStyle name="Normal 4 6 5 6" xfId="9413" xr:uid="{56612AD1-F2FD-4028-9685-29B82D1E386C}"/>
    <cellStyle name="Normal 4 6 6" xfId="1287" xr:uid="{00000000-0005-0000-0000-000093160000}"/>
    <cellStyle name="Normal 4 6 6 2" xfId="3517" xr:uid="{00000000-0005-0000-0000-000094160000}"/>
    <cellStyle name="Normal 4 6 6 2 2" xfId="7739" xr:uid="{00000000-0005-0000-0000-000095160000}"/>
    <cellStyle name="Normal 4 6 6 2 2 2" xfId="25469" xr:uid="{C10BE12A-9009-4EBF-95C5-8B7CA39BC6AE}"/>
    <cellStyle name="Normal 4 6 6 2 2 3" xfId="16189" xr:uid="{B6838199-B8F8-4764-A1F4-719F97581BFA}"/>
    <cellStyle name="Normal 4 6 6 2 3" xfId="21252" xr:uid="{41D01432-8914-40DB-B867-648B276F9BDE}"/>
    <cellStyle name="Normal 4 6 6 2 4" xfId="11971" xr:uid="{50D8D134-C072-41C3-BEC2-E79A6A7894B2}"/>
    <cellStyle name="Normal 4 6 6 3" xfId="5594" xr:uid="{00000000-0005-0000-0000-000096160000}"/>
    <cellStyle name="Normal 4 6 6 3 2" xfId="23324" xr:uid="{6713550E-D986-42B5-9C22-DD1FE0B1B58D}"/>
    <cellStyle name="Normal 4 6 6 3 3" xfId="14044" xr:uid="{7FEC9CED-8DF4-4D4D-AEB2-4CE4B271CA8F}"/>
    <cellStyle name="Normal 4 6 6 4" xfId="19107" xr:uid="{FF7428C7-3557-4926-8570-46BB3075B761}"/>
    <cellStyle name="Normal 4 6 6 5" xfId="9826" xr:uid="{FE54E328-DA55-494C-B2B4-A94005A5EC9B}"/>
    <cellStyle name="Normal 4 6 7" xfId="1700" xr:uid="{00000000-0005-0000-0000-000097160000}"/>
    <cellStyle name="Normal 4 6 7 2" xfId="3930" xr:uid="{00000000-0005-0000-0000-000098160000}"/>
    <cellStyle name="Normal 4 6 7 2 2" xfId="8152" xr:uid="{00000000-0005-0000-0000-000099160000}"/>
    <cellStyle name="Normal 4 6 7 2 2 2" xfId="25882" xr:uid="{6C571844-FB15-49EE-84B8-D0F7CEA641C2}"/>
    <cellStyle name="Normal 4 6 7 2 2 3" xfId="16602" xr:uid="{52A7023E-B157-46E7-891F-7F6D3BD378E8}"/>
    <cellStyle name="Normal 4 6 7 2 3" xfId="21665" xr:uid="{1C715BEC-4572-446D-AE0C-DE81AD22141B}"/>
    <cellStyle name="Normal 4 6 7 2 4" xfId="12384" xr:uid="{AAF8FB9E-48C1-4935-8BD0-53DD0CCA6448}"/>
    <cellStyle name="Normal 4 6 7 3" xfId="6007" xr:uid="{00000000-0005-0000-0000-00009A160000}"/>
    <cellStyle name="Normal 4 6 7 3 2" xfId="23737" xr:uid="{D7298A83-CA42-44D8-B206-75EB655A39D2}"/>
    <cellStyle name="Normal 4 6 7 3 3" xfId="14457" xr:uid="{36176FE4-6BD5-42E1-9006-DC04A2BC9C14}"/>
    <cellStyle name="Normal 4 6 7 4" xfId="19520" xr:uid="{F35776C9-A1F9-4472-8FBB-7CE72D6DBEF4}"/>
    <cellStyle name="Normal 4 6 7 5" xfId="10239" xr:uid="{34380E10-1F9E-4838-A7AF-E32FC26412DA}"/>
    <cellStyle name="Normal 4 6 8" xfId="2114" xr:uid="{00000000-0005-0000-0000-00009B160000}"/>
    <cellStyle name="Normal 4 6 8 2" xfId="4343" xr:uid="{00000000-0005-0000-0000-00009C160000}"/>
    <cellStyle name="Normal 4 6 8 2 2" xfId="8565" xr:uid="{00000000-0005-0000-0000-00009D160000}"/>
    <cellStyle name="Normal 4 6 8 2 2 2" xfId="26295" xr:uid="{C439FC06-B282-4384-97AC-156BAE56CF97}"/>
    <cellStyle name="Normal 4 6 8 2 2 3" xfId="17015" xr:uid="{597FC204-D337-44F6-9EE6-DCF19CEB03D3}"/>
    <cellStyle name="Normal 4 6 8 2 3" xfId="22078" xr:uid="{E5E3250D-9BBD-43D4-811C-26FAE5D28DAE}"/>
    <cellStyle name="Normal 4 6 8 2 4" xfId="12797" xr:uid="{D200B3A3-7ED1-4905-A4AA-E7983E4CE082}"/>
    <cellStyle name="Normal 4 6 8 3" xfId="6420" xr:uid="{00000000-0005-0000-0000-00009E160000}"/>
    <cellStyle name="Normal 4 6 8 3 2" xfId="24150" xr:uid="{45593C32-CDA2-4AC2-8F18-E9970A97F4EC}"/>
    <cellStyle name="Normal 4 6 8 3 3" xfId="14870" xr:uid="{0E010514-2075-4225-A561-7ABB80DDAEBB}"/>
    <cellStyle name="Normal 4 6 8 4" xfId="19933" xr:uid="{F7A5C2BB-0EAB-44BA-B733-22F3D0F87D3B}"/>
    <cellStyle name="Normal 4 6 8 5" xfId="10652" xr:uid="{CF9191F7-10C5-482B-A811-488774A8077E}"/>
    <cellStyle name="Normal 4 6 9" xfId="2550" xr:uid="{00000000-0005-0000-0000-00009F160000}"/>
    <cellStyle name="Normal 4 6 9 2" xfId="6833" xr:uid="{00000000-0005-0000-0000-0000A0160000}"/>
    <cellStyle name="Normal 4 6 9 2 2" xfId="24563" xr:uid="{F7E535C9-4DB3-4D82-B2E7-E3EC8E3DEE24}"/>
    <cellStyle name="Normal 4 6 9 2 3" xfId="15283" xr:uid="{2961313F-D00D-456C-A22F-8FE400493519}"/>
    <cellStyle name="Normal 4 6 9 3" xfId="20346" xr:uid="{3E2607D2-8BF0-4211-B5BA-BE13C8E1B441}"/>
    <cellStyle name="Normal 4 6 9 4" xfId="11065" xr:uid="{739CF702-C8C4-4B9D-A98D-D558A2DD7911}"/>
    <cellStyle name="Normal 4 7" xfId="403" xr:uid="{00000000-0005-0000-0000-0000A1160000}"/>
    <cellStyle name="Normal 4 7 10" xfId="17455" xr:uid="{28EB21C5-24D7-42D2-A2F6-C88C525FE509}"/>
    <cellStyle name="Normal 4 7 11" xfId="9008" xr:uid="{F09BE7EB-900B-4982-B88F-385678B1D91B}"/>
    <cellStyle name="Normal 4 7 2" xfId="404" xr:uid="{00000000-0005-0000-0000-0000A2160000}"/>
    <cellStyle name="Normal 4 7 2 10" xfId="9009" xr:uid="{56892A0C-22BC-4135-9D01-B1096DCCEF8A}"/>
    <cellStyle name="Normal 4 7 2 2" xfId="878" xr:uid="{00000000-0005-0000-0000-0000A3160000}"/>
    <cellStyle name="Normal 4 7 2 2 2" xfId="3113" xr:uid="{00000000-0005-0000-0000-0000A4160000}"/>
    <cellStyle name="Normal 4 7 2 2 2 2" xfId="7335" xr:uid="{00000000-0005-0000-0000-0000A5160000}"/>
    <cellStyle name="Normal 4 7 2 2 2 2 2" xfId="25065" xr:uid="{F0E6619D-1A28-45F0-BEF2-CF01799A3A3A}"/>
    <cellStyle name="Normal 4 7 2 2 2 2 3" xfId="15785" xr:uid="{112F3C67-CBD0-4458-B71F-B869BFCB5F62}"/>
    <cellStyle name="Normal 4 7 2 2 2 3" xfId="20848" xr:uid="{03CEEC46-7387-44DA-BE7D-A39782404B84}"/>
    <cellStyle name="Normal 4 7 2 2 2 4" xfId="11567" xr:uid="{7659488C-5BDD-4F36-8AD0-C61C79D60DFE}"/>
    <cellStyle name="Normal 4 7 2 2 3" xfId="5190" xr:uid="{00000000-0005-0000-0000-0000A6160000}"/>
    <cellStyle name="Normal 4 7 2 2 3 2" xfId="22920" xr:uid="{D3E575BC-5629-44D5-9703-BC1E59DC95DE}"/>
    <cellStyle name="Normal 4 7 2 2 3 3" xfId="13640" xr:uid="{0D57AF16-30E3-46A8-A325-4E770CFC7D4F}"/>
    <cellStyle name="Normal 4 7 2 2 4" xfId="18703" xr:uid="{41AB8911-2A2D-4DA0-A16D-A675B77F0ADF}"/>
    <cellStyle name="Normal 4 7 2 2 5" xfId="17875" xr:uid="{AEEFAECA-984F-4CB8-A87F-645306D80273}"/>
    <cellStyle name="Normal 4 7 2 2 6" xfId="9422" xr:uid="{02119E8F-D0F0-4403-89C4-CD8FD1F1321C}"/>
    <cellStyle name="Normal 4 7 2 3" xfId="1296" xr:uid="{00000000-0005-0000-0000-0000A7160000}"/>
    <cellStyle name="Normal 4 7 2 3 2" xfId="3526" xr:uid="{00000000-0005-0000-0000-0000A8160000}"/>
    <cellStyle name="Normal 4 7 2 3 2 2" xfId="7748" xr:uid="{00000000-0005-0000-0000-0000A9160000}"/>
    <cellStyle name="Normal 4 7 2 3 2 2 2" xfId="25478" xr:uid="{B5D9D323-5785-494D-9652-AA141FBCD881}"/>
    <cellStyle name="Normal 4 7 2 3 2 2 3" xfId="16198" xr:uid="{4EB0CCAE-0F43-4958-AAA6-158AAE7916D8}"/>
    <cellStyle name="Normal 4 7 2 3 2 3" xfId="21261" xr:uid="{06B37C5B-2E8D-4EAB-88BF-84F7451CAB3C}"/>
    <cellStyle name="Normal 4 7 2 3 2 4" xfId="11980" xr:uid="{6992CF1C-DC83-479F-B19F-9BD142999DDE}"/>
    <cellStyle name="Normal 4 7 2 3 3" xfId="5603" xr:uid="{00000000-0005-0000-0000-0000AA160000}"/>
    <cellStyle name="Normal 4 7 2 3 3 2" xfId="23333" xr:uid="{CC0360AE-41AE-4A3B-923D-AEB76017700A}"/>
    <cellStyle name="Normal 4 7 2 3 3 3" xfId="14053" xr:uid="{6B33EF2E-FA73-43AF-BDC7-2431E9C668FC}"/>
    <cellStyle name="Normal 4 7 2 3 4" xfId="19116" xr:uid="{D8DBF8F3-4A43-4DD9-9101-416EAF27F434}"/>
    <cellStyle name="Normal 4 7 2 3 5" xfId="9835" xr:uid="{26BB479F-61E4-417D-9236-C73ED2110B7B}"/>
    <cellStyle name="Normal 4 7 2 4" xfId="1709" xr:uid="{00000000-0005-0000-0000-0000AB160000}"/>
    <cellStyle name="Normal 4 7 2 4 2" xfId="3939" xr:uid="{00000000-0005-0000-0000-0000AC160000}"/>
    <cellStyle name="Normal 4 7 2 4 2 2" xfId="8161" xr:uid="{00000000-0005-0000-0000-0000AD160000}"/>
    <cellStyle name="Normal 4 7 2 4 2 2 2" xfId="25891" xr:uid="{0DBF23A2-C0DF-46BB-B016-AB015DDCFFB9}"/>
    <cellStyle name="Normal 4 7 2 4 2 2 3" xfId="16611" xr:uid="{30F8CAA1-963A-4A2A-95BE-E20CD60F5ACA}"/>
    <cellStyle name="Normal 4 7 2 4 2 3" xfId="21674" xr:uid="{188DA5E6-0E7D-43B9-B4A9-DB37F61070A1}"/>
    <cellStyle name="Normal 4 7 2 4 2 4" xfId="12393" xr:uid="{98EF4F21-6ED9-4930-85BA-F43559C14D20}"/>
    <cellStyle name="Normal 4 7 2 4 3" xfId="6016" xr:uid="{00000000-0005-0000-0000-0000AE160000}"/>
    <cellStyle name="Normal 4 7 2 4 3 2" xfId="23746" xr:uid="{AE9EAE53-CBE0-42FF-B213-109D303482AE}"/>
    <cellStyle name="Normal 4 7 2 4 3 3" xfId="14466" xr:uid="{75500A95-9B74-45D6-AE38-25E742A20DCA}"/>
    <cellStyle name="Normal 4 7 2 4 4" xfId="19529" xr:uid="{E6BC2008-6CCA-43A3-872D-24CE22B5DAE5}"/>
    <cellStyle name="Normal 4 7 2 4 5" xfId="10248" xr:uid="{9B746F95-EC88-4F64-AFF2-BA507AB64BB0}"/>
    <cellStyle name="Normal 4 7 2 5" xfId="2123" xr:uid="{00000000-0005-0000-0000-0000AF160000}"/>
    <cellStyle name="Normal 4 7 2 5 2" xfId="4352" xr:uid="{00000000-0005-0000-0000-0000B0160000}"/>
    <cellStyle name="Normal 4 7 2 5 2 2" xfId="8574" xr:uid="{00000000-0005-0000-0000-0000B1160000}"/>
    <cellStyle name="Normal 4 7 2 5 2 2 2" xfId="26304" xr:uid="{170C1B0E-83AE-4EC0-B138-1B853F176EB2}"/>
    <cellStyle name="Normal 4 7 2 5 2 2 3" xfId="17024" xr:uid="{8E15590C-25F1-4486-A587-495D6DD5CE81}"/>
    <cellStyle name="Normal 4 7 2 5 2 3" xfId="22087" xr:uid="{26D1E9B1-6351-4590-AA1C-0B3B924CCCDC}"/>
    <cellStyle name="Normal 4 7 2 5 2 4" xfId="12806" xr:uid="{D72759FB-B758-4A77-8BA6-8097FA1C82CB}"/>
    <cellStyle name="Normal 4 7 2 5 3" xfId="6429" xr:uid="{00000000-0005-0000-0000-0000B2160000}"/>
    <cellStyle name="Normal 4 7 2 5 3 2" xfId="24159" xr:uid="{D0221CF5-6FAA-4E22-8A2A-B2C884067C05}"/>
    <cellStyle name="Normal 4 7 2 5 3 3" xfId="14879" xr:uid="{51F4EB85-96C6-40A6-936E-29D802587DB8}"/>
    <cellStyle name="Normal 4 7 2 5 4" xfId="19942" xr:uid="{35F0934B-39A7-48A3-BBAA-BEBD87177DF3}"/>
    <cellStyle name="Normal 4 7 2 5 5" xfId="10661" xr:uid="{C6BC81EF-8BFD-4A22-8FFB-BC05E3508C90}"/>
    <cellStyle name="Normal 4 7 2 6" xfId="2559" xr:uid="{00000000-0005-0000-0000-0000B3160000}"/>
    <cellStyle name="Normal 4 7 2 6 2" xfId="6842" xr:uid="{00000000-0005-0000-0000-0000B4160000}"/>
    <cellStyle name="Normal 4 7 2 6 2 2" xfId="24572" xr:uid="{1175351C-763E-49FE-8558-EB356DCA8F72}"/>
    <cellStyle name="Normal 4 7 2 6 2 3" xfId="15292" xr:uid="{9ABD5B89-C299-429D-8AC1-1076CEDBD855}"/>
    <cellStyle name="Normal 4 7 2 6 3" xfId="20355" xr:uid="{DF7E2791-9F99-4B38-A1E3-3B8FDEDE5ACD}"/>
    <cellStyle name="Normal 4 7 2 6 4" xfId="11074" xr:uid="{D2B152CD-B57E-47AE-8906-96BACD904238}"/>
    <cellStyle name="Normal 4 7 2 7" xfId="4777" xr:uid="{00000000-0005-0000-0000-0000B5160000}"/>
    <cellStyle name="Normal 4 7 2 7 2" xfId="22507" xr:uid="{285A50F1-44BC-40C7-ABD5-A1D43BD9D097}"/>
    <cellStyle name="Normal 4 7 2 7 3" xfId="13227" xr:uid="{785A5A5B-0215-4089-BD3D-E17A255B3D7C}"/>
    <cellStyle name="Normal 4 7 2 8" xfId="18290" xr:uid="{E4FEA27B-1B74-4454-9C8F-FC6FB4953D4E}"/>
    <cellStyle name="Normal 4 7 2 9" xfId="17456" xr:uid="{C113E841-2511-4F4E-855C-C668BA6C29CF}"/>
    <cellStyle name="Normal 4 7 3" xfId="877" xr:uid="{00000000-0005-0000-0000-0000B6160000}"/>
    <cellStyle name="Normal 4 7 3 2" xfId="3112" xr:uid="{00000000-0005-0000-0000-0000B7160000}"/>
    <cellStyle name="Normal 4 7 3 2 2" xfId="7334" xr:uid="{00000000-0005-0000-0000-0000B8160000}"/>
    <cellStyle name="Normal 4 7 3 2 2 2" xfId="25064" xr:uid="{C56F1C21-0DCD-42D2-AAD4-F7C2B02031B6}"/>
    <cellStyle name="Normal 4 7 3 2 2 3" xfId="15784" xr:uid="{6FE30FBF-A00E-4C4D-9CB9-05590B137E46}"/>
    <cellStyle name="Normal 4 7 3 2 3" xfId="20847" xr:uid="{69B25D97-B8C0-4036-9D62-3919CD260D24}"/>
    <cellStyle name="Normal 4 7 3 2 4" xfId="11566" xr:uid="{F2AAA522-FF7A-406A-8B71-66C2AF2DB8A6}"/>
    <cellStyle name="Normal 4 7 3 3" xfId="5189" xr:uid="{00000000-0005-0000-0000-0000B9160000}"/>
    <cellStyle name="Normal 4 7 3 3 2" xfId="22919" xr:uid="{97D5A4BE-7B96-4A77-9E2B-3581189B9E54}"/>
    <cellStyle name="Normal 4 7 3 3 3" xfId="13639" xr:uid="{A5FFD3EF-AC96-42AD-8BAF-7767F886517A}"/>
    <cellStyle name="Normal 4 7 3 4" xfId="18702" xr:uid="{292B413F-7467-4E3A-AE51-A79EF5DEB924}"/>
    <cellStyle name="Normal 4 7 3 5" xfId="17874" xr:uid="{736CD5DE-E3B6-425A-A18F-DA88916291A7}"/>
    <cellStyle name="Normal 4 7 3 6" xfId="9421" xr:uid="{88267421-04C1-43B7-963B-F6D041B92F29}"/>
    <cellStyle name="Normal 4 7 4" xfId="1295" xr:uid="{00000000-0005-0000-0000-0000BA160000}"/>
    <cellStyle name="Normal 4 7 4 2" xfId="3525" xr:uid="{00000000-0005-0000-0000-0000BB160000}"/>
    <cellStyle name="Normal 4 7 4 2 2" xfId="7747" xr:uid="{00000000-0005-0000-0000-0000BC160000}"/>
    <cellStyle name="Normal 4 7 4 2 2 2" xfId="25477" xr:uid="{6C39919F-377B-4638-9F75-472AF3933D12}"/>
    <cellStyle name="Normal 4 7 4 2 2 3" xfId="16197" xr:uid="{CA551AF2-858F-4EEC-A1FE-D86121366D13}"/>
    <cellStyle name="Normal 4 7 4 2 3" xfId="21260" xr:uid="{A224FD13-7ACA-4977-B8E6-A78A8477A69A}"/>
    <cellStyle name="Normal 4 7 4 2 4" xfId="11979" xr:uid="{882AC108-BCC5-4AB5-9FB9-A50122300D1A}"/>
    <cellStyle name="Normal 4 7 4 3" xfId="5602" xr:uid="{00000000-0005-0000-0000-0000BD160000}"/>
    <cellStyle name="Normal 4 7 4 3 2" xfId="23332" xr:uid="{A375E59A-EFC8-42C3-926E-FD59F2545FDC}"/>
    <cellStyle name="Normal 4 7 4 3 3" xfId="14052" xr:uid="{1878F374-4548-4D6A-AE6C-7017A35A183D}"/>
    <cellStyle name="Normal 4 7 4 4" xfId="19115" xr:uid="{C594549F-240D-41CD-9510-8362811E12E8}"/>
    <cellStyle name="Normal 4 7 4 5" xfId="9834" xr:uid="{5F245196-6822-4145-A3F3-323259DEC5D8}"/>
    <cellStyle name="Normal 4 7 5" xfId="1708" xr:uid="{00000000-0005-0000-0000-0000BE160000}"/>
    <cellStyle name="Normal 4 7 5 2" xfId="3938" xr:uid="{00000000-0005-0000-0000-0000BF160000}"/>
    <cellStyle name="Normal 4 7 5 2 2" xfId="8160" xr:uid="{00000000-0005-0000-0000-0000C0160000}"/>
    <cellStyle name="Normal 4 7 5 2 2 2" xfId="25890" xr:uid="{2A758401-22E0-4D49-A175-8EC894AA2197}"/>
    <cellStyle name="Normal 4 7 5 2 2 3" xfId="16610" xr:uid="{CA5A4377-E1D3-45C5-B4DD-903BE892445B}"/>
    <cellStyle name="Normal 4 7 5 2 3" xfId="21673" xr:uid="{051062A9-EA9E-41D8-8DAD-279D1CF2AA96}"/>
    <cellStyle name="Normal 4 7 5 2 4" xfId="12392" xr:uid="{1A51EC34-BFDD-486C-B967-09834E2AFE40}"/>
    <cellStyle name="Normal 4 7 5 3" xfId="6015" xr:uid="{00000000-0005-0000-0000-0000C1160000}"/>
    <cellStyle name="Normal 4 7 5 3 2" xfId="23745" xr:uid="{785D269A-3224-4F76-B042-26DCBB767055}"/>
    <cellStyle name="Normal 4 7 5 3 3" xfId="14465" xr:uid="{9D497DFB-ABC8-46E5-AE65-258D00307BF7}"/>
    <cellStyle name="Normal 4 7 5 4" xfId="19528" xr:uid="{33B98ABF-4969-459B-A717-639F608BB822}"/>
    <cellStyle name="Normal 4 7 5 5" xfId="10247" xr:uid="{B82DFC48-F992-4239-8F75-FB0ACBD8471B}"/>
    <cellStyle name="Normal 4 7 6" xfId="2122" xr:uid="{00000000-0005-0000-0000-0000C2160000}"/>
    <cellStyle name="Normal 4 7 6 2" xfId="4351" xr:uid="{00000000-0005-0000-0000-0000C3160000}"/>
    <cellStyle name="Normal 4 7 6 2 2" xfId="8573" xr:uid="{00000000-0005-0000-0000-0000C4160000}"/>
    <cellStyle name="Normal 4 7 6 2 2 2" xfId="26303" xr:uid="{267C58F2-2A1D-4E18-BD8C-B5B1D0FEF1FE}"/>
    <cellStyle name="Normal 4 7 6 2 2 3" xfId="17023" xr:uid="{C1F32370-1103-4074-A69B-C1D15AB36886}"/>
    <cellStyle name="Normal 4 7 6 2 3" xfId="22086" xr:uid="{CA96106F-9941-40B1-AC1D-240134A94124}"/>
    <cellStyle name="Normal 4 7 6 2 4" xfId="12805" xr:uid="{06B310AD-2191-4913-96DA-F0B358F0AB2C}"/>
    <cellStyle name="Normal 4 7 6 3" xfId="6428" xr:uid="{00000000-0005-0000-0000-0000C5160000}"/>
    <cellStyle name="Normal 4 7 6 3 2" xfId="24158" xr:uid="{17D1E73F-830E-47BA-93C0-83E0711EA374}"/>
    <cellStyle name="Normal 4 7 6 3 3" xfId="14878" xr:uid="{6A3AD344-8B03-4BAD-BA7A-40231D96654B}"/>
    <cellStyle name="Normal 4 7 6 4" xfId="19941" xr:uid="{985DA55C-6E41-4881-B61E-274A282BD173}"/>
    <cellStyle name="Normal 4 7 6 5" xfId="10660" xr:uid="{24853240-7D4A-4945-AACD-EE32477044DE}"/>
    <cellStyle name="Normal 4 7 7" xfId="2558" xr:uid="{00000000-0005-0000-0000-0000C6160000}"/>
    <cellStyle name="Normal 4 7 7 2" xfId="6841" xr:uid="{00000000-0005-0000-0000-0000C7160000}"/>
    <cellStyle name="Normal 4 7 7 2 2" xfId="24571" xr:uid="{CC3DB9D5-EE09-4D61-A31E-BB211967D333}"/>
    <cellStyle name="Normal 4 7 7 2 3" xfId="15291" xr:uid="{2BBF3E6E-6934-44D2-81D7-E7601F1B92F5}"/>
    <cellStyle name="Normal 4 7 7 3" xfId="20354" xr:uid="{66B531FB-C09B-44D8-9AE2-44AA2C0F846F}"/>
    <cellStyle name="Normal 4 7 7 4" xfId="11073" xr:uid="{A7AEFCF1-286A-43C8-929F-E9BF27EC290A}"/>
    <cellStyle name="Normal 4 7 8" xfId="4776" xr:uid="{00000000-0005-0000-0000-0000C8160000}"/>
    <cellStyle name="Normal 4 7 8 2" xfId="22506" xr:uid="{615BB0E6-96C6-4A9E-9A75-261E62778E41}"/>
    <cellStyle name="Normal 4 7 8 3" xfId="13226" xr:uid="{52B3B1CA-E0DC-4728-A945-3DCB79C4C510}"/>
    <cellStyle name="Normal 4 7 9" xfId="18289" xr:uid="{03476BAC-F7BA-4446-9205-434052E2A7BB}"/>
    <cellStyle name="Normal 4 8" xfId="405" xr:uid="{00000000-0005-0000-0000-0000C9160000}"/>
    <cellStyle name="Normal 4 8 10" xfId="9010" xr:uid="{48E38DD9-4DDD-4010-BBD7-9EA38047BD35}"/>
    <cellStyle name="Normal 4 8 2" xfId="879" xr:uid="{00000000-0005-0000-0000-0000CA160000}"/>
    <cellStyle name="Normal 4 8 2 2" xfId="3114" xr:uid="{00000000-0005-0000-0000-0000CB160000}"/>
    <cellStyle name="Normal 4 8 2 2 2" xfId="7336" xr:uid="{00000000-0005-0000-0000-0000CC160000}"/>
    <cellStyle name="Normal 4 8 2 2 2 2" xfId="25066" xr:uid="{ACC0B508-4AFB-47FE-A59E-30353978BE07}"/>
    <cellStyle name="Normal 4 8 2 2 2 3" xfId="15786" xr:uid="{D4C73FD4-D63F-4E9D-87A9-93302C7E192A}"/>
    <cellStyle name="Normal 4 8 2 2 3" xfId="20849" xr:uid="{D987A3A2-ED36-40D3-9C4A-5EC2629ECB34}"/>
    <cellStyle name="Normal 4 8 2 2 4" xfId="11568" xr:uid="{C86D92C8-751F-4967-A00B-B60F0E84AE22}"/>
    <cellStyle name="Normal 4 8 2 3" xfId="5191" xr:uid="{00000000-0005-0000-0000-0000CD160000}"/>
    <cellStyle name="Normal 4 8 2 3 2" xfId="22921" xr:uid="{19B03197-CF7D-4855-A132-DF0CCB4FBFC2}"/>
    <cellStyle name="Normal 4 8 2 3 3" xfId="13641" xr:uid="{BC30873B-F7F9-4838-9267-0CFC6F365A99}"/>
    <cellStyle name="Normal 4 8 2 4" xfId="18704" xr:uid="{2C16102F-B55F-4169-BC0A-92F36EED8094}"/>
    <cellStyle name="Normal 4 8 2 5" xfId="17876" xr:uid="{7C328F17-8BEA-48A8-9E0E-4D59596AA84C}"/>
    <cellStyle name="Normal 4 8 2 6" xfId="9423" xr:uid="{439CD488-6215-410C-9E84-8067AE49642B}"/>
    <cellStyle name="Normal 4 8 3" xfId="1297" xr:uid="{00000000-0005-0000-0000-0000CE160000}"/>
    <cellStyle name="Normal 4 8 3 2" xfId="3527" xr:uid="{00000000-0005-0000-0000-0000CF160000}"/>
    <cellStyle name="Normal 4 8 3 2 2" xfId="7749" xr:uid="{00000000-0005-0000-0000-0000D0160000}"/>
    <cellStyle name="Normal 4 8 3 2 2 2" xfId="25479" xr:uid="{5F5FEAF3-8690-405A-83FA-1A9AAFB9FD42}"/>
    <cellStyle name="Normal 4 8 3 2 2 3" xfId="16199" xr:uid="{83D3706C-88D9-4731-8047-FA4C14E15F8F}"/>
    <cellStyle name="Normal 4 8 3 2 3" xfId="21262" xr:uid="{C75F49D7-6375-4BC3-900C-EBA15E2A7801}"/>
    <cellStyle name="Normal 4 8 3 2 4" xfId="11981" xr:uid="{9514A2CA-178F-446D-8195-881137100875}"/>
    <cellStyle name="Normal 4 8 3 3" xfId="5604" xr:uid="{00000000-0005-0000-0000-0000D1160000}"/>
    <cellStyle name="Normal 4 8 3 3 2" xfId="23334" xr:uid="{1E92AB87-25A7-4C01-8B65-0E00E16E94C6}"/>
    <cellStyle name="Normal 4 8 3 3 3" xfId="14054" xr:uid="{D0FBCA8A-B0BA-4828-A3CD-0BCB1FF45A6F}"/>
    <cellStyle name="Normal 4 8 3 4" xfId="19117" xr:uid="{EAD9DDA6-D0F3-4BDB-B20B-D9DD623399F9}"/>
    <cellStyle name="Normal 4 8 3 5" xfId="9836" xr:uid="{5CB539F9-62C9-4F80-A437-72104EED0B26}"/>
    <cellStyle name="Normal 4 8 4" xfId="1710" xr:uid="{00000000-0005-0000-0000-0000D2160000}"/>
    <cellStyle name="Normal 4 8 4 2" xfId="3940" xr:uid="{00000000-0005-0000-0000-0000D3160000}"/>
    <cellStyle name="Normal 4 8 4 2 2" xfId="8162" xr:uid="{00000000-0005-0000-0000-0000D4160000}"/>
    <cellStyle name="Normal 4 8 4 2 2 2" xfId="25892" xr:uid="{3583C566-EAA9-46EF-9E11-99C5C3EAE1F7}"/>
    <cellStyle name="Normal 4 8 4 2 2 3" xfId="16612" xr:uid="{155E1861-5F3D-46AC-962F-4EF80023650E}"/>
    <cellStyle name="Normal 4 8 4 2 3" xfId="21675" xr:uid="{AE74648D-A425-44BB-B68D-15347EC1DCA1}"/>
    <cellStyle name="Normal 4 8 4 2 4" xfId="12394" xr:uid="{100985D7-96B4-45AE-BDE4-5657A1559F1E}"/>
    <cellStyle name="Normal 4 8 4 3" xfId="6017" xr:uid="{00000000-0005-0000-0000-0000D5160000}"/>
    <cellStyle name="Normal 4 8 4 3 2" xfId="23747" xr:uid="{76812116-A1F6-4F0E-A597-E07364CB9874}"/>
    <cellStyle name="Normal 4 8 4 3 3" xfId="14467" xr:uid="{792E9AF3-E89F-4D94-B588-D47A9506781A}"/>
    <cellStyle name="Normal 4 8 4 4" xfId="19530" xr:uid="{6E8CC4FC-1EAA-4EF9-9060-26D972FC4BED}"/>
    <cellStyle name="Normal 4 8 4 5" xfId="10249" xr:uid="{2D15FCDC-F6DD-4CB9-A379-07D3A902FEFE}"/>
    <cellStyle name="Normal 4 8 5" xfId="2124" xr:uid="{00000000-0005-0000-0000-0000D6160000}"/>
    <cellStyle name="Normal 4 8 5 2" xfId="4353" xr:uid="{00000000-0005-0000-0000-0000D7160000}"/>
    <cellStyle name="Normal 4 8 5 2 2" xfId="8575" xr:uid="{00000000-0005-0000-0000-0000D8160000}"/>
    <cellStyle name="Normal 4 8 5 2 2 2" xfId="26305" xr:uid="{17D84F7E-611C-4981-9601-CDAB381D301C}"/>
    <cellStyle name="Normal 4 8 5 2 2 3" xfId="17025" xr:uid="{928DB905-36DB-4CEF-BF69-5D890A9FE23B}"/>
    <cellStyle name="Normal 4 8 5 2 3" xfId="22088" xr:uid="{0ED6D6DA-EC7D-436F-8648-567FC9A55258}"/>
    <cellStyle name="Normal 4 8 5 2 4" xfId="12807" xr:uid="{AD61064B-371F-441C-9E8D-F75AC87B944C}"/>
    <cellStyle name="Normal 4 8 5 3" xfId="6430" xr:uid="{00000000-0005-0000-0000-0000D9160000}"/>
    <cellStyle name="Normal 4 8 5 3 2" xfId="24160" xr:uid="{C0E192BF-A901-4089-B703-3A3D1DAFD98F}"/>
    <cellStyle name="Normal 4 8 5 3 3" xfId="14880" xr:uid="{B20AD884-CD69-4436-A961-420FB6C37A6B}"/>
    <cellStyle name="Normal 4 8 5 4" xfId="19943" xr:uid="{7A2E6736-65D9-4D42-9875-7FBCA69D5816}"/>
    <cellStyle name="Normal 4 8 5 5" xfId="10662" xr:uid="{5151888F-386F-48A0-B169-1D1FF306B0D3}"/>
    <cellStyle name="Normal 4 8 6" xfId="2560" xr:uid="{00000000-0005-0000-0000-0000DA160000}"/>
    <cellStyle name="Normal 4 8 6 2" xfId="6843" xr:uid="{00000000-0005-0000-0000-0000DB160000}"/>
    <cellStyle name="Normal 4 8 6 2 2" xfId="24573" xr:uid="{DB5B5504-0FB3-46A0-BFB2-D6E973E52A68}"/>
    <cellStyle name="Normal 4 8 6 2 3" xfId="15293" xr:uid="{336E8FBA-C7C8-4BAB-9408-FA450D77204B}"/>
    <cellStyle name="Normal 4 8 6 3" xfId="20356" xr:uid="{9B31FEEC-35E0-4928-A790-4985B8062E22}"/>
    <cellStyle name="Normal 4 8 6 4" xfId="11075" xr:uid="{6040F4FA-EFA7-48D0-B286-2B8058852066}"/>
    <cellStyle name="Normal 4 8 7" xfId="4778" xr:uid="{00000000-0005-0000-0000-0000DC160000}"/>
    <cellStyle name="Normal 4 8 7 2" xfId="22508" xr:uid="{8C17CAC2-9480-46D6-A190-317FFE4F8EE0}"/>
    <cellStyle name="Normal 4 8 7 3" xfId="13228" xr:uid="{CF3643F3-76D6-4164-ABBC-28354A15077E}"/>
    <cellStyle name="Normal 4 8 8" xfId="18291" xr:uid="{93CF2BAC-4E3D-4EDD-BEB7-2999D15AE572}"/>
    <cellStyle name="Normal 4 8 9" xfId="17457" xr:uid="{9D6193D8-B177-4C40-A3BA-0A292D95B052}"/>
    <cellStyle name="Normal 4 9" xfId="4715" xr:uid="{00000000-0005-0000-0000-0000DD160000}"/>
    <cellStyle name="Normal 4 9 2" xfId="22445" xr:uid="{46D371A3-DD26-4701-8ADE-FC64DEF17EE6}"/>
    <cellStyle name="Normal 4 9 3" xfId="13165" xr:uid="{6D7DDE4E-3612-489F-B30D-6DFCCDDCF31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893" xr:uid="{3A081E56-3272-4CCD-ACA4-0B3789F0F16E}"/>
    <cellStyle name="Normal 5 10 2 2 3" xfId="16613" xr:uid="{A55008D8-52BC-442D-B49C-583553CE1EA5}"/>
    <cellStyle name="Normal 5 10 2 3" xfId="21676" xr:uid="{0D2C39C4-0E56-4566-B9AE-E88FCBAD3A17}"/>
    <cellStyle name="Normal 5 10 2 4" xfId="12395" xr:uid="{E20056C9-1EB6-42BD-9AAA-6ECA5D782754}"/>
    <cellStyle name="Normal 5 10 3" xfId="6018" xr:uid="{00000000-0005-0000-0000-0000E2160000}"/>
    <cellStyle name="Normal 5 10 3 2" xfId="23748" xr:uid="{32FED09A-333E-440C-9A4D-52E75B1BB984}"/>
    <cellStyle name="Normal 5 10 3 3" xfId="14468" xr:uid="{B64531CD-C137-4E35-A6EC-D04852F9210C}"/>
    <cellStyle name="Normal 5 10 4" xfId="19531" xr:uid="{5F424A63-7656-42C1-9F1E-962B272C9E14}"/>
    <cellStyle name="Normal 5 10 5" xfId="10250" xr:uid="{19697887-5C2C-4669-B7EA-666F1A954375}"/>
    <cellStyle name="Normal 5 11" xfId="2125" xr:uid="{00000000-0005-0000-0000-0000E3160000}"/>
    <cellStyle name="Normal 5 11 2" xfId="4354" xr:uid="{00000000-0005-0000-0000-0000E4160000}"/>
    <cellStyle name="Normal 5 11 2 2" xfId="8576" xr:uid="{00000000-0005-0000-0000-0000E5160000}"/>
    <cellStyle name="Normal 5 11 2 2 2" xfId="26306" xr:uid="{92A93053-9301-42C8-9891-F4933576BFF6}"/>
    <cellStyle name="Normal 5 11 2 2 3" xfId="17026" xr:uid="{26A1E44A-D473-4905-A999-141FF7BD2D39}"/>
    <cellStyle name="Normal 5 11 2 3" xfId="22089" xr:uid="{84C3FE2A-5BB4-4199-9649-F30DECBDAA30}"/>
    <cellStyle name="Normal 5 11 2 4" xfId="12808" xr:uid="{A98423CE-449B-48D8-840D-75411BB07DA5}"/>
    <cellStyle name="Normal 5 11 3" xfId="6431" xr:uid="{00000000-0005-0000-0000-0000E6160000}"/>
    <cellStyle name="Normal 5 11 3 2" xfId="24161" xr:uid="{CF47FB5D-2958-4EE6-AAE7-CC32DDCE5D30}"/>
    <cellStyle name="Normal 5 11 3 3" xfId="14881" xr:uid="{D1F09228-B889-416F-A0E1-85DBD83FDDF0}"/>
    <cellStyle name="Normal 5 11 4" xfId="19944" xr:uid="{0689C8DF-06A6-4740-A6C3-3326A16983D8}"/>
    <cellStyle name="Normal 5 11 5" xfId="10663" xr:uid="{7F555E12-E4A3-4D50-8068-23429FDE1BE0}"/>
    <cellStyle name="Normal 5 12" xfId="2561" xr:uid="{00000000-0005-0000-0000-0000E7160000}"/>
    <cellStyle name="Normal 5 12 2" xfId="6844" xr:uid="{00000000-0005-0000-0000-0000E8160000}"/>
    <cellStyle name="Normal 5 12 2 2" xfId="24574" xr:uid="{9A83F391-CACC-4B07-A153-8AA3C4F2F4E1}"/>
    <cellStyle name="Normal 5 12 2 3" xfId="15294" xr:uid="{0F72C6B0-4545-4491-A14B-1FAC696D3F15}"/>
    <cellStyle name="Normal 5 12 3" xfId="20357" xr:uid="{64C9BFDC-B849-486F-AD47-FAAB1A18C12F}"/>
    <cellStyle name="Normal 5 12 4" xfId="11076" xr:uid="{F13D96FF-E875-49AB-A232-43D7AD093CB9}"/>
    <cellStyle name="Normal 5 13" xfId="4779" xr:uid="{00000000-0005-0000-0000-0000E9160000}"/>
    <cellStyle name="Normal 5 13 2" xfId="22509" xr:uid="{737C684B-FC64-4457-8EDB-6189F70BB916}"/>
    <cellStyle name="Normal 5 13 3" xfId="13229" xr:uid="{C6E42C16-137A-49FA-9AFF-02D0C8A0CC77}"/>
    <cellStyle name="Normal 5 14" xfId="18292" xr:uid="{F09A785E-BCFC-4ECC-9F1A-6697915108D5}"/>
    <cellStyle name="Normal 5 15" xfId="17458" xr:uid="{C9C7A29E-E396-4B0E-8A9B-D83717ABCAD5}"/>
    <cellStyle name="Normal 5 16" xfId="9011" xr:uid="{EB433C8F-5EC6-48BF-9335-A4689B6DED8E}"/>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6307" xr:uid="{D86FD103-47A6-4B91-A3AD-DF7D5644070D}"/>
    <cellStyle name="Normal 5 2 10 2 2 3" xfId="17027" xr:uid="{702D7D09-5FDC-4147-843C-3A6D7BE5E9B3}"/>
    <cellStyle name="Normal 5 2 10 2 3" xfId="22090" xr:uid="{CBEF7FB6-932E-4A13-B189-FCEA87D423F7}"/>
    <cellStyle name="Normal 5 2 10 2 4" xfId="12809" xr:uid="{F2592432-099B-47A4-B212-DB4BB90850F7}"/>
    <cellStyle name="Normal 5 2 10 3" xfId="6432" xr:uid="{00000000-0005-0000-0000-0000EE160000}"/>
    <cellStyle name="Normal 5 2 10 3 2" xfId="24162" xr:uid="{4D5C2A3C-BD55-4FF8-9E0C-3BE3476F243A}"/>
    <cellStyle name="Normal 5 2 10 3 3" xfId="14882" xr:uid="{261AD395-9FC3-4E4E-A4CF-83ED8BC8C964}"/>
    <cellStyle name="Normal 5 2 10 4" xfId="19945" xr:uid="{09A7E1F0-2A5E-4499-BCB1-840A5798CAA5}"/>
    <cellStyle name="Normal 5 2 10 5" xfId="10664" xr:uid="{D5C003A8-5280-469A-B1CE-A517CCA2DA1F}"/>
    <cellStyle name="Normal 5 2 11" xfId="2562" xr:uid="{00000000-0005-0000-0000-0000EF160000}"/>
    <cellStyle name="Normal 5 2 11 2" xfId="6845" xr:uid="{00000000-0005-0000-0000-0000F0160000}"/>
    <cellStyle name="Normal 5 2 11 2 2" xfId="24575" xr:uid="{B1A41ABF-3CE8-48AA-A964-871117ED423E}"/>
    <cellStyle name="Normal 5 2 11 2 3" xfId="15295" xr:uid="{21B1D163-C257-4465-A78D-F0DE2C16A274}"/>
    <cellStyle name="Normal 5 2 11 3" xfId="20358" xr:uid="{976E374D-7C98-4B20-9617-9183ECED91F9}"/>
    <cellStyle name="Normal 5 2 11 4" xfId="11077" xr:uid="{E0C5D1B6-90EC-49FC-838B-D063524616C8}"/>
    <cellStyle name="Normal 5 2 12" xfId="4780" xr:uid="{00000000-0005-0000-0000-0000F1160000}"/>
    <cellStyle name="Normal 5 2 12 2" xfId="22510" xr:uid="{E669D1FF-1639-42AC-9543-CADE0699AFA0}"/>
    <cellStyle name="Normal 5 2 12 3" xfId="13230" xr:uid="{ED3846EB-B8A9-422C-AD6A-17774A71FC23}"/>
    <cellStyle name="Normal 5 2 13" xfId="18293" xr:uid="{2A984B81-3B2D-4AF3-B737-70FC98C055D6}"/>
    <cellStyle name="Normal 5 2 14" xfId="17459" xr:uid="{F97D5525-E9E2-4821-96BF-29FB146D86A4}"/>
    <cellStyle name="Normal 5 2 15" xfId="9012" xr:uid="{63E6EBA9-E7D5-4D48-9322-4E884450F97D}"/>
    <cellStyle name="Normal 5 2 2" xfId="408" xr:uid="{00000000-0005-0000-0000-0000F2160000}"/>
    <cellStyle name="Normal 5 2 2 10" xfId="2563" xr:uid="{00000000-0005-0000-0000-0000F3160000}"/>
    <cellStyle name="Normal 5 2 2 10 2" xfId="6846" xr:uid="{00000000-0005-0000-0000-0000F4160000}"/>
    <cellStyle name="Normal 5 2 2 10 2 2" xfId="24576" xr:uid="{2C95FAE3-65AC-4825-A817-1DCFB3779B51}"/>
    <cellStyle name="Normal 5 2 2 10 2 3" xfId="15296" xr:uid="{BC89810D-8A83-4BD0-8143-16BA4D8F682B}"/>
    <cellStyle name="Normal 5 2 2 10 3" xfId="20359" xr:uid="{155DF629-CC27-4106-9B6E-F01DEC4EF557}"/>
    <cellStyle name="Normal 5 2 2 10 4" xfId="11078" xr:uid="{12E0C803-E787-469A-83FE-CAE45B4C97F8}"/>
    <cellStyle name="Normal 5 2 2 11" xfId="4781" xr:uid="{00000000-0005-0000-0000-0000F5160000}"/>
    <cellStyle name="Normal 5 2 2 11 2" xfId="22511" xr:uid="{90827B98-78CD-4166-986A-3B62327C47FF}"/>
    <cellStyle name="Normal 5 2 2 11 3" xfId="13231" xr:uid="{EE1C6EF1-9AEE-4073-A46A-F617115B2045}"/>
    <cellStyle name="Normal 5 2 2 12" xfId="18294" xr:uid="{BF417536-BC8C-4899-BFC1-C962C8E6F3E9}"/>
    <cellStyle name="Normal 5 2 2 13" xfId="17460" xr:uid="{6E75BD75-982B-4A94-BB9A-CAB360F491A5}"/>
    <cellStyle name="Normal 5 2 2 14" xfId="9013" xr:uid="{0700AE40-1F45-4A2F-B9AD-B7A313C90499}"/>
    <cellStyle name="Normal 5 2 2 2" xfId="409" xr:uid="{00000000-0005-0000-0000-0000F6160000}"/>
    <cellStyle name="Normal 5 2 2 2 10" xfId="4782" xr:uid="{00000000-0005-0000-0000-0000F7160000}"/>
    <cellStyle name="Normal 5 2 2 2 10 2" xfId="22512" xr:uid="{A6A8B8E0-B031-423A-ABC0-36CA326306E7}"/>
    <cellStyle name="Normal 5 2 2 2 10 3" xfId="13232" xr:uid="{ED8F5829-ACE9-46C8-8144-8CDBCF81B1E0}"/>
    <cellStyle name="Normal 5 2 2 2 11" xfId="18295" xr:uid="{CEB38305-28D6-4F63-8533-45657C1E02B0}"/>
    <cellStyle name="Normal 5 2 2 2 12" xfId="17461" xr:uid="{C43C8DC8-FC0F-4E9B-8085-350E2E78E388}"/>
    <cellStyle name="Normal 5 2 2 2 13" xfId="9014" xr:uid="{4A6FD971-3EE4-4C1C-B703-B8E858DB6F6B}"/>
    <cellStyle name="Normal 5 2 2 2 2" xfId="410" xr:uid="{00000000-0005-0000-0000-0000F8160000}"/>
    <cellStyle name="Normal 5 2 2 2 2 10" xfId="18296" xr:uid="{F9A66BDB-5306-49E1-8189-C0E8110D4ECF}"/>
    <cellStyle name="Normal 5 2 2 2 2 11" xfId="17462" xr:uid="{5FA2C9FF-59CC-408A-A4A8-E9889584A5B5}"/>
    <cellStyle name="Normal 5 2 2 2 2 12" xfId="9015" xr:uid="{D5861D91-9669-45EA-8FE8-2A91765CD156}"/>
    <cellStyle name="Normal 5 2 2 2 2 2" xfId="411" xr:uid="{00000000-0005-0000-0000-0000F9160000}"/>
    <cellStyle name="Normal 5 2 2 2 2 2 10" xfId="17463" xr:uid="{F9E66A86-D925-4BA6-A420-3427413412A2}"/>
    <cellStyle name="Normal 5 2 2 2 2 2 11" xfId="9016" xr:uid="{3750CF45-DFEA-412C-B0E0-C729D3F971C9}"/>
    <cellStyle name="Normal 5 2 2 2 2 2 2" xfId="412" xr:uid="{00000000-0005-0000-0000-0000FA160000}"/>
    <cellStyle name="Normal 5 2 2 2 2 2 2 10" xfId="9017" xr:uid="{57C4825E-5D6D-4606-AE0B-26741250022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5073" xr:uid="{C2841EC4-355C-4373-A001-15BA79041BDF}"/>
    <cellStyle name="Normal 5 2 2 2 2 2 2 2 2 2 3" xfId="15793" xr:uid="{87A0A135-AB8C-4381-A737-F86B3E7CDC0B}"/>
    <cellStyle name="Normal 5 2 2 2 2 2 2 2 2 3" xfId="20856" xr:uid="{F6324D4C-39C3-4032-BC88-BFADBB6A78B6}"/>
    <cellStyle name="Normal 5 2 2 2 2 2 2 2 2 4" xfId="11575" xr:uid="{9067E0C3-E1AC-492D-832F-208D5D890A44}"/>
    <cellStyle name="Normal 5 2 2 2 2 2 2 2 3" xfId="5198" xr:uid="{00000000-0005-0000-0000-0000FE160000}"/>
    <cellStyle name="Normal 5 2 2 2 2 2 2 2 3 2" xfId="22928" xr:uid="{B6EF0AF4-D229-4417-A23F-4B256A00AF5C}"/>
    <cellStyle name="Normal 5 2 2 2 2 2 2 2 3 3" xfId="13648" xr:uid="{9114C760-7BE5-43FD-BEBB-977F7AA03E3E}"/>
    <cellStyle name="Normal 5 2 2 2 2 2 2 2 4" xfId="18711" xr:uid="{3ED5367D-C7A7-4383-81A8-8AADA46A24D0}"/>
    <cellStyle name="Normal 5 2 2 2 2 2 2 2 5" xfId="17883" xr:uid="{F1572B4F-C4C5-4454-8D01-BC6856D4E1DC}"/>
    <cellStyle name="Normal 5 2 2 2 2 2 2 2 6" xfId="9430" xr:uid="{E19781BF-6261-4A97-9618-A0EDB6A35A11}"/>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5486" xr:uid="{B9850F6C-2523-4F5A-924C-BE057363C274}"/>
    <cellStyle name="Normal 5 2 2 2 2 2 2 3 2 2 3" xfId="16206" xr:uid="{F3215DAE-2AE8-4482-9DED-4997DDE05D77}"/>
    <cellStyle name="Normal 5 2 2 2 2 2 2 3 2 3" xfId="21269" xr:uid="{DA1DC3DC-4FCD-4AD0-8E4A-5BBE4DB47033}"/>
    <cellStyle name="Normal 5 2 2 2 2 2 2 3 2 4" xfId="11988" xr:uid="{3183BE5F-19FD-451C-BD47-717ADAF6B62C}"/>
    <cellStyle name="Normal 5 2 2 2 2 2 2 3 3" xfId="5611" xr:uid="{00000000-0005-0000-0000-000002170000}"/>
    <cellStyle name="Normal 5 2 2 2 2 2 2 3 3 2" xfId="23341" xr:uid="{D1E8B7A4-7872-495C-B53E-310CBC79F420}"/>
    <cellStyle name="Normal 5 2 2 2 2 2 2 3 3 3" xfId="14061" xr:uid="{72BEB010-6AFA-4D2E-B9DB-02A094B37BDA}"/>
    <cellStyle name="Normal 5 2 2 2 2 2 2 3 4" xfId="19124" xr:uid="{067E0D7C-DFF8-4017-A60A-2B7C3283AB19}"/>
    <cellStyle name="Normal 5 2 2 2 2 2 2 3 5" xfId="9843" xr:uid="{34A15F64-740E-4AF6-AD7B-B31D58196F92}"/>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899" xr:uid="{B1E673AE-3BDD-43EE-8B69-4EB9B85050A1}"/>
    <cellStyle name="Normal 5 2 2 2 2 2 2 4 2 2 3" xfId="16619" xr:uid="{F9D8102E-FD0C-449F-9CEA-DE9074AA1D40}"/>
    <cellStyle name="Normal 5 2 2 2 2 2 2 4 2 3" xfId="21682" xr:uid="{11594C4B-F2B4-4077-B33C-FABB734736FD}"/>
    <cellStyle name="Normal 5 2 2 2 2 2 2 4 2 4" xfId="12401" xr:uid="{FDCAC75E-7CB2-4D8E-AE70-F176EE46D4CD}"/>
    <cellStyle name="Normal 5 2 2 2 2 2 2 4 3" xfId="6024" xr:uid="{00000000-0005-0000-0000-000006170000}"/>
    <cellStyle name="Normal 5 2 2 2 2 2 2 4 3 2" xfId="23754" xr:uid="{9B0ADDFD-C86B-492F-A2E8-B53BF6CFAFC7}"/>
    <cellStyle name="Normal 5 2 2 2 2 2 2 4 3 3" xfId="14474" xr:uid="{F169F00B-DDAE-4A0B-8A4A-E2206025821D}"/>
    <cellStyle name="Normal 5 2 2 2 2 2 2 4 4" xfId="19537" xr:uid="{4756CAA7-3250-41C1-AAF7-22997D31E757}"/>
    <cellStyle name="Normal 5 2 2 2 2 2 2 4 5" xfId="10256" xr:uid="{9B99762A-7B03-4F03-9922-A51A49F0E0F5}"/>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6312" xr:uid="{2DEE844E-7B8F-4597-B892-B4D3C80F161D}"/>
    <cellStyle name="Normal 5 2 2 2 2 2 2 5 2 2 3" xfId="17032" xr:uid="{29BE73AC-AEA9-4F45-83C3-6766230B2550}"/>
    <cellStyle name="Normal 5 2 2 2 2 2 2 5 2 3" xfId="22095" xr:uid="{D87D5D50-7EE9-43D7-B453-6AA9A8040096}"/>
    <cellStyle name="Normal 5 2 2 2 2 2 2 5 2 4" xfId="12814" xr:uid="{AA2C0595-9FD9-4D16-86CA-EB29BAC2BEB4}"/>
    <cellStyle name="Normal 5 2 2 2 2 2 2 5 3" xfId="6437" xr:uid="{00000000-0005-0000-0000-00000A170000}"/>
    <cellStyle name="Normal 5 2 2 2 2 2 2 5 3 2" xfId="24167" xr:uid="{55FB1219-B9E8-4F2A-864F-E701D153B660}"/>
    <cellStyle name="Normal 5 2 2 2 2 2 2 5 3 3" xfId="14887" xr:uid="{E4C74DD6-AD5B-4162-8B6F-CBD521794B22}"/>
    <cellStyle name="Normal 5 2 2 2 2 2 2 5 4" xfId="19950" xr:uid="{823DD66F-2BF6-476E-86EB-C7F0CAE80DDC}"/>
    <cellStyle name="Normal 5 2 2 2 2 2 2 5 5" xfId="10669" xr:uid="{6658FE9C-F6DD-413F-AB18-EA1556EE6553}"/>
    <cellStyle name="Normal 5 2 2 2 2 2 2 6" xfId="2567" xr:uid="{00000000-0005-0000-0000-00000B170000}"/>
    <cellStyle name="Normal 5 2 2 2 2 2 2 6 2" xfId="6850" xr:uid="{00000000-0005-0000-0000-00000C170000}"/>
    <cellStyle name="Normal 5 2 2 2 2 2 2 6 2 2" xfId="24580" xr:uid="{7134F2DD-D802-4582-A9B3-61C4127436C5}"/>
    <cellStyle name="Normal 5 2 2 2 2 2 2 6 2 3" xfId="15300" xr:uid="{1115656F-F942-413E-A348-C9624CFEB344}"/>
    <cellStyle name="Normal 5 2 2 2 2 2 2 6 3" xfId="20363" xr:uid="{25AB42EF-EFBC-4176-B402-1606B01AB2AD}"/>
    <cellStyle name="Normal 5 2 2 2 2 2 2 6 4" xfId="11082" xr:uid="{95AB2875-0A5D-4968-86B3-3CBC419F6FD4}"/>
    <cellStyle name="Normal 5 2 2 2 2 2 2 7" xfId="4785" xr:uid="{00000000-0005-0000-0000-00000D170000}"/>
    <cellStyle name="Normal 5 2 2 2 2 2 2 7 2" xfId="22515" xr:uid="{3590C9C1-BCA4-44B2-B4E2-19B4250929F8}"/>
    <cellStyle name="Normal 5 2 2 2 2 2 2 7 3" xfId="13235" xr:uid="{BB0341C8-C190-484D-A04D-72F1CC845CC8}"/>
    <cellStyle name="Normal 5 2 2 2 2 2 2 8" xfId="18298" xr:uid="{99D684A4-A6BD-4FBA-83E6-8AEBDCA5E7DB}"/>
    <cellStyle name="Normal 5 2 2 2 2 2 2 9" xfId="17464" xr:uid="{A760D899-D4C6-4DBC-B3E2-61DAFDDA2746}"/>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5072" xr:uid="{3147A057-7B62-4D86-B482-A9C212C34C66}"/>
    <cellStyle name="Normal 5 2 2 2 2 2 3 2 2 3" xfId="15792" xr:uid="{1A4798DD-C806-4B6E-A332-2D2D20EFAAC3}"/>
    <cellStyle name="Normal 5 2 2 2 2 2 3 2 3" xfId="20855" xr:uid="{0DDB77DB-1DF6-4977-8146-734BFCA886A7}"/>
    <cellStyle name="Normal 5 2 2 2 2 2 3 2 4" xfId="11574" xr:uid="{9F77D7D0-EE5A-4897-A2B6-564748EB4DAC}"/>
    <cellStyle name="Normal 5 2 2 2 2 2 3 3" xfId="5197" xr:uid="{00000000-0005-0000-0000-000011170000}"/>
    <cellStyle name="Normal 5 2 2 2 2 2 3 3 2" xfId="22927" xr:uid="{7964796A-1DB1-492B-B82C-52259BBBD4BC}"/>
    <cellStyle name="Normal 5 2 2 2 2 2 3 3 3" xfId="13647" xr:uid="{6BA70AB6-6453-465A-A63D-2C0D223DAAB8}"/>
    <cellStyle name="Normal 5 2 2 2 2 2 3 4" xfId="18710" xr:uid="{FAA9E6FB-468C-4F64-81EF-FA1E036D96C8}"/>
    <cellStyle name="Normal 5 2 2 2 2 2 3 5" xfId="17882" xr:uid="{0A42C438-8435-44C3-90D7-8F31BBD3E767}"/>
    <cellStyle name="Normal 5 2 2 2 2 2 3 6" xfId="9429" xr:uid="{8328167B-D191-4959-9DDA-C63C09427B03}"/>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5485" xr:uid="{3F3D34F9-8BA9-44E9-9090-307034196395}"/>
    <cellStyle name="Normal 5 2 2 2 2 2 4 2 2 3" xfId="16205" xr:uid="{CA93D7F8-2C85-4A40-A37E-25C5B9074BBD}"/>
    <cellStyle name="Normal 5 2 2 2 2 2 4 2 3" xfId="21268" xr:uid="{2CD07F49-EE7E-4863-BB73-9CA2C54AA5DA}"/>
    <cellStyle name="Normal 5 2 2 2 2 2 4 2 4" xfId="11987" xr:uid="{706EBABE-7D3D-443E-AADC-92E25F762C55}"/>
    <cellStyle name="Normal 5 2 2 2 2 2 4 3" xfId="5610" xr:uid="{00000000-0005-0000-0000-000015170000}"/>
    <cellStyle name="Normal 5 2 2 2 2 2 4 3 2" xfId="23340" xr:uid="{8C5B7773-B27A-4DF7-8A88-A90CD01176BE}"/>
    <cellStyle name="Normal 5 2 2 2 2 2 4 3 3" xfId="14060" xr:uid="{71E74C6A-BF55-4A3B-81FA-44E776542240}"/>
    <cellStyle name="Normal 5 2 2 2 2 2 4 4" xfId="19123" xr:uid="{70CEA8E6-A3D7-44BD-9291-5F09D2708A88}"/>
    <cellStyle name="Normal 5 2 2 2 2 2 4 5" xfId="9842" xr:uid="{74BCFCB3-7BEA-4832-9DA8-7032EFE00AD6}"/>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898" xr:uid="{DE8C0312-BB7F-4F17-B323-946CC1059412}"/>
    <cellStyle name="Normal 5 2 2 2 2 2 5 2 2 3" xfId="16618" xr:uid="{A3D8F8A0-75D8-4999-9414-19161BD97E13}"/>
    <cellStyle name="Normal 5 2 2 2 2 2 5 2 3" xfId="21681" xr:uid="{CDB474CC-C541-459D-9F57-B6648764AE28}"/>
    <cellStyle name="Normal 5 2 2 2 2 2 5 2 4" xfId="12400" xr:uid="{67C46627-C1BA-413F-BB64-FC7437FF5613}"/>
    <cellStyle name="Normal 5 2 2 2 2 2 5 3" xfId="6023" xr:uid="{00000000-0005-0000-0000-000019170000}"/>
    <cellStyle name="Normal 5 2 2 2 2 2 5 3 2" xfId="23753" xr:uid="{B17877E0-28F3-48D1-8CA1-B6431AA45B30}"/>
    <cellStyle name="Normal 5 2 2 2 2 2 5 3 3" xfId="14473" xr:uid="{D36A6F71-CF36-4C76-BC2C-B8FDDCCE489C}"/>
    <cellStyle name="Normal 5 2 2 2 2 2 5 4" xfId="19536" xr:uid="{A4809C60-C768-4549-81DE-73D8ED33A467}"/>
    <cellStyle name="Normal 5 2 2 2 2 2 5 5" xfId="10255" xr:uid="{58ABB52F-A320-4B9A-92D5-480E08BE88AB}"/>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6311" xr:uid="{3302CCBD-067E-4EA5-927F-9FB146D0D08D}"/>
    <cellStyle name="Normal 5 2 2 2 2 2 6 2 2 3" xfId="17031" xr:uid="{A4CE0598-614A-479C-9C3B-24F8CBA07CAB}"/>
    <cellStyle name="Normal 5 2 2 2 2 2 6 2 3" xfId="22094" xr:uid="{DD15BF8C-94F4-49E9-8FDF-CA9BAECD4A4F}"/>
    <cellStyle name="Normal 5 2 2 2 2 2 6 2 4" xfId="12813" xr:uid="{BE0587C3-4024-4044-804F-EDE74EA23C97}"/>
    <cellStyle name="Normal 5 2 2 2 2 2 6 3" xfId="6436" xr:uid="{00000000-0005-0000-0000-00001D170000}"/>
    <cellStyle name="Normal 5 2 2 2 2 2 6 3 2" xfId="24166" xr:uid="{F233A074-8628-4B44-B169-AAE4A0FC31CB}"/>
    <cellStyle name="Normal 5 2 2 2 2 2 6 3 3" xfId="14886" xr:uid="{0C3270D1-C124-47FB-8BE7-8C4AB490C739}"/>
    <cellStyle name="Normal 5 2 2 2 2 2 6 4" xfId="19949" xr:uid="{7FDB01A1-0F5E-48DF-8A9A-E37CDFC39749}"/>
    <cellStyle name="Normal 5 2 2 2 2 2 6 5" xfId="10668" xr:uid="{6CBC22CC-741A-47C0-9AEC-0E73C137FCB5}"/>
    <cellStyle name="Normal 5 2 2 2 2 2 7" xfId="2566" xr:uid="{00000000-0005-0000-0000-00001E170000}"/>
    <cellStyle name="Normal 5 2 2 2 2 2 7 2" xfId="6849" xr:uid="{00000000-0005-0000-0000-00001F170000}"/>
    <cellStyle name="Normal 5 2 2 2 2 2 7 2 2" xfId="24579" xr:uid="{BEDDDCDD-A7D0-4FF1-B365-2D581A167993}"/>
    <cellStyle name="Normal 5 2 2 2 2 2 7 2 3" xfId="15299" xr:uid="{00183C73-1DF8-4296-B10D-5E677A6C3621}"/>
    <cellStyle name="Normal 5 2 2 2 2 2 7 3" xfId="20362" xr:uid="{D35D926F-7CA0-4B01-8842-374D535E790B}"/>
    <cellStyle name="Normal 5 2 2 2 2 2 7 4" xfId="11081" xr:uid="{1C89352F-6A04-460F-81E2-511DE9DBD5F7}"/>
    <cellStyle name="Normal 5 2 2 2 2 2 8" xfId="4784" xr:uid="{00000000-0005-0000-0000-000020170000}"/>
    <cellStyle name="Normal 5 2 2 2 2 2 8 2" xfId="22514" xr:uid="{0FC744B2-8441-4EAC-8F9F-B3F9A89B78BD}"/>
    <cellStyle name="Normal 5 2 2 2 2 2 8 3" xfId="13234" xr:uid="{74FE7D32-40B5-4369-96B6-1779BCCAFF07}"/>
    <cellStyle name="Normal 5 2 2 2 2 2 9" xfId="18297" xr:uid="{F5ACE18D-CB4C-4CC8-A45B-7B96E7D656BA}"/>
    <cellStyle name="Normal 5 2 2 2 2 3" xfId="413" xr:uid="{00000000-0005-0000-0000-000021170000}"/>
    <cellStyle name="Normal 5 2 2 2 2 3 10" xfId="9018" xr:uid="{716A0D50-7D3B-41AA-B8EE-F9D37FDC45B6}"/>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5074" xr:uid="{FDB09A5D-2E8E-4187-8FE2-C904E9AC8C97}"/>
    <cellStyle name="Normal 5 2 2 2 2 3 2 2 2 3" xfId="15794" xr:uid="{E530BB2F-17E4-4AB8-BB10-E50C6994B45B}"/>
    <cellStyle name="Normal 5 2 2 2 2 3 2 2 3" xfId="20857" xr:uid="{A2FC668E-6358-43CA-82BE-4CE980A9F023}"/>
    <cellStyle name="Normal 5 2 2 2 2 3 2 2 4" xfId="11576" xr:uid="{1C9D593B-FCF1-4915-8F42-2A5916CB0275}"/>
    <cellStyle name="Normal 5 2 2 2 2 3 2 3" xfId="5199" xr:uid="{00000000-0005-0000-0000-000025170000}"/>
    <cellStyle name="Normal 5 2 2 2 2 3 2 3 2" xfId="22929" xr:uid="{885AE186-B635-4D1B-8F61-E64D171ECCF6}"/>
    <cellStyle name="Normal 5 2 2 2 2 3 2 3 3" xfId="13649" xr:uid="{13881AEE-C72E-4A25-9AC9-267A4A86B251}"/>
    <cellStyle name="Normal 5 2 2 2 2 3 2 4" xfId="18712" xr:uid="{EF991055-5B6B-43CB-B7E1-A4707B07B57E}"/>
    <cellStyle name="Normal 5 2 2 2 2 3 2 5" xfId="17884" xr:uid="{1D2FD899-AF0B-4A5D-AE39-40437E19661B}"/>
    <cellStyle name="Normal 5 2 2 2 2 3 2 6" xfId="9431" xr:uid="{053BC7F5-1EB7-472B-8FA3-00D412210B82}"/>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5487" xr:uid="{DDDFFA3A-DD74-4F09-AB58-2F9F9B429230}"/>
    <cellStyle name="Normal 5 2 2 2 2 3 3 2 2 3" xfId="16207" xr:uid="{FA5E7369-118C-4DDE-A8D1-0013876BD948}"/>
    <cellStyle name="Normal 5 2 2 2 2 3 3 2 3" xfId="21270" xr:uid="{F7D184A6-8317-44C0-A4DE-5429A828C030}"/>
    <cellStyle name="Normal 5 2 2 2 2 3 3 2 4" xfId="11989" xr:uid="{9D59B858-DD85-4919-AECF-43B075EAEC18}"/>
    <cellStyle name="Normal 5 2 2 2 2 3 3 3" xfId="5612" xr:uid="{00000000-0005-0000-0000-000029170000}"/>
    <cellStyle name="Normal 5 2 2 2 2 3 3 3 2" xfId="23342" xr:uid="{FF49EF21-0212-47E3-ABE5-08D57C42041A}"/>
    <cellStyle name="Normal 5 2 2 2 2 3 3 3 3" xfId="14062" xr:uid="{C336D19C-88FA-4755-9C39-874F7ED30727}"/>
    <cellStyle name="Normal 5 2 2 2 2 3 3 4" xfId="19125" xr:uid="{8CD09360-ABF8-4AE8-BB51-F518E5944653}"/>
    <cellStyle name="Normal 5 2 2 2 2 3 3 5" xfId="9844" xr:uid="{8C59BF06-2BB9-4F0B-91C6-C66F729F7676}"/>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900" xr:uid="{0AD5884A-789B-46AC-9E77-86B3819D5713}"/>
    <cellStyle name="Normal 5 2 2 2 2 3 4 2 2 3" xfId="16620" xr:uid="{6C864581-FAA8-483F-B15E-0ADC67C8E119}"/>
    <cellStyle name="Normal 5 2 2 2 2 3 4 2 3" xfId="21683" xr:uid="{B4EC3AAA-4A16-458B-A256-4C0C0B0009E9}"/>
    <cellStyle name="Normal 5 2 2 2 2 3 4 2 4" xfId="12402" xr:uid="{16A48B3C-1986-4FE8-AE94-AE35175E84C6}"/>
    <cellStyle name="Normal 5 2 2 2 2 3 4 3" xfId="6025" xr:uid="{00000000-0005-0000-0000-00002D170000}"/>
    <cellStyle name="Normal 5 2 2 2 2 3 4 3 2" xfId="23755" xr:uid="{E8F8BC64-6BBB-4686-B01A-CAA6871559A6}"/>
    <cellStyle name="Normal 5 2 2 2 2 3 4 3 3" xfId="14475" xr:uid="{EA63C15C-CEA3-425C-88BB-60629A66CDD9}"/>
    <cellStyle name="Normal 5 2 2 2 2 3 4 4" xfId="19538" xr:uid="{566B7807-8860-4D9D-AE30-45606B9D35CB}"/>
    <cellStyle name="Normal 5 2 2 2 2 3 4 5" xfId="10257" xr:uid="{D7CC3690-5CB2-46F8-8054-CFC8C314D282}"/>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6313" xr:uid="{96FE7BFD-EA2F-4106-AF80-EF41A70CEE83}"/>
    <cellStyle name="Normal 5 2 2 2 2 3 5 2 2 3" xfId="17033" xr:uid="{4523263E-B61C-4108-AA99-CE70E77F7E10}"/>
    <cellStyle name="Normal 5 2 2 2 2 3 5 2 3" xfId="22096" xr:uid="{91AB973D-038D-4B6E-B44B-E3A3F1EECAFF}"/>
    <cellStyle name="Normal 5 2 2 2 2 3 5 2 4" xfId="12815" xr:uid="{2D68BF0E-C19E-4E0F-B2C0-D3EE263A3A43}"/>
    <cellStyle name="Normal 5 2 2 2 2 3 5 3" xfId="6438" xr:uid="{00000000-0005-0000-0000-000031170000}"/>
    <cellStyle name="Normal 5 2 2 2 2 3 5 3 2" xfId="24168" xr:uid="{C380C628-CD6A-4DD8-A6EE-0E8F3C14B58E}"/>
    <cellStyle name="Normal 5 2 2 2 2 3 5 3 3" xfId="14888" xr:uid="{6120DF49-1B90-4C57-A9B7-22F8792ECD06}"/>
    <cellStyle name="Normal 5 2 2 2 2 3 5 4" xfId="19951" xr:uid="{8F7E93FA-D48C-4E22-871B-CA1E2F574C7C}"/>
    <cellStyle name="Normal 5 2 2 2 2 3 5 5" xfId="10670" xr:uid="{5CF5099F-33B1-486B-9FB7-98CD1FA147B1}"/>
    <cellStyle name="Normal 5 2 2 2 2 3 6" xfId="2568" xr:uid="{00000000-0005-0000-0000-000032170000}"/>
    <cellStyle name="Normal 5 2 2 2 2 3 6 2" xfId="6851" xr:uid="{00000000-0005-0000-0000-000033170000}"/>
    <cellStyle name="Normal 5 2 2 2 2 3 6 2 2" xfId="24581" xr:uid="{0F40346D-A750-43F0-865A-EE4DBFE76AEC}"/>
    <cellStyle name="Normal 5 2 2 2 2 3 6 2 3" xfId="15301" xr:uid="{5BBF9BB9-2B88-4C22-88CF-375F19E842D2}"/>
    <cellStyle name="Normal 5 2 2 2 2 3 6 3" xfId="20364" xr:uid="{8D0E737D-FCFE-4EC9-9EC9-CFB955E7BBD4}"/>
    <cellStyle name="Normal 5 2 2 2 2 3 6 4" xfId="11083" xr:uid="{A1586574-80C9-428A-B301-C70431399053}"/>
    <cellStyle name="Normal 5 2 2 2 2 3 7" xfId="4786" xr:uid="{00000000-0005-0000-0000-000034170000}"/>
    <cellStyle name="Normal 5 2 2 2 2 3 7 2" xfId="22516" xr:uid="{0923863E-EF80-4BE1-AA9D-818392338794}"/>
    <cellStyle name="Normal 5 2 2 2 2 3 7 3" xfId="13236" xr:uid="{20F43D7C-A7CE-46D7-B20B-C99C4C5FFE64}"/>
    <cellStyle name="Normal 5 2 2 2 2 3 8" xfId="18299" xr:uid="{04D8E5F6-2422-49F7-88E8-C82117EAD379}"/>
    <cellStyle name="Normal 5 2 2 2 2 3 9" xfId="17465" xr:uid="{BE6D083B-AD3F-4225-BAFD-38C84D358599}"/>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5071" xr:uid="{E2ED06FC-D878-43BF-8E99-EE937F15AF3E}"/>
    <cellStyle name="Normal 5 2 2 2 2 4 2 2 3" xfId="15791" xr:uid="{3191B46A-E7B7-46AC-85CD-26F932886A26}"/>
    <cellStyle name="Normal 5 2 2 2 2 4 2 3" xfId="20854" xr:uid="{5150A5CD-6D4F-4090-959D-83BD50A52087}"/>
    <cellStyle name="Normal 5 2 2 2 2 4 2 4" xfId="11573" xr:uid="{4D1269D5-2593-4064-A6F8-18F9A4F9B9EC}"/>
    <cellStyle name="Normal 5 2 2 2 2 4 3" xfId="5196" xr:uid="{00000000-0005-0000-0000-000038170000}"/>
    <cellStyle name="Normal 5 2 2 2 2 4 3 2" xfId="22926" xr:uid="{209D8BB5-6C28-4098-B84C-B699D937BFE5}"/>
    <cellStyle name="Normal 5 2 2 2 2 4 3 3" xfId="13646" xr:uid="{7384A83D-8C72-410B-B014-FD5FEECE12C2}"/>
    <cellStyle name="Normal 5 2 2 2 2 4 4" xfId="18709" xr:uid="{35E95EA4-3050-4722-8CE2-4EF931C6D634}"/>
    <cellStyle name="Normal 5 2 2 2 2 4 5" xfId="17881" xr:uid="{7B9C0382-E18A-403B-88F1-C6BFCE646A8F}"/>
    <cellStyle name="Normal 5 2 2 2 2 4 6" xfId="9428" xr:uid="{00318516-5F80-431A-8AE6-A69AA47D57DB}"/>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5484" xr:uid="{5C456702-D32F-400D-A891-F7DBC74D2307}"/>
    <cellStyle name="Normal 5 2 2 2 2 5 2 2 3" xfId="16204" xr:uid="{164AB9FB-D07C-4B76-9B9D-7CBD9F39EB53}"/>
    <cellStyle name="Normal 5 2 2 2 2 5 2 3" xfId="21267" xr:uid="{B59E4181-6646-4103-8C1D-44E025C5FC7F}"/>
    <cellStyle name="Normal 5 2 2 2 2 5 2 4" xfId="11986" xr:uid="{D11ADA2A-1B8C-4ED7-AD4B-E5988C9AB917}"/>
    <cellStyle name="Normal 5 2 2 2 2 5 3" xfId="5609" xr:uid="{00000000-0005-0000-0000-00003C170000}"/>
    <cellStyle name="Normal 5 2 2 2 2 5 3 2" xfId="23339" xr:uid="{3A4558C4-CE10-4809-B835-C6D525305A7C}"/>
    <cellStyle name="Normal 5 2 2 2 2 5 3 3" xfId="14059" xr:uid="{9EB041EA-69A4-48D8-B4D8-B8639097AE20}"/>
    <cellStyle name="Normal 5 2 2 2 2 5 4" xfId="19122" xr:uid="{95917A4D-66DA-469B-8596-03195CAAB179}"/>
    <cellStyle name="Normal 5 2 2 2 2 5 5" xfId="9841" xr:uid="{9E65ED58-1DF0-4D3E-BA56-1EBD85B5C179}"/>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897" xr:uid="{76EFE67B-1F2B-490E-9C97-1D322E3862A7}"/>
    <cellStyle name="Normal 5 2 2 2 2 6 2 2 3" xfId="16617" xr:uid="{65E82562-70B9-4FD8-A445-CF993D30EB45}"/>
    <cellStyle name="Normal 5 2 2 2 2 6 2 3" xfId="21680" xr:uid="{27A41E48-8FF9-4252-9363-A7AEE6A112F5}"/>
    <cellStyle name="Normal 5 2 2 2 2 6 2 4" xfId="12399" xr:uid="{B9561E18-B09E-4151-9BEC-3F2617A79AFD}"/>
    <cellStyle name="Normal 5 2 2 2 2 6 3" xfId="6022" xr:uid="{00000000-0005-0000-0000-000040170000}"/>
    <cellStyle name="Normal 5 2 2 2 2 6 3 2" xfId="23752" xr:uid="{671A811F-E003-4535-9748-5BAF01738B1B}"/>
    <cellStyle name="Normal 5 2 2 2 2 6 3 3" xfId="14472" xr:uid="{79D35991-3114-4024-B48E-E82854207F28}"/>
    <cellStyle name="Normal 5 2 2 2 2 6 4" xfId="19535" xr:uid="{94A2FBF0-6333-44BD-AEED-25E7549ABA90}"/>
    <cellStyle name="Normal 5 2 2 2 2 6 5" xfId="10254" xr:uid="{CD931C55-1686-48E6-9A1D-29581D7055EE}"/>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6310" xr:uid="{2C30568A-8EA7-406A-8239-8A5B017959A8}"/>
    <cellStyle name="Normal 5 2 2 2 2 7 2 2 3" xfId="17030" xr:uid="{5609D892-ED0A-46B0-A3DF-A9C2E01B0658}"/>
    <cellStyle name="Normal 5 2 2 2 2 7 2 3" xfId="22093" xr:uid="{82921A55-47A7-4FC3-9AB3-AE6ED1E2A9FA}"/>
    <cellStyle name="Normal 5 2 2 2 2 7 2 4" xfId="12812" xr:uid="{47B17E78-ED8A-4F09-8D60-5261934FC793}"/>
    <cellStyle name="Normal 5 2 2 2 2 7 3" xfId="6435" xr:uid="{00000000-0005-0000-0000-000044170000}"/>
    <cellStyle name="Normal 5 2 2 2 2 7 3 2" xfId="24165" xr:uid="{7A60D06D-8184-4881-917E-D0E15398730B}"/>
    <cellStyle name="Normal 5 2 2 2 2 7 3 3" xfId="14885" xr:uid="{7D4FEFE3-5021-4C7F-B760-5CBC9E8FECEC}"/>
    <cellStyle name="Normal 5 2 2 2 2 7 4" xfId="19948" xr:uid="{8ADAFE9D-65A3-4C70-BDC8-0DB22C3B44A7}"/>
    <cellStyle name="Normal 5 2 2 2 2 7 5" xfId="10667" xr:uid="{FEF4BF7C-0BEE-49DA-A95C-2D7C153041C9}"/>
    <cellStyle name="Normal 5 2 2 2 2 8" xfId="2565" xr:uid="{00000000-0005-0000-0000-000045170000}"/>
    <cellStyle name="Normal 5 2 2 2 2 8 2" xfId="6848" xr:uid="{00000000-0005-0000-0000-000046170000}"/>
    <cellStyle name="Normal 5 2 2 2 2 8 2 2" xfId="24578" xr:uid="{5FCF5DF6-6CC4-4AA8-A8A5-A039253EFFF2}"/>
    <cellStyle name="Normal 5 2 2 2 2 8 2 3" xfId="15298" xr:uid="{A827D06A-2EEF-41C1-AB4A-781463CE97FF}"/>
    <cellStyle name="Normal 5 2 2 2 2 8 3" xfId="20361" xr:uid="{9197BF62-6008-4053-B427-D56DA405C603}"/>
    <cellStyle name="Normal 5 2 2 2 2 8 4" xfId="11080" xr:uid="{5A3FA577-0F9D-42B9-A94D-E68AA70BA03F}"/>
    <cellStyle name="Normal 5 2 2 2 2 9" xfId="4783" xr:uid="{00000000-0005-0000-0000-000047170000}"/>
    <cellStyle name="Normal 5 2 2 2 2 9 2" xfId="22513" xr:uid="{96C03138-7C3D-4AC5-B901-73EA78411D7B}"/>
    <cellStyle name="Normal 5 2 2 2 2 9 3" xfId="13233" xr:uid="{A7D7BECE-D442-48BE-AD2C-627D32A52FFD}"/>
    <cellStyle name="Normal 5 2 2 2 3" xfId="414" xr:uid="{00000000-0005-0000-0000-000048170000}"/>
    <cellStyle name="Normal 5 2 2 2 3 10" xfId="17466" xr:uid="{36C7008C-884E-488C-9990-9D5360C848CF}"/>
    <cellStyle name="Normal 5 2 2 2 3 11" xfId="9019" xr:uid="{AC31073C-1D71-4B43-BC07-910597D2AC12}"/>
    <cellStyle name="Normal 5 2 2 2 3 2" xfId="415" xr:uid="{00000000-0005-0000-0000-000049170000}"/>
    <cellStyle name="Normal 5 2 2 2 3 2 10" xfId="9020" xr:uid="{A86F450D-75F1-40FE-A62C-3C466F3A424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5076" xr:uid="{F25D9DD3-5F62-45C8-8F15-A2F940CB354D}"/>
    <cellStyle name="Normal 5 2 2 2 3 2 2 2 2 3" xfId="15796" xr:uid="{C6F412C8-BEF1-4409-885D-97B3583FE602}"/>
    <cellStyle name="Normal 5 2 2 2 3 2 2 2 3" xfId="20859" xr:uid="{8CFEAE3D-20DD-485B-A941-F91C995906E2}"/>
    <cellStyle name="Normal 5 2 2 2 3 2 2 2 4" xfId="11578" xr:uid="{09D6DA43-82B6-4BBF-91A1-81A4530CC67B}"/>
    <cellStyle name="Normal 5 2 2 2 3 2 2 3" xfId="5201" xr:uid="{00000000-0005-0000-0000-00004D170000}"/>
    <cellStyle name="Normal 5 2 2 2 3 2 2 3 2" xfId="22931" xr:uid="{9125C764-9254-40DE-9937-AB424CCBF963}"/>
    <cellStyle name="Normal 5 2 2 2 3 2 2 3 3" xfId="13651" xr:uid="{5F0EF491-B046-4C44-ACA9-637579818F23}"/>
    <cellStyle name="Normal 5 2 2 2 3 2 2 4" xfId="18714" xr:uid="{3E6AE8B4-ED67-4ADD-B3D0-DEA45D528B4E}"/>
    <cellStyle name="Normal 5 2 2 2 3 2 2 5" xfId="17886" xr:uid="{353A4FD1-9DDA-4E1B-9FD5-B3C7034C2275}"/>
    <cellStyle name="Normal 5 2 2 2 3 2 2 6" xfId="9433" xr:uid="{F41D5FFE-1FB2-4E56-B93E-56615297215A}"/>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5489" xr:uid="{868CC411-6C65-4E1B-B7EF-9FBA0043BE59}"/>
    <cellStyle name="Normal 5 2 2 2 3 2 3 2 2 3" xfId="16209" xr:uid="{5112BAB6-5320-4D22-B1AA-E07B6B27A2B2}"/>
    <cellStyle name="Normal 5 2 2 2 3 2 3 2 3" xfId="21272" xr:uid="{70927534-9E51-466C-A126-E314E94A16B5}"/>
    <cellStyle name="Normal 5 2 2 2 3 2 3 2 4" xfId="11991" xr:uid="{75FB2EB8-671F-453F-8F28-37C56CF05204}"/>
    <cellStyle name="Normal 5 2 2 2 3 2 3 3" xfId="5614" xr:uid="{00000000-0005-0000-0000-000051170000}"/>
    <cellStyle name="Normal 5 2 2 2 3 2 3 3 2" xfId="23344" xr:uid="{53F640BA-1622-4F53-A87F-6B4B84AC613B}"/>
    <cellStyle name="Normal 5 2 2 2 3 2 3 3 3" xfId="14064" xr:uid="{26CBC491-A1E1-4B96-BFAF-3810B130C5B2}"/>
    <cellStyle name="Normal 5 2 2 2 3 2 3 4" xfId="19127" xr:uid="{29FD8DB1-60CA-4F7A-8418-0B33815C6E9C}"/>
    <cellStyle name="Normal 5 2 2 2 3 2 3 5" xfId="9846" xr:uid="{6DFA937F-9C05-4608-8ADE-438A3A3C8231}"/>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902" xr:uid="{F0A52C79-074D-4402-84B1-8C5E6D42D943}"/>
    <cellStyle name="Normal 5 2 2 2 3 2 4 2 2 3" xfId="16622" xr:uid="{F6168BB3-98AB-4212-95BB-3ADCB4C64D50}"/>
    <cellStyle name="Normal 5 2 2 2 3 2 4 2 3" xfId="21685" xr:uid="{4A1463B2-D6E1-4CE3-85FF-72CA8ADE53B5}"/>
    <cellStyle name="Normal 5 2 2 2 3 2 4 2 4" xfId="12404" xr:uid="{6115B1AD-9B10-4ED3-9B56-4809A9D48958}"/>
    <cellStyle name="Normal 5 2 2 2 3 2 4 3" xfId="6027" xr:uid="{00000000-0005-0000-0000-000055170000}"/>
    <cellStyle name="Normal 5 2 2 2 3 2 4 3 2" xfId="23757" xr:uid="{18253998-D913-4F22-A996-E3AE4C6BD028}"/>
    <cellStyle name="Normal 5 2 2 2 3 2 4 3 3" xfId="14477" xr:uid="{B3A87FEE-5CAD-4511-B599-228981E0FE60}"/>
    <cellStyle name="Normal 5 2 2 2 3 2 4 4" xfId="19540" xr:uid="{18259E2D-C1DA-4E4B-A130-9E9D97C631E9}"/>
    <cellStyle name="Normal 5 2 2 2 3 2 4 5" xfId="10259" xr:uid="{D9B42E22-1018-46FD-B2C4-E1C8F7B352CD}"/>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6315" xr:uid="{D7F46791-92B4-4810-8492-D3D3822F186C}"/>
    <cellStyle name="Normal 5 2 2 2 3 2 5 2 2 3" xfId="17035" xr:uid="{0674D167-52C5-4995-96D8-8EEAAE49D26E}"/>
    <cellStyle name="Normal 5 2 2 2 3 2 5 2 3" xfId="22098" xr:uid="{84B409D0-1AD6-48D3-BDAD-8F72F9C4ABF8}"/>
    <cellStyle name="Normal 5 2 2 2 3 2 5 2 4" xfId="12817" xr:uid="{544593AD-872F-40E8-B8B6-AF9660A8A95E}"/>
    <cellStyle name="Normal 5 2 2 2 3 2 5 3" xfId="6440" xr:uid="{00000000-0005-0000-0000-000059170000}"/>
    <cellStyle name="Normal 5 2 2 2 3 2 5 3 2" xfId="24170" xr:uid="{67E210B5-C402-45EF-8C38-B6A5869A87F3}"/>
    <cellStyle name="Normal 5 2 2 2 3 2 5 3 3" xfId="14890" xr:uid="{AAEB9BDE-D4F2-49EC-AD84-0B593F1170AA}"/>
    <cellStyle name="Normal 5 2 2 2 3 2 5 4" xfId="19953" xr:uid="{36E5BAE7-D1C1-4A69-B0A7-7BF4E304AD2E}"/>
    <cellStyle name="Normal 5 2 2 2 3 2 5 5" xfId="10672" xr:uid="{A2FA00D8-F260-4D93-98DB-0C997D1DED7C}"/>
    <cellStyle name="Normal 5 2 2 2 3 2 6" xfId="2570" xr:uid="{00000000-0005-0000-0000-00005A170000}"/>
    <cellStyle name="Normal 5 2 2 2 3 2 6 2" xfId="6853" xr:uid="{00000000-0005-0000-0000-00005B170000}"/>
    <cellStyle name="Normal 5 2 2 2 3 2 6 2 2" xfId="24583" xr:uid="{10F7A006-134F-4582-BAE2-A424D0006C3A}"/>
    <cellStyle name="Normal 5 2 2 2 3 2 6 2 3" xfId="15303" xr:uid="{84DD402C-85C1-4B80-BA31-22ECDE610BA1}"/>
    <cellStyle name="Normal 5 2 2 2 3 2 6 3" xfId="20366" xr:uid="{5BA78095-51DE-4BE6-B85E-56ABF82B7B09}"/>
    <cellStyle name="Normal 5 2 2 2 3 2 6 4" xfId="11085" xr:uid="{0A724B91-B720-45FA-9E63-F0FD745E0926}"/>
    <cellStyle name="Normal 5 2 2 2 3 2 7" xfId="4788" xr:uid="{00000000-0005-0000-0000-00005C170000}"/>
    <cellStyle name="Normal 5 2 2 2 3 2 7 2" xfId="22518" xr:uid="{188CB514-A1F0-4B7B-A589-11C9EE02001F}"/>
    <cellStyle name="Normal 5 2 2 2 3 2 7 3" xfId="13238" xr:uid="{54CA55BB-C821-4DFE-A921-75B7A7C5D99C}"/>
    <cellStyle name="Normal 5 2 2 2 3 2 8" xfId="18301" xr:uid="{C5388247-0FB2-4FA6-A636-2B5B48D6E4C0}"/>
    <cellStyle name="Normal 5 2 2 2 3 2 9" xfId="17467" xr:uid="{4908D950-F4E1-433D-B699-E3AB291937F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5075" xr:uid="{5A863E42-48A5-45EA-A9CE-6FDB5188F4F5}"/>
    <cellStyle name="Normal 5 2 2 2 3 3 2 2 3" xfId="15795" xr:uid="{BB796992-3451-4082-983D-0876973CF72B}"/>
    <cellStyle name="Normal 5 2 2 2 3 3 2 3" xfId="20858" xr:uid="{095024D5-F9DE-4EB3-9F65-66DDE01D85E6}"/>
    <cellStyle name="Normal 5 2 2 2 3 3 2 4" xfId="11577" xr:uid="{89658AB2-7188-476D-8ED3-6F35FDF88B28}"/>
    <cellStyle name="Normal 5 2 2 2 3 3 3" xfId="5200" xr:uid="{00000000-0005-0000-0000-000060170000}"/>
    <cellStyle name="Normal 5 2 2 2 3 3 3 2" xfId="22930" xr:uid="{AF6BA4F8-F571-4241-AB63-BB84C7D801CF}"/>
    <cellStyle name="Normal 5 2 2 2 3 3 3 3" xfId="13650" xr:uid="{BBD09DA3-381C-41D2-968B-C6EE98BA5BFA}"/>
    <cellStyle name="Normal 5 2 2 2 3 3 4" xfId="18713" xr:uid="{897E9900-6BC9-439B-9DEB-349CDB7F8A85}"/>
    <cellStyle name="Normal 5 2 2 2 3 3 5" xfId="17885" xr:uid="{8286B780-6DF6-47B7-9E21-11AA329F4F9F}"/>
    <cellStyle name="Normal 5 2 2 2 3 3 6" xfId="9432" xr:uid="{F89AEA79-5796-432B-B9D6-26AB654C701F}"/>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5488" xr:uid="{B0E80FAB-04BE-4E36-BEE4-9B1C41168E6E}"/>
    <cellStyle name="Normal 5 2 2 2 3 4 2 2 3" xfId="16208" xr:uid="{64191CAA-1694-498F-89BE-565AFB93492C}"/>
    <cellStyle name="Normal 5 2 2 2 3 4 2 3" xfId="21271" xr:uid="{9B86E971-CA85-4D01-B36C-950A64E5140A}"/>
    <cellStyle name="Normal 5 2 2 2 3 4 2 4" xfId="11990" xr:uid="{6652C783-0C72-4D56-BBBD-779230BC91AC}"/>
    <cellStyle name="Normal 5 2 2 2 3 4 3" xfId="5613" xr:uid="{00000000-0005-0000-0000-000064170000}"/>
    <cellStyle name="Normal 5 2 2 2 3 4 3 2" xfId="23343" xr:uid="{677492CA-8436-4663-9F56-A0625ABB1D3B}"/>
    <cellStyle name="Normal 5 2 2 2 3 4 3 3" xfId="14063" xr:uid="{E44CF776-F8E7-4332-98EC-D49D95E7981B}"/>
    <cellStyle name="Normal 5 2 2 2 3 4 4" xfId="19126" xr:uid="{FA1C98F4-C82D-4827-8E8C-8B70FFCE1D05}"/>
    <cellStyle name="Normal 5 2 2 2 3 4 5" xfId="9845" xr:uid="{31FA5684-A337-415D-867A-09F84CDD8B9E}"/>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901" xr:uid="{DAB24B6E-D532-455A-92E3-060616D3D14B}"/>
    <cellStyle name="Normal 5 2 2 2 3 5 2 2 3" xfId="16621" xr:uid="{34C8B50A-F49F-4207-9380-BC2B09BB98D7}"/>
    <cellStyle name="Normal 5 2 2 2 3 5 2 3" xfId="21684" xr:uid="{C302A37B-7793-42E2-82F2-A8A3D328C91C}"/>
    <cellStyle name="Normal 5 2 2 2 3 5 2 4" xfId="12403" xr:uid="{9BFAD9C5-D021-4112-9A4F-0854628802A0}"/>
    <cellStyle name="Normal 5 2 2 2 3 5 3" xfId="6026" xr:uid="{00000000-0005-0000-0000-000068170000}"/>
    <cellStyle name="Normal 5 2 2 2 3 5 3 2" xfId="23756" xr:uid="{C7F4786F-812E-4583-B8CC-9DE66203FB89}"/>
    <cellStyle name="Normal 5 2 2 2 3 5 3 3" xfId="14476" xr:uid="{DBCF68C9-CC25-4591-9E71-86F0031D15A1}"/>
    <cellStyle name="Normal 5 2 2 2 3 5 4" xfId="19539" xr:uid="{1A915D96-63E6-458F-B841-DCC10A4554F8}"/>
    <cellStyle name="Normal 5 2 2 2 3 5 5" xfId="10258" xr:uid="{7E6ED5E7-2F25-4A7A-BB9A-27F27870E976}"/>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6314" xr:uid="{2142BF5C-B6DD-4185-94B9-74B79B5E7619}"/>
    <cellStyle name="Normal 5 2 2 2 3 6 2 2 3" xfId="17034" xr:uid="{AABE4086-986E-4D06-9071-8CE6839DCB1F}"/>
    <cellStyle name="Normal 5 2 2 2 3 6 2 3" xfId="22097" xr:uid="{AD3B51A4-372A-4F14-BD37-16D0630C2C78}"/>
    <cellStyle name="Normal 5 2 2 2 3 6 2 4" xfId="12816" xr:uid="{4971BE5A-531F-4E1A-A97F-48FDCF2D367E}"/>
    <cellStyle name="Normal 5 2 2 2 3 6 3" xfId="6439" xr:uid="{00000000-0005-0000-0000-00006C170000}"/>
    <cellStyle name="Normal 5 2 2 2 3 6 3 2" xfId="24169" xr:uid="{F3BAABDE-47AA-4819-B0BC-0543C51E910B}"/>
    <cellStyle name="Normal 5 2 2 2 3 6 3 3" xfId="14889" xr:uid="{0112AADF-7EDE-45BB-83A1-8D8865858EC3}"/>
    <cellStyle name="Normal 5 2 2 2 3 6 4" xfId="19952" xr:uid="{444325BC-3DF6-4583-8590-73ED7A27D970}"/>
    <cellStyle name="Normal 5 2 2 2 3 6 5" xfId="10671" xr:uid="{1E34333A-41D3-4EDC-AD60-B7015DE4A7A2}"/>
    <cellStyle name="Normal 5 2 2 2 3 7" xfId="2569" xr:uid="{00000000-0005-0000-0000-00006D170000}"/>
    <cellStyle name="Normal 5 2 2 2 3 7 2" xfId="6852" xr:uid="{00000000-0005-0000-0000-00006E170000}"/>
    <cellStyle name="Normal 5 2 2 2 3 7 2 2" xfId="24582" xr:uid="{07E89DE6-E6EF-4C29-8BE6-32B8FD48B6F2}"/>
    <cellStyle name="Normal 5 2 2 2 3 7 2 3" xfId="15302" xr:uid="{958510E4-506F-47AD-8743-E652580B2194}"/>
    <cellStyle name="Normal 5 2 2 2 3 7 3" xfId="20365" xr:uid="{1D70F01B-F3CD-41BD-A854-4FB0D4049305}"/>
    <cellStyle name="Normal 5 2 2 2 3 7 4" xfId="11084" xr:uid="{500B2EF7-AF17-44BE-A30A-40B0F0078DF5}"/>
    <cellStyle name="Normal 5 2 2 2 3 8" xfId="4787" xr:uid="{00000000-0005-0000-0000-00006F170000}"/>
    <cellStyle name="Normal 5 2 2 2 3 8 2" xfId="22517" xr:uid="{731C696E-4084-4999-8592-0DDD783C19AA}"/>
    <cellStyle name="Normal 5 2 2 2 3 8 3" xfId="13237" xr:uid="{75D94917-2783-453B-979B-121C2B1C18CC}"/>
    <cellStyle name="Normal 5 2 2 2 3 9" xfId="18300" xr:uid="{7D7F046C-4EC3-4091-8BAC-9C94877C8CEA}"/>
    <cellStyle name="Normal 5 2 2 2 4" xfId="416" xr:uid="{00000000-0005-0000-0000-000070170000}"/>
    <cellStyle name="Normal 5 2 2 2 4 10" xfId="9021" xr:uid="{D28A0244-9A75-4B32-95FD-222888D8747C}"/>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5077" xr:uid="{A9907426-CAB4-47BD-848F-CB08B1C41355}"/>
    <cellStyle name="Normal 5 2 2 2 4 2 2 2 3" xfId="15797" xr:uid="{FE387BA7-BDCC-41EF-97A0-9EDA9EABC79C}"/>
    <cellStyle name="Normal 5 2 2 2 4 2 2 3" xfId="20860" xr:uid="{3A21002F-5EFE-4648-9CC0-E82576F1D11E}"/>
    <cellStyle name="Normal 5 2 2 2 4 2 2 4" xfId="11579" xr:uid="{5865354D-D953-4663-A383-F680553754ED}"/>
    <cellStyle name="Normal 5 2 2 2 4 2 3" xfId="5202" xr:uid="{00000000-0005-0000-0000-000074170000}"/>
    <cellStyle name="Normal 5 2 2 2 4 2 3 2" xfId="22932" xr:uid="{9C41D28F-20E0-40F3-B3B2-A8A62445F6D5}"/>
    <cellStyle name="Normal 5 2 2 2 4 2 3 3" xfId="13652" xr:uid="{FD6188B1-0466-4293-B5E5-2C4C48E1E417}"/>
    <cellStyle name="Normal 5 2 2 2 4 2 4" xfId="18715" xr:uid="{635EB3F2-EDE2-4E5E-AF77-EA0AC180AB4A}"/>
    <cellStyle name="Normal 5 2 2 2 4 2 5" xfId="17887" xr:uid="{791FDF9A-CEFA-442D-B375-BA630B84DF0B}"/>
    <cellStyle name="Normal 5 2 2 2 4 2 6" xfId="9434" xr:uid="{45E243CE-AF9A-4294-9FF4-C9178A1A8DF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5490" xr:uid="{3F52A2A6-4199-447C-8C39-AA6F39D8FEF6}"/>
    <cellStyle name="Normal 5 2 2 2 4 3 2 2 3" xfId="16210" xr:uid="{6C350869-168A-483A-8CAE-3478CEEAE7AD}"/>
    <cellStyle name="Normal 5 2 2 2 4 3 2 3" xfId="21273" xr:uid="{9F2652AF-F4B8-44EB-91F9-8CA82FD0C60A}"/>
    <cellStyle name="Normal 5 2 2 2 4 3 2 4" xfId="11992" xr:uid="{1D3ADBDD-AF70-4036-8AC9-674CAC121D72}"/>
    <cellStyle name="Normal 5 2 2 2 4 3 3" xfId="5615" xr:uid="{00000000-0005-0000-0000-000078170000}"/>
    <cellStyle name="Normal 5 2 2 2 4 3 3 2" xfId="23345" xr:uid="{1D0CAA96-A1BE-43BD-9CCB-B9032B08B33A}"/>
    <cellStyle name="Normal 5 2 2 2 4 3 3 3" xfId="14065" xr:uid="{1C88491C-12C6-4A1D-8914-1583932F79CD}"/>
    <cellStyle name="Normal 5 2 2 2 4 3 4" xfId="19128" xr:uid="{5987AD98-AB1A-4DFF-A456-012D59006015}"/>
    <cellStyle name="Normal 5 2 2 2 4 3 5" xfId="9847" xr:uid="{2A70E561-AB09-42F7-9372-179FA9FC6AB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903" xr:uid="{27A22C74-ABD6-49B7-9973-415F1738F5F3}"/>
    <cellStyle name="Normal 5 2 2 2 4 4 2 2 3" xfId="16623" xr:uid="{EF697471-1F6F-460D-958A-804932B944CE}"/>
    <cellStyle name="Normal 5 2 2 2 4 4 2 3" xfId="21686" xr:uid="{A3D25E99-4B7D-482A-9FA7-483FEBE89B51}"/>
    <cellStyle name="Normal 5 2 2 2 4 4 2 4" xfId="12405" xr:uid="{5D18932D-1433-49DF-B9A2-068C310C5A0F}"/>
    <cellStyle name="Normal 5 2 2 2 4 4 3" xfId="6028" xr:uid="{00000000-0005-0000-0000-00007C170000}"/>
    <cellStyle name="Normal 5 2 2 2 4 4 3 2" xfId="23758" xr:uid="{20AB5D5A-8675-4C93-BED5-C6D5861FF41F}"/>
    <cellStyle name="Normal 5 2 2 2 4 4 3 3" xfId="14478" xr:uid="{E5C24070-2B25-4E87-8659-5461A60914D5}"/>
    <cellStyle name="Normal 5 2 2 2 4 4 4" xfId="19541" xr:uid="{E3C311CD-99AB-405D-AF5F-944FF256EE79}"/>
    <cellStyle name="Normal 5 2 2 2 4 4 5" xfId="10260" xr:uid="{4E0E2387-0C34-4BB1-887C-25656649306A}"/>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6316" xr:uid="{F42A7043-87F1-42DA-A91D-A77EBDD31056}"/>
    <cellStyle name="Normal 5 2 2 2 4 5 2 2 3" xfId="17036" xr:uid="{3B26B1B2-FAB9-46F9-A0DD-3424C94369AC}"/>
    <cellStyle name="Normal 5 2 2 2 4 5 2 3" xfId="22099" xr:uid="{0073425C-AECF-412F-B61A-A409D150378E}"/>
    <cellStyle name="Normal 5 2 2 2 4 5 2 4" xfId="12818" xr:uid="{002D47EE-774C-4792-9791-8E991BA17B7B}"/>
    <cellStyle name="Normal 5 2 2 2 4 5 3" xfId="6441" xr:uid="{00000000-0005-0000-0000-000080170000}"/>
    <cellStyle name="Normal 5 2 2 2 4 5 3 2" xfId="24171" xr:uid="{7EA72C47-4727-46A5-B1BC-6674A0F54294}"/>
    <cellStyle name="Normal 5 2 2 2 4 5 3 3" xfId="14891" xr:uid="{4115DBBE-D250-4FD0-ACF2-5222461B5798}"/>
    <cellStyle name="Normal 5 2 2 2 4 5 4" xfId="19954" xr:uid="{4AD9DB7C-420B-4F38-B544-7E31FC1861FD}"/>
    <cellStyle name="Normal 5 2 2 2 4 5 5" xfId="10673" xr:uid="{475C20E9-FD7F-4907-8546-92BF781842C1}"/>
    <cellStyle name="Normal 5 2 2 2 4 6" xfId="2571" xr:uid="{00000000-0005-0000-0000-000081170000}"/>
    <cellStyle name="Normal 5 2 2 2 4 6 2" xfId="6854" xr:uid="{00000000-0005-0000-0000-000082170000}"/>
    <cellStyle name="Normal 5 2 2 2 4 6 2 2" xfId="24584" xr:uid="{4A1A6E1E-BCF2-416C-B6A5-AF079FDA68FA}"/>
    <cellStyle name="Normal 5 2 2 2 4 6 2 3" xfId="15304" xr:uid="{DE15D9C3-449D-494B-90E7-36E9BCA81EA0}"/>
    <cellStyle name="Normal 5 2 2 2 4 6 3" xfId="20367" xr:uid="{0A96ED2E-4174-449B-ACCA-D0F6C5F3EAEF}"/>
    <cellStyle name="Normal 5 2 2 2 4 6 4" xfId="11086" xr:uid="{D876D3B0-1500-42D9-8A19-1B6E20FF03BE}"/>
    <cellStyle name="Normal 5 2 2 2 4 7" xfId="4789" xr:uid="{00000000-0005-0000-0000-000083170000}"/>
    <cellStyle name="Normal 5 2 2 2 4 7 2" xfId="22519" xr:uid="{2D4AFDE2-317C-4BBD-A75F-15FA961BC653}"/>
    <cellStyle name="Normal 5 2 2 2 4 7 3" xfId="13239" xr:uid="{A258686F-E5C0-4790-BE14-DEF5409AA7BB}"/>
    <cellStyle name="Normal 5 2 2 2 4 8" xfId="18302" xr:uid="{58FCF3F3-AAFF-4E85-A4FA-27A702221D29}"/>
    <cellStyle name="Normal 5 2 2 2 4 9" xfId="17468" xr:uid="{B9D66301-5B3F-4FDF-8842-84A8FE6B7E31}"/>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5070" xr:uid="{21665160-37FA-4CB1-ABEB-178E0F157346}"/>
    <cellStyle name="Normal 5 2 2 2 5 2 2 3" xfId="15790" xr:uid="{F8425341-E502-44FD-9C46-D8CB8B8A1AB7}"/>
    <cellStyle name="Normal 5 2 2 2 5 2 3" xfId="20853" xr:uid="{DA1A3AFC-9E81-4BF2-A75C-0FDDD69404EA}"/>
    <cellStyle name="Normal 5 2 2 2 5 2 4" xfId="11572" xr:uid="{DF629339-E1C3-4432-86F7-E69F5DBB8163}"/>
    <cellStyle name="Normal 5 2 2 2 5 3" xfId="5195" xr:uid="{00000000-0005-0000-0000-000087170000}"/>
    <cellStyle name="Normal 5 2 2 2 5 3 2" xfId="22925" xr:uid="{005D90B3-68CA-4C65-95F0-F62624E453C7}"/>
    <cellStyle name="Normal 5 2 2 2 5 3 3" xfId="13645" xr:uid="{034EA153-5184-44E3-AEB3-2F0F8549BF86}"/>
    <cellStyle name="Normal 5 2 2 2 5 4" xfId="18708" xr:uid="{CAA055A1-F146-4EE2-ADA6-66E776DD6647}"/>
    <cellStyle name="Normal 5 2 2 2 5 5" xfId="17880" xr:uid="{8BEF4D05-5B78-42B5-8B1B-729AB80CAE4F}"/>
    <cellStyle name="Normal 5 2 2 2 5 6" xfId="9427" xr:uid="{43A30FF4-A2F0-4762-9490-65F123C9DD81}"/>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5483" xr:uid="{DE9AA62C-0184-4A12-94D6-7A00F5D708B9}"/>
    <cellStyle name="Normal 5 2 2 2 6 2 2 3" xfId="16203" xr:uid="{0EDD6A4D-81BB-4A52-8967-B598880D40BE}"/>
    <cellStyle name="Normal 5 2 2 2 6 2 3" xfId="21266" xr:uid="{93ED4812-4BCA-4CBE-9D97-915B29B95503}"/>
    <cellStyle name="Normal 5 2 2 2 6 2 4" xfId="11985" xr:uid="{F3868B94-20D3-4DE5-B3A0-D56256B59490}"/>
    <cellStyle name="Normal 5 2 2 2 6 3" xfId="5608" xr:uid="{00000000-0005-0000-0000-00008B170000}"/>
    <cellStyle name="Normal 5 2 2 2 6 3 2" xfId="23338" xr:uid="{ECB937F2-FE4D-42D0-B1BE-737272BF1EBA}"/>
    <cellStyle name="Normal 5 2 2 2 6 3 3" xfId="14058" xr:uid="{21BA00A0-5C44-4DD2-9552-A94CBA8146B8}"/>
    <cellStyle name="Normal 5 2 2 2 6 4" xfId="19121" xr:uid="{A07C1727-5ADA-4BE2-840C-6BB6238D3502}"/>
    <cellStyle name="Normal 5 2 2 2 6 5" xfId="9840" xr:uid="{E8B2E53D-59D6-4A2D-9F25-127DE0946E87}"/>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896" xr:uid="{0A863413-1B8D-45CD-8ED7-6477D0D9EE84}"/>
    <cellStyle name="Normal 5 2 2 2 7 2 2 3" xfId="16616" xr:uid="{1957B17C-EE40-4574-8C1C-35B121BD50A2}"/>
    <cellStyle name="Normal 5 2 2 2 7 2 3" xfId="21679" xr:uid="{A570223C-79FB-462B-9740-43AC5E7E4DAE}"/>
    <cellStyle name="Normal 5 2 2 2 7 2 4" xfId="12398" xr:uid="{C3974B8E-1703-4D30-9D69-D6B22B029196}"/>
    <cellStyle name="Normal 5 2 2 2 7 3" xfId="6021" xr:uid="{00000000-0005-0000-0000-00008F170000}"/>
    <cellStyle name="Normal 5 2 2 2 7 3 2" xfId="23751" xr:uid="{BE905DAA-18DB-4330-B3F7-EF077223A291}"/>
    <cellStyle name="Normal 5 2 2 2 7 3 3" xfId="14471" xr:uid="{24EF5440-F4F7-4C6B-B9BA-2526F4FE76DA}"/>
    <cellStyle name="Normal 5 2 2 2 7 4" xfId="19534" xr:uid="{FD958781-46E9-4055-A561-354AEDD5C81A}"/>
    <cellStyle name="Normal 5 2 2 2 7 5" xfId="10253" xr:uid="{7096FCF4-F5EC-462A-A57C-486E4312C34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6309" xr:uid="{30A3D2D6-8BDC-4AED-88CA-6579DA0B72D8}"/>
    <cellStyle name="Normal 5 2 2 2 8 2 2 3" xfId="17029" xr:uid="{55406CBB-DA01-4BF4-8764-8069A22CB1CB}"/>
    <cellStyle name="Normal 5 2 2 2 8 2 3" xfId="22092" xr:uid="{2D343797-C1C2-4A32-B01A-E8EC56FC1D89}"/>
    <cellStyle name="Normal 5 2 2 2 8 2 4" xfId="12811" xr:uid="{0F7A5B3C-A302-45F9-848C-10FAEC20C2A1}"/>
    <cellStyle name="Normal 5 2 2 2 8 3" xfId="6434" xr:uid="{00000000-0005-0000-0000-000093170000}"/>
    <cellStyle name="Normal 5 2 2 2 8 3 2" xfId="24164" xr:uid="{9E757584-EFEC-4512-98AA-2483A68ADB99}"/>
    <cellStyle name="Normal 5 2 2 2 8 3 3" xfId="14884" xr:uid="{126AFA29-6313-48F3-BC54-DBB0C85592CD}"/>
    <cellStyle name="Normal 5 2 2 2 8 4" xfId="19947" xr:uid="{4DBDF0B6-8113-4C2A-994F-F7D42731737F}"/>
    <cellStyle name="Normal 5 2 2 2 8 5" xfId="10666" xr:uid="{25DA9C0F-43A5-4825-97E7-F69247431077}"/>
    <cellStyle name="Normal 5 2 2 2 9" xfId="2564" xr:uid="{00000000-0005-0000-0000-000094170000}"/>
    <cellStyle name="Normal 5 2 2 2 9 2" xfId="6847" xr:uid="{00000000-0005-0000-0000-000095170000}"/>
    <cellStyle name="Normal 5 2 2 2 9 2 2" xfId="24577" xr:uid="{2DC2211E-9D2F-49DB-BD6B-D9B9CD3ED0D2}"/>
    <cellStyle name="Normal 5 2 2 2 9 2 3" xfId="15297" xr:uid="{5BE5AB95-36EE-4FD1-B5A1-EC8786AE12E1}"/>
    <cellStyle name="Normal 5 2 2 2 9 3" xfId="20360" xr:uid="{840E2232-7BAF-4D54-9BB4-5A37079BA54B}"/>
    <cellStyle name="Normal 5 2 2 2 9 4" xfId="11079" xr:uid="{21224F67-0003-44A9-9760-67879F92E072}"/>
    <cellStyle name="Normal 5 2 2 3" xfId="417" xr:uid="{00000000-0005-0000-0000-000096170000}"/>
    <cellStyle name="Normal 5 2 2 3 10" xfId="18303" xr:uid="{4BB7071D-E148-403D-A833-224FC13E4DFB}"/>
    <cellStyle name="Normal 5 2 2 3 11" xfId="17469" xr:uid="{1A369FE0-E453-4A95-A793-96A3F9188F96}"/>
    <cellStyle name="Normal 5 2 2 3 12" xfId="9022" xr:uid="{28AC2820-6D97-4FB5-9B73-05F06829A659}"/>
    <cellStyle name="Normal 5 2 2 3 2" xfId="418" xr:uid="{00000000-0005-0000-0000-000097170000}"/>
    <cellStyle name="Normal 5 2 2 3 2 10" xfId="17470" xr:uid="{2092D5BE-0032-46BC-A967-5E07604AADF6}"/>
    <cellStyle name="Normal 5 2 2 3 2 11" xfId="9023" xr:uid="{723E6F50-B366-4717-9420-7A10A6F1F9B1}"/>
    <cellStyle name="Normal 5 2 2 3 2 2" xfId="419" xr:uid="{00000000-0005-0000-0000-000098170000}"/>
    <cellStyle name="Normal 5 2 2 3 2 2 10" xfId="9024" xr:uid="{BA96EBA3-F125-4DD8-B2C4-EEFBB83125B6}"/>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5080" xr:uid="{998B64D9-41C1-4A92-B52E-38416CED591F}"/>
    <cellStyle name="Normal 5 2 2 3 2 2 2 2 2 3" xfId="15800" xr:uid="{D7769920-6231-4799-9EDF-EEBE548BC0E2}"/>
    <cellStyle name="Normal 5 2 2 3 2 2 2 2 3" xfId="20863" xr:uid="{A4FDCBDD-0A3A-43D9-9147-6D645DF6E48B}"/>
    <cellStyle name="Normal 5 2 2 3 2 2 2 2 4" xfId="11582" xr:uid="{09A29479-04C9-4C97-92D5-2B1267C5542E}"/>
    <cellStyle name="Normal 5 2 2 3 2 2 2 3" xfId="5205" xr:uid="{00000000-0005-0000-0000-00009C170000}"/>
    <cellStyle name="Normal 5 2 2 3 2 2 2 3 2" xfId="22935" xr:uid="{977D2A5D-FA88-4F27-A271-5E1868C23440}"/>
    <cellStyle name="Normal 5 2 2 3 2 2 2 3 3" xfId="13655" xr:uid="{E694563E-B83D-45DB-88ED-55B6E25FDDA2}"/>
    <cellStyle name="Normal 5 2 2 3 2 2 2 4" xfId="18718" xr:uid="{9FCD2332-BEEB-42CC-BDD3-C3C849A6695B}"/>
    <cellStyle name="Normal 5 2 2 3 2 2 2 5" xfId="17890" xr:uid="{D62605B9-D398-4DB3-AC99-EAE100FBBB3D}"/>
    <cellStyle name="Normal 5 2 2 3 2 2 2 6" xfId="9437" xr:uid="{3AA79E51-AE06-4709-88B1-EE1269440BD1}"/>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5493" xr:uid="{1C199D86-1CEC-4EEC-9333-C2D3CE8F82F6}"/>
    <cellStyle name="Normal 5 2 2 3 2 2 3 2 2 3" xfId="16213" xr:uid="{774775BD-CF53-4F39-A4FE-4B8106682895}"/>
    <cellStyle name="Normal 5 2 2 3 2 2 3 2 3" xfId="21276" xr:uid="{4CDDAC7C-AC64-414F-BD7A-835DFABF9588}"/>
    <cellStyle name="Normal 5 2 2 3 2 2 3 2 4" xfId="11995" xr:uid="{49CD8278-FD52-441C-B4EE-BF4B32F561EF}"/>
    <cellStyle name="Normal 5 2 2 3 2 2 3 3" xfId="5618" xr:uid="{00000000-0005-0000-0000-0000A0170000}"/>
    <cellStyle name="Normal 5 2 2 3 2 2 3 3 2" xfId="23348" xr:uid="{04C77A64-8377-4FA4-A487-1C6650817645}"/>
    <cellStyle name="Normal 5 2 2 3 2 2 3 3 3" xfId="14068" xr:uid="{D82A51D8-3160-4C25-8A15-ACB689885B45}"/>
    <cellStyle name="Normal 5 2 2 3 2 2 3 4" xfId="19131" xr:uid="{9F54EF77-045D-40AB-96A4-76C647C49392}"/>
    <cellStyle name="Normal 5 2 2 3 2 2 3 5" xfId="9850" xr:uid="{38E636CC-EF2B-44E9-9E3E-72B5FC067F8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906" xr:uid="{9B0715AE-23BE-43A2-9026-A9BD917C064A}"/>
    <cellStyle name="Normal 5 2 2 3 2 2 4 2 2 3" xfId="16626" xr:uid="{9F67F098-C32E-4772-9044-A7DC1EBF96EA}"/>
    <cellStyle name="Normal 5 2 2 3 2 2 4 2 3" xfId="21689" xr:uid="{8A191A61-AED7-4681-BD31-D4778A727F1A}"/>
    <cellStyle name="Normal 5 2 2 3 2 2 4 2 4" xfId="12408" xr:uid="{FD530BD7-25F2-4DC9-9D63-26103F1C1E97}"/>
    <cellStyle name="Normal 5 2 2 3 2 2 4 3" xfId="6031" xr:uid="{00000000-0005-0000-0000-0000A4170000}"/>
    <cellStyle name="Normal 5 2 2 3 2 2 4 3 2" xfId="23761" xr:uid="{39371003-F99B-4EFF-A87C-2A774D08C0C1}"/>
    <cellStyle name="Normal 5 2 2 3 2 2 4 3 3" xfId="14481" xr:uid="{BA5C08AE-74D0-47B2-8743-8099C30F6B5D}"/>
    <cellStyle name="Normal 5 2 2 3 2 2 4 4" xfId="19544" xr:uid="{4CD52BDE-AA54-41F5-B27F-4A04ED341E20}"/>
    <cellStyle name="Normal 5 2 2 3 2 2 4 5" xfId="10263" xr:uid="{C5035CBA-5842-4AEA-AB65-257CA5F7FFAE}"/>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6319" xr:uid="{BE86A94B-BE76-4E37-980D-DA14D0436382}"/>
    <cellStyle name="Normal 5 2 2 3 2 2 5 2 2 3" xfId="17039" xr:uid="{68CA3C97-2F33-4EF9-BDDD-D85D81E131B4}"/>
    <cellStyle name="Normal 5 2 2 3 2 2 5 2 3" xfId="22102" xr:uid="{A2EE8FDF-5179-4CAB-BB46-13531CDAB308}"/>
    <cellStyle name="Normal 5 2 2 3 2 2 5 2 4" xfId="12821" xr:uid="{D3FA99BE-4B17-427F-9601-A94323662098}"/>
    <cellStyle name="Normal 5 2 2 3 2 2 5 3" xfId="6444" xr:uid="{00000000-0005-0000-0000-0000A8170000}"/>
    <cellStyle name="Normal 5 2 2 3 2 2 5 3 2" xfId="24174" xr:uid="{17C80145-4E1A-48E3-92D1-606D69FE0BC4}"/>
    <cellStyle name="Normal 5 2 2 3 2 2 5 3 3" xfId="14894" xr:uid="{DA2431DA-019B-4F2F-A830-A387376FA4DA}"/>
    <cellStyle name="Normal 5 2 2 3 2 2 5 4" xfId="19957" xr:uid="{212D4625-3281-4AA5-AF24-3DD494D7677A}"/>
    <cellStyle name="Normal 5 2 2 3 2 2 5 5" xfId="10676" xr:uid="{4DB6A83E-4A4E-436A-923F-46F99C9DCF85}"/>
    <cellStyle name="Normal 5 2 2 3 2 2 6" xfId="2574" xr:uid="{00000000-0005-0000-0000-0000A9170000}"/>
    <cellStyle name="Normal 5 2 2 3 2 2 6 2" xfId="6857" xr:uid="{00000000-0005-0000-0000-0000AA170000}"/>
    <cellStyle name="Normal 5 2 2 3 2 2 6 2 2" xfId="24587" xr:uid="{358C638B-340A-4315-B49C-63EF20482EB0}"/>
    <cellStyle name="Normal 5 2 2 3 2 2 6 2 3" xfId="15307" xr:uid="{F08BBC80-F778-4B42-9277-A3ADA515C45F}"/>
    <cellStyle name="Normal 5 2 2 3 2 2 6 3" xfId="20370" xr:uid="{046A6C39-EDA9-42F7-9C3B-97A59346746B}"/>
    <cellStyle name="Normal 5 2 2 3 2 2 6 4" xfId="11089" xr:uid="{50E052AD-0A78-44BF-B96C-6A9173F38992}"/>
    <cellStyle name="Normal 5 2 2 3 2 2 7" xfId="4792" xr:uid="{00000000-0005-0000-0000-0000AB170000}"/>
    <cellStyle name="Normal 5 2 2 3 2 2 7 2" xfId="22522" xr:uid="{840CD4F8-7F47-4500-B5FA-D0C2CFCCEF98}"/>
    <cellStyle name="Normal 5 2 2 3 2 2 7 3" xfId="13242" xr:uid="{0D5E57EA-3F90-4CA1-9C37-853C069CB587}"/>
    <cellStyle name="Normal 5 2 2 3 2 2 8" xfId="18305" xr:uid="{4EF1BC9A-A3E5-417C-AD66-2C0F4D23EF34}"/>
    <cellStyle name="Normal 5 2 2 3 2 2 9" xfId="17471" xr:uid="{70CE9A11-5CFC-4A25-8ABD-CD73A476AC32}"/>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5079" xr:uid="{F862934B-38FA-469E-A4F3-FF81AE8087D2}"/>
    <cellStyle name="Normal 5 2 2 3 2 3 2 2 3" xfId="15799" xr:uid="{D67DB7E3-E03B-4846-8DA4-D4D1C57505C0}"/>
    <cellStyle name="Normal 5 2 2 3 2 3 2 3" xfId="20862" xr:uid="{2E25AC97-2802-4A80-8652-96F640A7C353}"/>
    <cellStyle name="Normal 5 2 2 3 2 3 2 4" xfId="11581" xr:uid="{2A6140C8-5AE8-44E4-AFB8-62E96CD14731}"/>
    <cellStyle name="Normal 5 2 2 3 2 3 3" xfId="5204" xr:uid="{00000000-0005-0000-0000-0000AF170000}"/>
    <cellStyle name="Normal 5 2 2 3 2 3 3 2" xfId="22934" xr:uid="{7231DFC5-0A8B-4303-BBC8-3E4214E874E0}"/>
    <cellStyle name="Normal 5 2 2 3 2 3 3 3" xfId="13654" xr:uid="{1CAFB07C-A503-4C26-A9B1-EA79A21DF93C}"/>
    <cellStyle name="Normal 5 2 2 3 2 3 4" xfId="18717" xr:uid="{3678D2FB-3C6E-420F-A332-648BCEF35392}"/>
    <cellStyle name="Normal 5 2 2 3 2 3 5" xfId="17889" xr:uid="{F612B788-0C0A-4271-AE53-770A56458EEF}"/>
    <cellStyle name="Normal 5 2 2 3 2 3 6" xfId="9436" xr:uid="{4CF075B7-21FD-4930-8207-B5091D457C3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5492" xr:uid="{D674EB40-89EF-4960-924F-F36FC1AC45DC}"/>
    <cellStyle name="Normal 5 2 2 3 2 4 2 2 3" xfId="16212" xr:uid="{74BF059B-3BDC-462B-8F90-3FF02F3CF3B0}"/>
    <cellStyle name="Normal 5 2 2 3 2 4 2 3" xfId="21275" xr:uid="{35F8E557-8AAE-4296-890E-E7ECE987F1E0}"/>
    <cellStyle name="Normal 5 2 2 3 2 4 2 4" xfId="11994" xr:uid="{1E6DF4E8-B43E-4307-83AE-FBDA5C1BEC9F}"/>
    <cellStyle name="Normal 5 2 2 3 2 4 3" xfId="5617" xr:uid="{00000000-0005-0000-0000-0000B3170000}"/>
    <cellStyle name="Normal 5 2 2 3 2 4 3 2" xfId="23347" xr:uid="{7282E0A3-9CD7-4E32-8A40-67071E68FD50}"/>
    <cellStyle name="Normal 5 2 2 3 2 4 3 3" xfId="14067" xr:uid="{5E2F0D23-19C5-45D6-86C9-064A62E5F919}"/>
    <cellStyle name="Normal 5 2 2 3 2 4 4" xfId="19130" xr:uid="{DE934702-404B-4AFF-A621-98092E8D1B9A}"/>
    <cellStyle name="Normal 5 2 2 3 2 4 5" xfId="9849" xr:uid="{805BC077-EA59-4B99-85A7-60E617CC7C21}"/>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905" xr:uid="{4922209A-4D1F-4521-81A9-21A5B342DF0C}"/>
    <cellStyle name="Normal 5 2 2 3 2 5 2 2 3" xfId="16625" xr:uid="{5F7A1F01-AF4B-4EC9-B22D-F2621D6CB019}"/>
    <cellStyle name="Normal 5 2 2 3 2 5 2 3" xfId="21688" xr:uid="{292CEECF-329B-4005-B813-7C2F3B42E307}"/>
    <cellStyle name="Normal 5 2 2 3 2 5 2 4" xfId="12407" xr:uid="{DDB7D44B-226B-462E-B73D-C420F24688CC}"/>
    <cellStyle name="Normal 5 2 2 3 2 5 3" xfId="6030" xr:uid="{00000000-0005-0000-0000-0000B7170000}"/>
    <cellStyle name="Normal 5 2 2 3 2 5 3 2" xfId="23760" xr:uid="{244CEB4D-7621-4515-A4FB-86DEA1AC0A2E}"/>
    <cellStyle name="Normal 5 2 2 3 2 5 3 3" xfId="14480" xr:uid="{9A479E70-2198-4D26-8B4E-369C5A893A95}"/>
    <cellStyle name="Normal 5 2 2 3 2 5 4" xfId="19543" xr:uid="{EDCC85C4-E24B-4D65-8914-8A2F79852B5C}"/>
    <cellStyle name="Normal 5 2 2 3 2 5 5" xfId="10262" xr:uid="{7006BF7B-FCEF-427D-9E25-421815A0A82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6318" xr:uid="{EEE739B1-81D6-4DD7-AF6E-5427890EE940}"/>
    <cellStyle name="Normal 5 2 2 3 2 6 2 2 3" xfId="17038" xr:uid="{3A7A36D4-0E3A-4139-8BA6-CB33A6C97808}"/>
    <cellStyle name="Normal 5 2 2 3 2 6 2 3" xfId="22101" xr:uid="{576A0E70-7B96-446A-8FCD-5AA522CF6A68}"/>
    <cellStyle name="Normal 5 2 2 3 2 6 2 4" xfId="12820" xr:uid="{6F5FF2ED-32B8-4FB4-AF98-07A64E4123E8}"/>
    <cellStyle name="Normal 5 2 2 3 2 6 3" xfId="6443" xr:uid="{00000000-0005-0000-0000-0000BB170000}"/>
    <cellStyle name="Normal 5 2 2 3 2 6 3 2" xfId="24173" xr:uid="{0214385B-94CF-4FB4-A369-7DA2AC771128}"/>
    <cellStyle name="Normal 5 2 2 3 2 6 3 3" xfId="14893" xr:uid="{E8A03EB6-7879-4A02-9243-6CEB659D410E}"/>
    <cellStyle name="Normal 5 2 2 3 2 6 4" xfId="19956" xr:uid="{D6901ADB-6ED4-4702-8E98-927F50523B8D}"/>
    <cellStyle name="Normal 5 2 2 3 2 6 5" xfId="10675" xr:uid="{D9D4F3D4-8A2B-4289-91C8-9EB6E9679023}"/>
    <cellStyle name="Normal 5 2 2 3 2 7" xfId="2573" xr:uid="{00000000-0005-0000-0000-0000BC170000}"/>
    <cellStyle name="Normal 5 2 2 3 2 7 2" xfId="6856" xr:uid="{00000000-0005-0000-0000-0000BD170000}"/>
    <cellStyle name="Normal 5 2 2 3 2 7 2 2" xfId="24586" xr:uid="{18AB879C-6B04-4738-8F79-EA84EC2A8EAF}"/>
    <cellStyle name="Normal 5 2 2 3 2 7 2 3" xfId="15306" xr:uid="{306008BD-3271-427D-8175-F731B1A4A36B}"/>
    <cellStyle name="Normal 5 2 2 3 2 7 3" xfId="20369" xr:uid="{F2002DCA-0343-4C15-BA89-E04DA3FC9102}"/>
    <cellStyle name="Normal 5 2 2 3 2 7 4" xfId="11088" xr:uid="{F7D0573B-679E-45C3-98C5-829CB7380C1E}"/>
    <cellStyle name="Normal 5 2 2 3 2 8" xfId="4791" xr:uid="{00000000-0005-0000-0000-0000BE170000}"/>
    <cellStyle name="Normal 5 2 2 3 2 8 2" xfId="22521" xr:uid="{5D901E1F-D604-4CF4-A967-1EA23D255ADA}"/>
    <cellStyle name="Normal 5 2 2 3 2 8 3" xfId="13241" xr:uid="{95305BD1-4429-4B3A-BAF3-10B495721BF3}"/>
    <cellStyle name="Normal 5 2 2 3 2 9" xfId="18304" xr:uid="{F86BD4C1-D7E0-4176-902C-8984230670B1}"/>
    <cellStyle name="Normal 5 2 2 3 3" xfId="420" xr:uid="{00000000-0005-0000-0000-0000BF170000}"/>
    <cellStyle name="Normal 5 2 2 3 3 10" xfId="9025" xr:uid="{EFC2EE90-7351-4278-8D4B-7CCF54230BD1}"/>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5081" xr:uid="{C79E4A3B-71F8-4763-8571-2E9574907E3D}"/>
    <cellStyle name="Normal 5 2 2 3 3 2 2 2 3" xfId="15801" xr:uid="{0B91251C-4574-4F69-A18D-4A4E628DF9F8}"/>
    <cellStyle name="Normal 5 2 2 3 3 2 2 3" xfId="20864" xr:uid="{367121E5-A2EA-44AC-9B15-7D0306421EFC}"/>
    <cellStyle name="Normal 5 2 2 3 3 2 2 4" xfId="11583" xr:uid="{5A513B7B-9A20-4CC5-9380-9523E75CCB3C}"/>
    <cellStyle name="Normal 5 2 2 3 3 2 3" xfId="5206" xr:uid="{00000000-0005-0000-0000-0000C3170000}"/>
    <cellStyle name="Normal 5 2 2 3 3 2 3 2" xfId="22936" xr:uid="{4C92D41B-8384-4ECA-B5AC-0634563675C3}"/>
    <cellStyle name="Normal 5 2 2 3 3 2 3 3" xfId="13656" xr:uid="{649658B4-6293-49CC-835A-931EEDAEFD88}"/>
    <cellStyle name="Normal 5 2 2 3 3 2 4" xfId="18719" xr:uid="{4218EAEA-2578-4022-851E-01AB76EC34A4}"/>
    <cellStyle name="Normal 5 2 2 3 3 2 5" xfId="17891" xr:uid="{85EB3A8D-325A-4940-9D2D-29B0AEBA0DF4}"/>
    <cellStyle name="Normal 5 2 2 3 3 2 6" xfId="9438" xr:uid="{FCE81500-3AC4-4F1B-BB24-7276705CD2A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5494" xr:uid="{6A61A6F6-B943-4FCB-B85D-508C26851AEC}"/>
    <cellStyle name="Normal 5 2 2 3 3 3 2 2 3" xfId="16214" xr:uid="{FCD5B9FA-A1D3-44F8-A0E9-B0367DFA72F1}"/>
    <cellStyle name="Normal 5 2 2 3 3 3 2 3" xfId="21277" xr:uid="{52CD70BC-AB38-4BBA-A0B2-FA602C4A58BB}"/>
    <cellStyle name="Normal 5 2 2 3 3 3 2 4" xfId="11996" xr:uid="{0E1D931B-D83C-4DD9-A268-7BF52B77B5E2}"/>
    <cellStyle name="Normal 5 2 2 3 3 3 3" xfId="5619" xr:uid="{00000000-0005-0000-0000-0000C7170000}"/>
    <cellStyle name="Normal 5 2 2 3 3 3 3 2" xfId="23349" xr:uid="{7C5ECFB2-8E80-4BC9-A216-08978D75041F}"/>
    <cellStyle name="Normal 5 2 2 3 3 3 3 3" xfId="14069" xr:uid="{E0FC1C2A-C5CF-439A-947D-C921AEC02B50}"/>
    <cellStyle name="Normal 5 2 2 3 3 3 4" xfId="19132" xr:uid="{8356B640-CD52-4C14-A7C7-BF9CD56A1F80}"/>
    <cellStyle name="Normal 5 2 2 3 3 3 5" xfId="9851" xr:uid="{54482A98-B82B-426A-8549-DA3BF5302559}"/>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907" xr:uid="{D00EE6CF-8929-4D07-B3E0-7DD146472431}"/>
    <cellStyle name="Normal 5 2 2 3 3 4 2 2 3" xfId="16627" xr:uid="{AD199C41-F429-4368-B87D-B0624C81ADB6}"/>
    <cellStyle name="Normal 5 2 2 3 3 4 2 3" xfId="21690" xr:uid="{138DF597-722E-46A1-9C66-AFA6388E5F96}"/>
    <cellStyle name="Normal 5 2 2 3 3 4 2 4" xfId="12409" xr:uid="{2578D388-F501-4F1E-A72A-708D1173ABFC}"/>
    <cellStyle name="Normal 5 2 2 3 3 4 3" xfId="6032" xr:uid="{00000000-0005-0000-0000-0000CB170000}"/>
    <cellStyle name="Normal 5 2 2 3 3 4 3 2" xfId="23762" xr:uid="{3DD5CC13-5F9F-489D-99CF-15577872D02A}"/>
    <cellStyle name="Normal 5 2 2 3 3 4 3 3" xfId="14482" xr:uid="{726EC093-9534-40BD-91F3-14E1A09A527A}"/>
    <cellStyle name="Normal 5 2 2 3 3 4 4" xfId="19545" xr:uid="{53EC5461-40C2-4756-8DD6-341E78365912}"/>
    <cellStyle name="Normal 5 2 2 3 3 4 5" xfId="10264" xr:uid="{3C556147-EDC9-4DF9-93DB-EEAD14039C23}"/>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6320" xr:uid="{F0AEEE5F-0717-4215-ABF2-427F51400E36}"/>
    <cellStyle name="Normal 5 2 2 3 3 5 2 2 3" xfId="17040" xr:uid="{A9DD0455-5AA7-46A1-A768-3748E30C6F75}"/>
    <cellStyle name="Normal 5 2 2 3 3 5 2 3" xfId="22103" xr:uid="{4E783346-1A56-4ADB-A41B-1BBD0E1338C8}"/>
    <cellStyle name="Normal 5 2 2 3 3 5 2 4" xfId="12822" xr:uid="{49909829-C720-48E5-914B-1648CDB3675C}"/>
    <cellStyle name="Normal 5 2 2 3 3 5 3" xfId="6445" xr:uid="{00000000-0005-0000-0000-0000CF170000}"/>
    <cellStyle name="Normal 5 2 2 3 3 5 3 2" xfId="24175" xr:uid="{B1F8C82F-2622-4B82-9ADC-75CCA00759F4}"/>
    <cellStyle name="Normal 5 2 2 3 3 5 3 3" xfId="14895" xr:uid="{AE63AD0D-FFD5-4D7A-A73F-A902F5E3CFEF}"/>
    <cellStyle name="Normal 5 2 2 3 3 5 4" xfId="19958" xr:uid="{FAAC09D7-D1E1-4347-8CA0-90B7C9A2285D}"/>
    <cellStyle name="Normal 5 2 2 3 3 5 5" xfId="10677" xr:uid="{741530EC-4428-48EC-B501-772F68A745E3}"/>
    <cellStyle name="Normal 5 2 2 3 3 6" xfId="2575" xr:uid="{00000000-0005-0000-0000-0000D0170000}"/>
    <cellStyle name="Normal 5 2 2 3 3 6 2" xfId="6858" xr:uid="{00000000-0005-0000-0000-0000D1170000}"/>
    <cellStyle name="Normal 5 2 2 3 3 6 2 2" xfId="24588" xr:uid="{615787A5-D188-4A3C-BA95-40E7198CC4F7}"/>
    <cellStyle name="Normal 5 2 2 3 3 6 2 3" xfId="15308" xr:uid="{F211E9E3-0476-4E11-8699-CE72A56EBE39}"/>
    <cellStyle name="Normal 5 2 2 3 3 6 3" xfId="20371" xr:uid="{FB2D1A97-3A1B-4AC9-8C41-68FFAC30CBBC}"/>
    <cellStyle name="Normal 5 2 2 3 3 6 4" xfId="11090" xr:uid="{B65D8D42-8532-4C61-9526-81C28C6731FC}"/>
    <cellStyle name="Normal 5 2 2 3 3 7" xfId="4793" xr:uid="{00000000-0005-0000-0000-0000D2170000}"/>
    <cellStyle name="Normal 5 2 2 3 3 7 2" xfId="22523" xr:uid="{6E6621A9-6C05-4BDD-86EB-591EEF3FC2AF}"/>
    <cellStyle name="Normal 5 2 2 3 3 7 3" xfId="13243" xr:uid="{200B6E1C-05B9-4177-9E8A-AB4F257C3DDE}"/>
    <cellStyle name="Normal 5 2 2 3 3 8" xfId="18306" xr:uid="{B3C0956B-706C-470B-9EF0-F881F92DD7C3}"/>
    <cellStyle name="Normal 5 2 2 3 3 9" xfId="17472" xr:uid="{3E25A0FD-AA37-46E5-98EB-26EE01EF71E9}"/>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5078" xr:uid="{5F44C6E7-B625-40B8-BE31-22DD45059CA1}"/>
    <cellStyle name="Normal 5 2 2 3 4 2 2 3" xfId="15798" xr:uid="{889DE50B-DD5F-4463-8F61-E01DB5765F36}"/>
    <cellStyle name="Normal 5 2 2 3 4 2 3" xfId="20861" xr:uid="{FAA1F3D1-461F-40ED-9FC3-4F49E9AC1677}"/>
    <cellStyle name="Normal 5 2 2 3 4 2 4" xfId="11580" xr:uid="{1E5356C0-636B-40C3-B356-5759ACFC9A5C}"/>
    <cellStyle name="Normal 5 2 2 3 4 3" xfId="5203" xr:uid="{00000000-0005-0000-0000-0000D6170000}"/>
    <cellStyle name="Normal 5 2 2 3 4 3 2" xfId="22933" xr:uid="{561AC4D1-45C8-4A31-BCE0-154A7AA84193}"/>
    <cellStyle name="Normal 5 2 2 3 4 3 3" xfId="13653" xr:uid="{27364D8E-6DF4-465D-AD9A-0961EC21F042}"/>
    <cellStyle name="Normal 5 2 2 3 4 4" xfId="18716" xr:uid="{8565A04C-25AD-4A22-8E6A-3DFF64803116}"/>
    <cellStyle name="Normal 5 2 2 3 4 5" xfId="17888" xr:uid="{3B099D81-1249-46AF-A5EA-66859B10ED9A}"/>
    <cellStyle name="Normal 5 2 2 3 4 6" xfId="9435" xr:uid="{7928F6C7-F492-4635-A743-22AC1347F53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5491" xr:uid="{90155C01-2F9F-47C3-AF0F-2A7B5C18F23D}"/>
    <cellStyle name="Normal 5 2 2 3 5 2 2 3" xfId="16211" xr:uid="{4A48A714-527F-4B90-A446-C8CBF251D9E9}"/>
    <cellStyle name="Normal 5 2 2 3 5 2 3" xfId="21274" xr:uid="{B5D0EA23-3791-4FBF-892B-EF37F341D14B}"/>
    <cellStyle name="Normal 5 2 2 3 5 2 4" xfId="11993" xr:uid="{C0F132C1-4090-47C0-A4E3-F480AAB3224B}"/>
    <cellStyle name="Normal 5 2 2 3 5 3" xfId="5616" xr:uid="{00000000-0005-0000-0000-0000DA170000}"/>
    <cellStyle name="Normal 5 2 2 3 5 3 2" xfId="23346" xr:uid="{BAB4C4DB-D78C-46E4-BCE0-05AF88F7BE3D}"/>
    <cellStyle name="Normal 5 2 2 3 5 3 3" xfId="14066" xr:uid="{10A41718-F4B3-46D9-9845-64492AD2B845}"/>
    <cellStyle name="Normal 5 2 2 3 5 4" xfId="19129" xr:uid="{48AF3A09-334C-4448-BC4B-D81686CADE84}"/>
    <cellStyle name="Normal 5 2 2 3 5 5" xfId="9848" xr:uid="{7F74DA55-C876-4FB9-A906-A505D04E0C73}"/>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904" xr:uid="{4169A8DB-9857-45F8-8503-20102BF1DBB9}"/>
    <cellStyle name="Normal 5 2 2 3 6 2 2 3" xfId="16624" xr:uid="{8BDC8B54-EE55-44BD-ACA8-9704CE60B3B9}"/>
    <cellStyle name="Normal 5 2 2 3 6 2 3" xfId="21687" xr:uid="{1725E3C1-8A4C-4973-BDF0-DECD895FF053}"/>
    <cellStyle name="Normal 5 2 2 3 6 2 4" xfId="12406" xr:uid="{7A7DE66F-3A74-4950-8868-285E84748639}"/>
    <cellStyle name="Normal 5 2 2 3 6 3" xfId="6029" xr:uid="{00000000-0005-0000-0000-0000DE170000}"/>
    <cellStyle name="Normal 5 2 2 3 6 3 2" xfId="23759" xr:uid="{1C8054CB-02B9-491E-B395-4543A35CCFB6}"/>
    <cellStyle name="Normal 5 2 2 3 6 3 3" xfId="14479" xr:uid="{206AD0B2-E71F-4391-962E-B258DD85AFA6}"/>
    <cellStyle name="Normal 5 2 2 3 6 4" xfId="19542" xr:uid="{2B01BCEE-EC9A-4B4C-84CE-A7BF00ED1778}"/>
    <cellStyle name="Normal 5 2 2 3 6 5" xfId="10261" xr:uid="{44885307-62AD-4AAD-906F-F82F712E6E50}"/>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6317" xr:uid="{F36D102C-CF19-473C-8C89-22642BFD79A3}"/>
    <cellStyle name="Normal 5 2 2 3 7 2 2 3" xfId="17037" xr:uid="{0F7327D4-233E-416A-B304-9C4573D22702}"/>
    <cellStyle name="Normal 5 2 2 3 7 2 3" xfId="22100" xr:uid="{3BFE0DD0-8389-49F6-A941-1EB31469BCCB}"/>
    <cellStyle name="Normal 5 2 2 3 7 2 4" xfId="12819" xr:uid="{6374C2A1-9774-4C3F-B64F-7D1EA5CCFC71}"/>
    <cellStyle name="Normal 5 2 2 3 7 3" xfId="6442" xr:uid="{00000000-0005-0000-0000-0000E2170000}"/>
    <cellStyle name="Normal 5 2 2 3 7 3 2" xfId="24172" xr:uid="{759639C9-09EC-46A4-B0E6-CCB052D944F2}"/>
    <cellStyle name="Normal 5 2 2 3 7 3 3" xfId="14892" xr:uid="{5FBA2396-A8A3-4EC7-9B3C-B907D9342D86}"/>
    <cellStyle name="Normal 5 2 2 3 7 4" xfId="19955" xr:uid="{0927058B-C90E-45ED-B77D-617FFB19A45B}"/>
    <cellStyle name="Normal 5 2 2 3 7 5" xfId="10674" xr:uid="{D7D093CE-4C3C-4432-9139-69447DE410E1}"/>
    <cellStyle name="Normal 5 2 2 3 8" xfId="2572" xr:uid="{00000000-0005-0000-0000-0000E3170000}"/>
    <cellStyle name="Normal 5 2 2 3 8 2" xfId="6855" xr:uid="{00000000-0005-0000-0000-0000E4170000}"/>
    <cellStyle name="Normal 5 2 2 3 8 2 2" xfId="24585" xr:uid="{76FF52E4-BE15-43E6-8E23-692E8490EA6F}"/>
    <cellStyle name="Normal 5 2 2 3 8 2 3" xfId="15305" xr:uid="{15E60F67-BF57-42DA-A36D-83DE065AAB25}"/>
    <cellStyle name="Normal 5 2 2 3 8 3" xfId="20368" xr:uid="{794E05E0-94AF-4E69-989B-381ABB3F6D9F}"/>
    <cellStyle name="Normal 5 2 2 3 8 4" xfId="11087" xr:uid="{3B50878F-A1DE-403A-9365-B308BB5225C9}"/>
    <cellStyle name="Normal 5 2 2 3 9" xfId="4790" xr:uid="{00000000-0005-0000-0000-0000E5170000}"/>
    <cellStyle name="Normal 5 2 2 3 9 2" xfId="22520" xr:uid="{07A20C6A-6FD1-48EC-8965-DDA0331DBBA2}"/>
    <cellStyle name="Normal 5 2 2 3 9 3" xfId="13240" xr:uid="{5CD6242D-13E5-4354-8C84-12D86394AE61}"/>
    <cellStyle name="Normal 5 2 2 4" xfId="421" xr:uid="{00000000-0005-0000-0000-0000E6170000}"/>
    <cellStyle name="Normal 5 2 2 4 10" xfId="17473" xr:uid="{7DEA80E2-B6D1-4CB3-9482-DB0893AA50CB}"/>
    <cellStyle name="Normal 5 2 2 4 11" xfId="9026" xr:uid="{9C6CB181-1524-4C58-A857-36F7DF8C1542}"/>
    <cellStyle name="Normal 5 2 2 4 2" xfId="422" xr:uid="{00000000-0005-0000-0000-0000E7170000}"/>
    <cellStyle name="Normal 5 2 2 4 2 10" xfId="9027" xr:uid="{192D9AAC-3C5B-497E-A7FA-C1F7F085B7E9}"/>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5083" xr:uid="{805AB227-6B10-473B-9F79-C661DBE8AB8C}"/>
    <cellStyle name="Normal 5 2 2 4 2 2 2 2 3" xfId="15803" xr:uid="{CC946A83-ED87-4494-84A0-C8DD4CE8A269}"/>
    <cellStyle name="Normal 5 2 2 4 2 2 2 3" xfId="20866" xr:uid="{87DD3580-0022-465B-A44F-4448D5DA6CD8}"/>
    <cellStyle name="Normal 5 2 2 4 2 2 2 4" xfId="11585" xr:uid="{BA3AF2CD-113B-442A-8C48-2B0F48F246EC}"/>
    <cellStyle name="Normal 5 2 2 4 2 2 3" xfId="5208" xr:uid="{00000000-0005-0000-0000-0000EB170000}"/>
    <cellStyle name="Normal 5 2 2 4 2 2 3 2" xfId="22938" xr:uid="{B2A767A6-0019-4DBB-A3A5-3C32801E7404}"/>
    <cellStyle name="Normal 5 2 2 4 2 2 3 3" xfId="13658" xr:uid="{D906894F-63D6-4485-A5B7-07408BDD5D95}"/>
    <cellStyle name="Normal 5 2 2 4 2 2 4" xfId="18721" xr:uid="{45A8DD06-E040-4057-9B1E-21DD78484B68}"/>
    <cellStyle name="Normal 5 2 2 4 2 2 5" xfId="17893" xr:uid="{4D1672DA-2502-4118-AF41-BAAEAFA24E75}"/>
    <cellStyle name="Normal 5 2 2 4 2 2 6" xfId="9440" xr:uid="{41E24DDE-FB14-4EC8-B135-CFA4BB0A4723}"/>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5496" xr:uid="{9525DE70-B7B7-4D7C-8528-CFD58143898B}"/>
    <cellStyle name="Normal 5 2 2 4 2 3 2 2 3" xfId="16216" xr:uid="{012970AE-9EDC-4D8E-BED2-7A863CB1EFAE}"/>
    <cellStyle name="Normal 5 2 2 4 2 3 2 3" xfId="21279" xr:uid="{86469FE3-1698-43C2-9FBE-F3741585D152}"/>
    <cellStyle name="Normal 5 2 2 4 2 3 2 4" xfId="11998" xr:uid="{791B9F5B-8154-4B06-85F8-D360B5AC6FC5}"/>
    <cellStyle name="Normal 5 2 2 4 2 3 3" xfId="5621" xr:uid="{00000000-0005-0000-0000-0000EF170000}"/>
    <cellStyle name="Normal 5 2 2 4 2 3 3 2" xfId="23351" xr:uid="{D17B8986-55B5-46D7-BE80-E571C622F2AA}"/>
    <cellStyle name="Normal 5 2 2 4 2 3 3 3" xfId="14071" xr:uid="{040B49D5-24F8-4638-8CEF-9557B5B5C28F}"/>
    <cellStyle name="Normal 5 2 2 4 2 3 4" xfId="19134" xr:uid="{E54FE8DD-5A87-4D35-A603-DDADDC8C62CD}"/>
    <cellStyle name="Normal 5 2 2 4 2 3 5" xfId="9853" xr:uid="{28E477BD-B06A-4F76-9F6F-9CDC38EC1979}"/>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909" xr:uid="{2C8820F6-DAF9-48E4-8A8C-1094438D9CDF}"/>
    <cellStyle name="Normal 5 2 2 4 2 4 2 2 3" xfId="16629" xr:uid="{41853DEB-C984-4E43-BC95-CEEFA120697A}"/>
    <cellStyle name="Normal 5 2 2 4 2 4 2 3" xfId="21692" xr:uid="{72789183-03A2-4087-9EC2-DF0B2A3B16DA}"/>
    <cellStyle name="Normal 5 2 2 4 2 4 2 4" xfId="12411" xr:uid="{34A1963F-779C-49F7-A62F-4BE3B269F4E5}"/>
    <cellStyle name="Normal 5 2 2 4 2 4 3" xfId="6034" xr:uid="{00000000-0005-0000-0000-0000F3170000}"/>
    <cellStyle name="Normal 5 2 2 4 2 4 3 2" xfId="23764" xr:uid="{2821F407-A000-493E-9DDE-44AD47DDB624}"/>
    <cellStyle name="Normal 5 2 2 4 2 4 3 3" xfId="14484" xr:uid="{AE5197E6-C6F1-4098-B61F-BBDB47CE02CD}"/>
    <cellStyle name="Normal 5 2 2 4 2 4 4" xfId="19547" xr:uid="{5BD0AD42-97EE-49C0-AA87-20FCC4170546}"/>
    <cellStyle name="Normal 5 2 2 4 2 4 5" xfId="10266" xr:uid="{9AB8E835-1DA5-4E66-A70C-A21FA06D9DAF}"/>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6322" xr:uid="{EB314E8D-28EF-46B9-B637-D2A2C1555906}"/>
    <cellStyle name="Normal 5 2 2 4 2 5 2 2 3" xfId="17042" xr:uid="{4AB65482-82D6-4E2F-B892-52A8DAB8F117}"/>
    <cellStyle name="Normal 5 2 2 4 2 5 2 3" xfId="22105" xr:uid="{5180811D-B8F4-4500-8ADA-137B587A4BC6}"/>
    <cellStyle name="Normal 5 2 2 4 2 5 2 4" xfId="12824" xr:uid="{EA386AAC-C68A-424C-A83E-338C78C91A09}"/>
    <cellStyle name="Normal 5 2 2 4 2 5 3" xfId="6447" xr:uid="{00000000-0005-0000-0000-0000F7170000}"/>
    <cellStyle name="Normal 5 2 2 4 2 5 3 2" xfId="24177" xr:uid="{162530EC-DEEC-4280-8AEA-26114E94D9A5}"/>
    <cellStyle name="Normal 5 2 2 4 2 5 3 3" xfId="14897" xr:uid="{7776DD4B-3485-4FDA-BB58-24811A854AB1}"/>
    <cellStyle name="Normal 5 2 2 4 2 5 4" xfId="19960" xr:uid="{CC5CF2C6-48FF-4C43-8486-27B954F7DA23}"/>
    <cellStyle name="Normal 5 2 2 4 2 5 5" xfId="10679" xr:uid="{CE7FCE47-A5C1-400F-96F0-D3352702ACC1}"/>
    <cellStyle name="Normal 5 2 2 4 2 6" xfId="2577" xr:uid="{00000000-0005-0000-0000-0000F8170000}"/>
    <cellStyle name="Normal 5 2 2 4 2 6 2" xfId="6860" xr:uid="{00000000-0005-0000-0000-0000F9170000}"/>
    <cellStyle name="Normal 5 2 2 4 2 6 2 2" xfId="24590" xr:uid="{9E343039-CDC0-4520-8064-F9460601DE7C}"/>
    <cellStyle name="Normal 5 2 2 4 2 6 2 3" xfId="15310" xr:uid="{32C9C4C6-D0AE-4554-A50A-B08D18DBDC78}"/>
    <cellStyle name="Normal 5 2 2 4 2 6 3" xfId="20373" xr:uid="{3C86AB31-B1B0-4197-851C-57DEC60F26A7}"/>
    <cellStyle name="Normal 5 2 2 4 2 6 4" xfId="11092" xr:uid="{D23F2823-0219-4C0A-9473-363F7B442374}"/>
    <cellStyle name="Normal 5 2 2 4 2 7" xfId="4795" xr:uid="{00000000-0005-0000-0000-0000FA170000}"/>
    <cellStyle name="Normal 5 2 2 4 2 7 2" xfId="22525" xr:uid="{3235C582-ADDC-4DF8-A021-CEE67BBDD81C}"/>
    <cellStyle name="Normal 5 2 2 4 2 7 3" xfId="13245" xr:uid="{A3E5ED1C-9D97-4125-84AE-BD975CD5A09F}"/>
    <cellStyle name="Normal 5 2 2 4 2 8" xfId="18308" xr:uid="{D82BFFA4-60E5-4F56-AD2D-1376B0EF78A2}"/>
    <cellStyle name="Normal 5 2 2 4 2 9" xfId="17474" xr:uid="{5593F700-FDA7-4F03-8801-39BC38EDFF09}"/>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5082" xr:uid="{F847621C-A214-4299-8D92-B132395F0E7A}"/>
    <cellStyle name="Normal 5 2 2 4 3 2 2 3" xfId="15802" xr:uid="{64947297-6E9B-425A-936D-9B5601A3A624}"/>
    <cellStyle name="Normal 5 2 2 4 3 2 3" xfId="20865" xr:uid="{8E3742AB-0E58-4AFC-9B4E-363EE7B443D1}"/>
    <cellStyle name="Normal 5 2 2 4 3 2 4" xfId="11584" xr:uid="{C8889E0B-E136-4DFB-BDB7-0D651D96DC11}"/>
    <cellStyle name="Normal 5 2 2 4 3 3" xfId="5207" xr:uid="{00000000-0005-0000-0000-0000FE170000}"/>
    <cellStyle name="Normal 5 2 2 4 3 3 2" xfId="22937" xr:uid="{E64D2AEB-3B54-4F09-B0E3-968617801453}"/>
    <cellStyle name="Normal 5 2 2 4 3 3 3" xfId="13657" xr:uid="{C423B239-3C44-4A2C-9BA9-50B7903BAC08}"/>
    <cellStyle name="Normal 5 2 2 4 3 4" xfId="18720" xr:uid="{170554C1-C012-43BA-AE94-588F7D465373}"/>
    <cellStyle name="Normal 5 2 2 4 3 5" xfId="17892" xr:uid="{F863FA42-E153-4E3C-8335-8883E96D862C}"/>
    <cellStyle name="Normal 5 2 2 4 3 6" xfId="9439" xr:uid="{D1D8A941-E380-4B90-9451-2E0D51FAB8E1}"/>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5495" xr:uid="{47496A9D-FCA9-4965-9D78-D282CA1DCA8E}"/>
    <cellStyle name="Normal 5 2 2 4 4 2 2 3" xfId="16215" xr:uid="{A6AB5C36-1E30-4E0C-A4B4-955A915380F2}"/>
    <cellStyle name="Normal 5 2 2 4 4 2 3" xfId="21278" xr:uid="{F4B477B8-B495-4E85-96DE-7B0E19750A08}"/>
    <cellStyle name="Normal 5 2 2 4 4 2 4" xfId="11997" xr:uid="{E22EEF9F-1747-4356-A6C3-31EA551744B7}"/>
    <cellStyle name="Normal 5 2 2 4 4 3" xfId="5620" xr:uid="{00000000-0005-0000-0000-000002180000}"/>
    <cellStyle name="Normal 5 2 2 4 4 3 2" xfId="23350" xr:uid="{472E86C0-72CE-49BF-ACBF-FA986CD65C1A}"/>
    <cellStyle name="Normal 5 2 2 4 4 3 3" xfId="14070" xr:uid="{836F1BA9-8667-4652-8204-E537729ACC1F}"/>
    <cellStyle name="Normal 5 2 2 4 4 4" xfId="19133" xr:uid="{82A4B126-3A88-4003-83C0-9A9F365CCE56}"/>
    <cellStyle name="Normal 5 2 2 4 4 5" xfId="9852" xr:uid="{C53E7B0B-2E4D-4B13-AB0E-8D48B2AFC9D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908" xr:uid="{ED3048EF-8B39-491A-B3EE-61CD59871097}"/>
    <cellStyle name="Normal 5 2 2 4 5 2 2 3" xfId="16628" xr:uid="{D8DDEDE8-AA2B-4673-A4BB-1E1F2F00D39C}"/>
    <cellStyle name="Normal 5 2 2 4 5 2 3" xfId="21691" xr:uid="{693724C3-DF3B-4245-96CE-B85FA6D8DE2C}"/>
    <cellStyle name="Normal 5 2 2 4 5 2 4" xfId="12410" xr:uid="{89887DA5-17FD-4E4E-9844-07661A6E87D9}"/>
    <cellStyle name="Normal 5 2 2 4 5 3" xfId="6033" xr:uid="{00000000-0005-0000-0000-000006180000}"/>
    <cellStyle name="Normal 5 2 2 4 5 3 2" xfId="23763" xr:uid="{9BF81FD9-D8A6-4F6F-B377-C2BC7CCA4839}"/>
    <cellStyle name="Normal 5 2 2 4 5 3 3" xfId="14483" xr:uid="{D7679297-59C4-4F8F-8A5C-B9402C4091BD}"/>
    <cellStyle name="Normal 5 2 2 4 5 4" xfId="19546" xr:uid="{A2B513F8-E858-4845-8CD1-E9956D905FFA}"/>
    <cellStyle name="Normal 5 2 2 4 5 5" xfId="10265" xr:uid="{089A0757-291F-4C15-AC29-4FC4F112FB03}"/>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6321" xr:uid="{985B6321-BF2C-4F2A-B416-89D0AA41B201}"/>
    <cellStyle name="Normal 5 2 2 4 6 2 2 3" xfId="17041" xr:uid="{B4D32326-0E1C-4BC7-AC18-45A16B041F4A}"/>
    <cellStyle name="Normal 5 2 2 4 6 2 3" xfId="22104" xr:uid="{2036BFC1-BB4C-4025-86B7-2CBC91987666}"/>
    <cellStyle name="Normal 5 2 2 4 6 2 4" xfId="12823" xr:uid="{920FF9A7-2F0D-4FAC-9900-32C4C1FD7421}"/>
    <cellStyle name="Normal 5 2 2 4 6 3" xfId="6446" xr:uid="{00000000-0005-0000-0000-00000A180000}"/>
    <cellStyle name="Normal 5 2 2 4 6 3 2" xfId="24176" xr:uid="{4C4D7E9E-911F-4983-B818-16E2CDF6A3FB}"/>
    <cellStyle name="Normal 5 2 2 4 6 3 3" xfId="14896" xr:uid="{BF444DAD-7413-492C-824B-8FD0999883A4}"/>
    <cellStyle name="Normal 5 2 2 4 6 4" xfId="19959" xr:uid="{C2733637-5F3E-4497-896A-F01D76FFC126}"/>
    <cellStyle name="Normal 5 2 2 4 6 5" xfId="10678" xr:uid="{2A443293-1150-44CE-9110-5995133C5CC5}"/>
    <cellStyle name="Normal 5 2 2 4 7" xfId="2576" xr:uid="{00000000-0005-0000-0000-00000B180000}"/>
    <cellStyle name="Normal 5 2 2 4 7 2" xfId="6859" xr:uid="{00000000-0005-0000-0000-00000C180000}"/>
    <cellStyle name="Normal 5 2 2 4 7 2 2" xfId="24589" xr:uid="{B9167A5B-95EC-45B6-8AAD-5795C23CFEB0}"/>
    <cellStyle name="Normal 5 2 2 4 7 2 3" xfId="15309" xr:uid="{393053C4-085A-4B99-8FF1-3696E74CC8A3}"/>
    <cellStyle name="Normal 5 2 2 4 7 3" xfId="20372" xr:uid="{AEBB3993-09FB-4871-95B9-0E80693A3BF9}"/>
    <cellStyle name="Normal 5 2 2 4 7 4" xfId="11091" xr:uid="{E67B8FE1-2467-4EA3-9DBA-263901E2C15D}"/>
    <cellStyle name="Normal 5 2 2 4 8" xfId="4794" xr:uid="{00000000-0005-0000-0000-00000D180000}"/>
    <cellStyle name="Normal 5 2 2 4 8 2" xfId="22524" xr:uid="{379BE06A-D170-4121-9DB4-2D29019052E8}"/>
    <cellStyle name="Normal 5 2 2 4 8 3" xfId="13244" xr:uid="{AF261AF5-A8A2-43B9-9DEC-5788DA06268C}"/>
    <cellStyle name="Normal 5 2 2 4 9" xfId="18307" xr:uid="{7CC8880E-6798-468E-81D8-E059B3504FE2}"/>
    <cellStyle name="Normal 5 2 2 5" xfId="423" xr:uid="{00000000-0005-0000-0000-00000E180000}"/>
    <cellStyle name="Normal 5 2 2 5 10" xfId="9028" xr:uid="{9769E872-C525-4EDF-8B31-554EFACF8B57}"/>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5084" xr:uid="{0A7C03D4-3E48-4257-BF90-17643E0E24BC}"/>
    <cellStyle name="Normal 5 2 2 5 2 2 2 3" xfId="15804" xr:uid="{D934275A-DE62-471A-93E0-FBE32DB5D215}"/>
    <cellStyle name="Normal 5 2 2 5 2 2 3" xfId="20867" xr:uid="{353D391C-C4CF-4DFC-8D64-7310690BA292}"/>
    <cellStyle name="Normal 5 2 2 5 2 2 4" xfId="11586" xr:uid="{591DA857-62D8-473F-8813-1646BB1914E2}"/>
    <cellStyle name="Normal 5 2 2 5 2 3" xfId="5209" xr:uid="{00000000-0005-0000-0000-000012180000}"/>
    <cellStyle name="Normal 5 2 2 5 2 3 2" xfId="22939" xr:uid="{4D68E4BF-A21C-416E-BD05-15E527154E62}"/>
    <cellStyle name="Normal 5 2 2 5 2 3 3" xfId="13659" xr:uid="{CA5E6CC8-ACFC-4B80-BB40-29D5D1A96B5F}"/>
    <cellStyle name="Normal 5 2 2 5 2 4" xfId="18722" xr:uid="{F1CD69C7-D226-47A8-856F-8BCF395FC540}"/>
    <cellStyle name="Normal 5 2 2 5 2 5" xfId="17894" xr:uid="{53E9DC2A-A782-452F-803C-E10722F49991}"/>
    <cellStyle name="Normal 5 2 2 5 2 6" xfId="9441" xr:uid="{0E59F1B3-8687-4B9D-8404-F63D9ECF6DEB}"/>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5497" xr:uid="{549405C9-A3A4-468A-97A9-B4665B5BC25B}"/>
    <cellStyle name="Normal 5 2 2 5 3 2 2 3" xfId="16217" xr:uid="{331E3EFE-D9BC-43D0-86E7-5076DCE72401}"/>
    <cellStyle name="Normal 5 2 2 5 3 2 3" xfId="21280" xr:uid="{3B5A0444-0E08-4A88-B8F8-B3B86A4B6488}"/>
    <cellStyle name="Normal 5 2 2 5 3 2 4" xfId="11999" xr:uid="{360AA5A5-FF74-4DCD-8141-178234190A6F}"/>
    <cellStyle name="Normal 5 2 2 5 3 3" xfId="5622" xr:uid="{00000000-0005-0000-0000-000016180000}"/>
    <cellStyle name="Normal 5 2 2 5 3 3 2" xfId="23352" xr:uid="{08D03CC3-44C3-4782-97BE-42131A4B6224}"/>
    <cellStyle name="Normal 5 2 2 5 3 3 3" xfId="14072" xr:uid="{980182C8-7C9F-48EA-8E1E-1F71B9FF97B6}"/>
    <cellStyle name="Normal 5 2 2 5 3 4" xfId="19135" xr:uid="{7B3E55C5-720B-4B82-BBB6-F200527409FB}"/>
    <cellStyle name="Normal 5 2 2 5 3 5" xfId="9854" xr:uid="{1B8BA95F-DBE1-4DCF-B646-C3A6CC38CFA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910" xr:uid="{BDEBDB04-1FC5-4280-8ACA-7A549A0F1E5D}"/>
    <cellStyle name="Normal 5 2 2 5 4 2 2 3" xfId="16630" xr:uid="{2556D490-C180-41FA-A909-CCA0D9E04DCC}"/>
    <cellStyle name="Normal 5 2 2 5 4 2 3" xfId="21693" xr:uid="{3AD39D68-22AB-4985-A0DF-5AC34D071883}"/>
    <cellStyle name="Normal 5 2 2 5 4 2 4" xfId="12412" xr:uid="{D93AA711-95C9-4905-ABC6-CF903388A8CD}"/>
    <cellStyle name="Normal 5 2 2 5 4 3" xfId="6035" xr:uid="{00000000-0005-0000-0000-00001A180000}"/>
    <cellStyle name="Normal 5 2 2 5 4 3 2" xfId="23765" xr:uid="{584D042A-8DC0-47E7-A5BA-AD6D5E897A2F}"/>
    <cellStyle name="Normal 5 2 2 5 4 3 3" xfId="14485" xr:uid="{C103C024-1384-49DF-86ED-5BF671BC0B71}"/>
    <cellStyle name="Normal 5 2 2 5 4 4" xfId="19548" xr:uid="{3B0F63FB-704B-4066-B8B7-62817A4EC574}"/>
    <cellStyle name="Normal 5 2 2 5 4 5" xfId="10267" xr:uid="{CCC6D95D-CF73-4A86-A628-8493822C1A17}"/>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6323" xr:uid="{7169D2F4-07E5-463B-845B-D58A95779BD9}"/>
    <cellStyle name="Normal 5 2 2 5 5 2 2 3" xfId="17043" xr:uid="{09D34E20-BD30-4077-BDF8-32F8444095E8}"/>
    <cellStyle name="Normal 5 2 2 5 5 2 3" xfId="22106" xr:uid="{5BCE50BC-3F34-40EA-BA0C-14548E3448FC}"/>
    <cellStyle name="Normal 5 2 2 5 5 2 4" xfId="12825" xr:uid="{D0A8A039-CB99-4A9E-B0CF-1789A4E8E854}"/>
    <cellStyle name="Normal 5 2 2 5 5 3" xfId="6448" xr:uid="{00000000-0005-0000-0000-00001E180000}"/>
    <cellStyle name="Normal 5 2 2 5 5 3 2" xfId="24178" xr:uid="{21420047-72B1-4CD4-B945-F115B08A9267}"/>
    <cellStyle name="Normal 5 2 2 5 5 3 3" xfId="14898" xr:uid="{BE461C91-CA85-4229-A504-13FCCE2C33D0}"/>
    <cellStyle name="Normal 5 2 2 5 5 4" xfId="19961" xr:uid="{922CA606-215B-4206-A33F-60A51933C0CA}"/>
    <cellStyle name="Normal 5 2 2 5 5 5" xfId="10680" xr:uid="{C32F9B54-B5FB-4FCB-BAD2-C9BDBC7B489F}"/>
    <cellStyle name="Normal 5 2 2 5 6" xfId="2578" xr:uid="{00000000-0005-0000-0000-00001F180000}"/>
    <cellStyle name="Normal 5 2 2 5 6 2" xfId="6861" xr:uid="{00000000-0005-0000-0000-000020180000}"/>
    <cellStyle name="Normal 5 2 2 5 6 2 2" xfId="24591" xr:uid="{BC080936-FD7F-4112-ACD9-0F665CC73B4C}"/>
    <cellStyle name="Normal 5 2 2 5 6 2 3" xfId="15311" xr:uid="{328001EE-14B1-4116-9F22-6A9C131119F7}"/>
    <cellStyle name="Normal 5 2 2 5 6 3" xfId="20374" xr:uid="{BD45404C-4B3F-45D5-9F60-31005D06C41B}"/>
    <cellStyle name="Normal 5 2 2 5 6 4" xfId="11093" xr:uid="{A4733965-8904-4869-B8EB-1345DDDE2678}"/>
    <cellStyle name="Normal 5 2 2 5 7" xfId="4796" xr:uid="{00000000-0005-0000-0000-000021180000}"/>
    <cellStyle name="Normal 5 2 2 5 7 2" xfId="22526" xr:uid="{E8311129-F071-4ABD-9624-B68E5D25C73D}"/>
    <cellStyle name="Normal 5 2 2 5 7 3" xfId="13246" xr:uid="{279954CE-D3CC-4745-8EA1-2B645D35E5AB}"/>
    <cellStyle name="Normal 5 2 2 5 8" xfId="18309" xr:uid="{3322AADF-461D-4586-A7CD-7DDAE508988C}"/>
    <cellStyle name="Normal 5 2 2 5 9" xfId="17475" xr:uid="{E2DBA073-BA7E-4743-89FD-B0C7C4C1046C}"/>
    <cellStyle name="Normal 5 2 2 6" xfId="882" xr:uid="{00000000-0005-0000-0000-000022180000}"/>
    <cellStyle name="Normal 5 2 2 6 2" xfId="3117" xr:uid="{00000000-0005-0000-0000-000023180000}"/>
    <cellStyle name="Normal 5 2 2 6 2 2" xfId="7339" xr:uid="{00000000-0005-0000-0000-000024180000}"/>
    <cellStyle name="Normal 5 2 2 6 2 2 2" xfId="25069" xr:uid="{84EB5B76-CE95-47FA-B897-82958D797F9F}"/>
    <cellStyle name="Normal 5 2 2 6 2 2 3" xfId="15789" xr:uid="{974E3902-5C79-44A9-AF86-454F29315CFE}"/>
    <cellStyle name="Normal 5 2 2 6 2 3" xfId="20852" xr:uid="{069B1C43-436D-4FC5-BCF6-22373C4285CC}"/>
    <cellStyle name="Normal 5 2 2 6 2 4" xfId="11571" xr:uid="{399E5723-BF55-4268-A7CB-8F9EADDFB37E}"/>
    <cellStyle name="Normal 5 2 2 6 3" xfId="5194" xr:uid="{00000000-0005-0000-0000-000025180000}"/>
    <cellStyle name="Normal 5 2 2 6 3 2" xfId="22924" xr:uid="{BC1B73A4-552A-478A-AB8E-285C85AB0249}"/>
    <cellStyle name="Normal 5 2 2 6 3 3" xfId="13644" xr:uid="{BF137680-882A-4793-8B26-E7FCFD881BBF}"/>
    <cellStyle name="Normal 5 2 2 6 4" xfId="18707" xr:uid="{C8B277A3-CD64-4AF9-BD20-9235756FC459}"/>
    <cellStyle name="Normal 5 2 2 6 5" xfId="17879" xr:uid="{D1F12580-A9CF-42F3-A7AC-31C17362D846}"/>
    <cellStyle name="Normal 5 2 2 6 6" xfId="9426" xr:uid="{506C11BF-01A3-4FE7-82DD-CE92775E228E}"/>
    <cellStyle name="Normal 5 2 2 7" xfId="1300" xr:uid="{00000000-0005-0000-0000-000026180000}"/>
    <cellStyle name="Normal 5 2 2 7 2" xfId="3530" xr:uid="{00000000-0005-0000-0000-000027180000}"/>
    <cellStyle name="Normal 5 2 2 7 2 2" xfId="7752" xr:uid="{00000000-0005-0000-0000-000028180000}"/>
    <cellStyle name="Normal 5 2 2 7 2 2 2" xfId="25482" xr:uid="{19BB43EE-7724-4044-B29C-DC698D7F2EE8}"/>
    <cellStyle name="Normal 5 2 2 7 2 2 3" xfId="16202" xr:uid="{073C870B-CB6A-4150-9E6B-93AB55BDDAC3}"/>
    <cellStyle name="Normal 5 2 2 7 2 3" xfId="21265" xr:uid="{EE939EE6-7967-4026-9634-32B6D58F8AB2}"/>
    <cellStyle name="Normal 5 2 2 7 2 4" xfId="11984" xr:uid="{22ECA653-A2B7-4B82-9CF1-B7B1DF1A0E87}"/>
    <cellStyle name="Normal 5 2 2 7 3" xfId="5607" xr:uid="{00000000-0005-0000-0000-000029180000}"/>
    <cellStyle name="Normal 5 2 2 7 3 2" xfId="23337" xr:uid="{790EFC17-841F-47C0-92E3-C40578B74A85}"/>
    <cellStyle name="Normal 5 2 2 7 3 3" xfId="14057" xr:uid="{924DB017-D2FD-49DF-BD34-A30DB57A5A68}"/>
    <cellStyle name="Normal 5 2 2 7 4" xfId="19120" xr:uid="{03303FBC-2A2F-4171-BACC-E26522ABAFE8}"/>
    <cellStyle name="Normal 5 2 2 7 5" xfId="9839" xr:uid="{EC0FB402-3AF9-473C-B94F-2FEF8F990BE4}"/>
    <cellStyle name="Normal 5 2 2 8" xfId="1713" xr:uid="{00000000-0005-0000-0000-00002A180000}"/>
    <cellStyle name="Normal 5 2 2 8 2" xfId="3943" xr:uid="{00000000-0005-0000-0000-00002B180000}"/>
    <cellStyle name="Normal 5 2 2 8 2 2" xfId="8165" xr:uid="{00000000-0005-0000-0000-00002C180000}"/>
    <cellStyle name="Normal 5 2 2 8 2 2 2" xfId="25895" xr:uid="{84956098-FCEE-48DB-917E-CA219B7709FE}"/>
    <cellStyle name="Normal 5 2 2 8 2 2 3" xfId="16615" xr:uid="{197182D1-3B06-4851-8BDB-B483435F31D0}"/>
    <cellStyle name="Normal 5 2 2 8 2 3" xfId="21678" xr:uid="{BCBDCF7E-B0B6-401E-9073-E241F4E36669}"/>
    <cellStyle name="Normal 5 2 2 8 2 4" xfId="12397" xr:uid="{D42FA053-670B-48B3-B6F5-8E57F9613E4D}"/>
    <cellStyle name="Normal 5 2 2 8 3" xfId="6020" xr:uid="{00000000-0005-0000-0000-00002D180000}"/>
    <cellStyle name="Normal 5 2 2 8 3 2" xfId="23750" xr:uid="{01BB27BB-47B9-4C1E-B77C-8466CD0559B3}"/>
    <cellStyle name="Normal 5 2 2 8 3 3" xfId="14470" xr:uid="{5E6B9DC4-4D29-41E4-8780-6B0D010ADAE4}"/>
    <cellStyle name="Normal 5 2 2 8 4" xfId="19533" xr:uid="{FD67FDEF-FE2E-460A-9B0D-CFC7C188E0C8}"/>
    <cellStyle name="Normal 5 2 2 8 5" xfId="10252" xr:uid="{DDBE440E-0022-409E-91DB-93B1A073FFAE}"/>
    <cellStyle name="Normal 5 2 2 9" xfId="2127" xr:uid="{00000000-0005-0000-0000-00002E180000}"/>
    <cellStyle name="Normal 5 2 2 9 2" xfId="4356" xr:uid="{00000000-0005-0000-0000-00002F180000}"/>
    <cellStyle name="Normal 5 2 2 9 2 2" xfId="8578" xr:uid="{00000000-0005-0000-0000-000030180000}"/>
    <cellStyle name="Normal 5 2 2 9 2 2 2" xfId="26308" xr:uid="{0A42C702-D250-495D-8052-66057A383695}"/>
    <cellStyle name="Normal 5 2 2 9 2 2 3" xfId="17028" xr:uid="{9C38CE89-3646-401E-813C-8DDF882C7DFE}"/>
    <cellStyle name="Normal 5 2 2 9 2 3" xfId="22091" xr:uid="{0EACF43E-3063-408C-B80C-F9CF43DCFA0C}"/>
    <cellStyle name="Normal 5 2 2 9 2 4" xfId="12810" xr:uid="{97A25593-2962-4632-A5D9-A8D482879B82}"/>
    <cellStyle name="Normal 5 2 2 9 3" xfId="6433" xr:uid="{00000000-0005-0000-0000-000031180000}"/>
    <cellStyle name="Normal 5 2 2 9 3 2" xfId="24163" xr:uid="{85F41351-67EB-45FA-A029-8FE71A5507F1}"/>
    <cellStyle name="Normal 5 2 2 9 3 3" xfId="14883" xr:uid="{016874C8-37B5-483D-8063-D937F438F573}"/>
    <cellStyle name="Normal 5 2 2 9 4" xfId="19946" xr:uid="{79E661ED-F5E7-429E-A680-F724865D4D30}"/>
    <cellStyle name="Normal 5 2 2 9 5" xfId="10665" xr:uid="{79A856A0-266B-4603-AA14-F270F75CE3F8}"/>
    <cellStyle name="Normal 5 2 3" xfId="424" xr:uid="{00000000-0005-0000-0000-000032180000}"/>
    <cellStyle name="Normal 5 2 3 10" xfId="4797" xr:uid="{00000000-0005-0000-0000-000033180000}"/>
    <cellStyle name="Normal 5 2 3 10 2" xfId="22527" xr:uid="{8E2169F2-3EFA-4B1C-8679-B61531EC448A}"/>
    <cellStyle name="Normal 5 2 3 10 3" xfId="13247" xr:uid="{6D0E0B58-F696-4CAD-A316-F07EBF26760A}"/>
    <cellStyle name="Normal 5 2 3 11" xfId="18310" xr:uid="{9FCFA63F-023F-492B-8A78-972263FCE597}"/>
    <cellStyle name="Normal 5 2 3 12" xfId="17476" xr:uid="{ECEA53DE-9362-48D7-AD49-D75C4883FE23}"/>
    <cellStyle name="Normal 5 2 3 13" xfId="9029" xr:uid="{118FA91B-433B-440A-8A40-696FD6E329F9}"/>
    <cellStyle name="Normal 5 2 3 2" xfId="425" xr:uid="{00000000-0005-0000-0000-000034180000}"/>
    <cellStyle name="Normal 5 2 3 2 10" xfId="18311" xr:uid="{52D4328E-F9B0-4540-9E8F-B17DE837B6B2}"/>
    <cellStyle name="Normal 5 2 3 2 11" xfId="17477" xr:uid="{C1539702-EAC5-42DE-A33A-D445DE6E1B67}"/>
    <cellStyle name="Normal 5 2 3 2 12" xfId="9030" xr:uid="{797D8C42-C4B7-4E06-BE79-6F825679F998}"/>
    <cellStyle name="Normal 5 2 3 2 2" xfId="426" xr:uid="{00000000-0005-0000-0000-000035180000}"/>
    <cellStyle name="Normal 5 2 3 2 2 10" xfId="17478" xr:uid="{14D2BD63-2929-4342-9AA7-8CF0351D321B}"/>
    <cellStyle name="Normal 5 2 3 2 2 11" xfId="9031" xr:uid="{2BB6DD33-BD1D-4BD8-9500-929F51136D84}"/>
    <cellStyle name="Normal 5 2 3 2 2 2" xfId="427" xr:uid="{00000000-0005-0000-0000-000036180000}"/>
    <cellStyle name="Normal 5 2 3 2 2 2 10" xfId="9032" xr:uid="{E94E1BDB-BDF3-4DA5-90CF-5567B795858D}"/>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5088" xr:uid="{7CE7656F-E4A7-4063-A695-95CD72781DE2}"/>
    <cellStyle name="Normal 5 2 3 2 2 2 2 2 2 3" xfId="15808" xr:uid="{9AA56F87-1E82-4005-95B5-ADEEC69D5574}"/>
    <cellStyle name="Normal 5 2 3 2 2 2 2 2 3" xfId="20871" xr:uid="{09B2A1D8-B52D-457D-8397-12745C49B18D}"/>
    <cellStyle name="Normal 5 2 3 2 2 2 2 2 4" xfId="11590" xr:uid="{C940240B-6265-4D78-B18E-60D100F6C88C}"/>
    <cellStyle name="Normal 5 2 3 2 2 2 2 3" xfId="5213" xr:uid="{00000000-0005-0000-0000-00003A180000}"/>
    <cellStyle name="Normal 5 2 3 2 2 2 2 3 2" xfId="22943" xr:uid="{3ACC0ECF-ACA9-4F9F-B644-3A993EA63521}"/>
    <cellStyle name="Normal 5 2 3 2 2 2 2 3 3" xfId="13663" xr:uid="{C168D538-1FD8-472C-809E-2DE4AD2644BC}"/>
    <cellStyle name="Normal 5 2 3 2 2 2 2 4" xfId="18726" xr:uid="{43014D75-40B0-43C6-B522-11FA0596BEF9}"/>
    <cellStyle name="Normal 5 2 3 2 2 2 2 5" xfId="17898" xr:uid="{F4BB26A9-C34D-4207-8A92-6238C2163D1B}"/>
    <cellStyle name="Normal 5 2 3 2 2 2 2 6" xfId="9445" xr:uid="{3BCDEE16-0608-4616-A8CE-227B8906C89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5501" xr:uid="{BC44C381-10C5-4BC3-8824-1E8048506183}"/>
    <cellStyle name="Normal 5 2 3 2 2 2 3 2 2 3" xfId="16221" xr:uid="{A134DAFE-343C-44D7-AE3C-C0AC31EC1603}"/>
    <cellStyle name="Normal 5 2 3 2 2 2 3 2 3" xfId="21284" xr:uid="{5911E1BB-994A-4565-8207-474806A65FE6}"/>
    <cellStyle name="Normal 5 2 3 2 2 2 3 2 4" xfId="12003" xr:uid="{3459D33C-D3E0-4BA7-B770-0F028821728A}"/>
    <cellStyle name="Normal 5 2 3 2 2 2 3 3" xfId="5626" xr:uid="{00000000-0005-0000-0000-00003E180000}"/>
    <cellStyle name="Normal 5 2 3 2 2 2 3 3 2" xfId="23356" xr:uid="{DBCEC5F7-5FFF-41B7-A449-A425DC20E4FE}"/>
    <cellStyle name="Normal 5 2 3 2 2 2 3 3 3" xfId="14076" xr:uid="{E28E4300-C7EC-42B4-B36F-B9640AFDEB24}"/>
    <cellStyle name="Normal 5 2 3 2 2 2 3 4" xfId="19139" xr:uid="{5D6821B0-31FB-4C4E-9FD8-58958A4087DF}"/>
    <cellStyle name="Normal 5 2 3 2 2 2 3 5" xfId="9858" xr:uid="{61CE3CAA-2FB8-41B4-AE21-B3F26C072FAC}"/>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914" xr:uid="{E695ABA5-10A5-4235-8E2B-C5390DC2AF6A}"/>
    <cellStyle name="Normal 5 2 3 2 2 2 4 2 2 3" xfId="16634" xr:uid="{BF0C1E02-9A5C-4D05-9232-5FED511851BF}"/>
    <cellStyle name="Normal 5 2 3 2 2 2 4 2 3" xfId="21697" xr:uid="{DB3963D7-F3D8-4F26-8558-75E89A36048A}"/>
    <cellStyle name="Normal 5 2 3 2 2 2 4 2 4" xfId="12416" xr:uid="{6F4B37E3-8505-4184-8BE1-337080BFEDAE}"/>
    <cellStyle name="Normal 5 2 3 2 2 2 4 3" xfId="6039" xr:uid="{00000000-0005-0000-0000-000042180000}"/>
    <cellStyle name="Normal 5 2 3 2 2 2 4 3 2" xfId="23769" xr:uid="{7E22F2DC-1164-4177-A65E-43119562E165}"/>
    <cellStyle name="Normal 5 2 3 2 2 2 4 3 3" xfId="14489" xr:uid="{62871FB4-ADC6-44CA-96F6-ED76E26128D4}"/>
    <cellStyle name="Normal 5 2 3 2 2 2 4 4" xfId="19552" xr:uid="{BA92CAB1-7CCF-4859-B952-90A2634B664D}"/>
    <cellStyle name="Normal 5 2 3 2 2 2 4 5" xfId="10271" xr:uid="{6B2D1E47-0D09-4B57-90A8-F5BA0DBE4ED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6327" xr:uid="{FCE826D5-B295-4B83-9C83-5A291AA45C97}"/>
    <cellStyle name="Normal 5 2 3 2 2 2 5 2 2 3" xfId="17047" xr:uid="{2B2B87B5-2A9B-4FBB-B3C4-E43B3EBFC095}"/>
    <cellStyle name="Normal 5 2 3 2 2 2 5 2 3" xfId="22110" xr:uid="{4204BDF6-ECAF-41E9-BFD5-72A140A18D0D}"/>
    <cellStyle name="Normal 5 2 3 2 2 2 5 2 4" xfId="12829" xr:uid="{EF301C3A-9357-4FAC-AF3E-A376481456A3}"/>
    <cellStyle name="Normal 5 2 3 2 2 2 5 3" xfId="6452" xr:uid="{00000000-0005-0000-0000-000046180000}"/>
    <cellStyle name="Normal 5 2 3 2 2 2 5 3 2" xfId="24182" xr:uid="{2B9F95C5-7686-4025-884C-FC00FBF11432}"/>
    <cellStyle name="Normal 5 2 3 2 2 2 5 3 3" xfId="14902" xr:uid="{855B00EE-6C88-4E02-A843-155E65A437EA}"/>
    <cellStyle name="Normal 5 2 3 2 2 2 5 4" xfId="19965" xr:uid="{3533ED83-34D1-4EF0-A467-DF9CC8E605CD}"/>
    <cellStyle name="Normal 5 2 3 2 2 2 5 5" xfId="10684" xr:uid="{FCF7C1C2-67AA-4EAE-8EED-560C1A5CF63A}"/>
    <cellStyle name="Normal 5 2 3 2 2 2 6" xfId="2582" xr:uid="{00000000-0005-0000-0000-000047180000}"/>
    <cellStyle name="Normal 5 2 3 2 2 2 6 2" xfId="6865" xr:uid="{00000000-0005-0000-0000-000048180000}"/>
    <cellStyle name="Normal 5 2 3 2 2 2 6 2 2" xfId="24595" xr:uid="{45292093-43CF-4D68-B887-59A67257EE48}"/>
    <cellStyle name="Normal 5 2 3 2 2 2 6 2 3" xfId="15315" xr:uid="{B98076DD-1DD6-495F-950B-4C4FE317B6D3}"/>
    <cellStyle name="Normal 5 2 3 2 2 2 6 3" xfId="20378" xr:uid="{9E774825-6E9A-4E19-9356-FF3769917DC1}"/>
    <cellStyle name="Normal 5 2 3 2 2 2 6 4" xfId="11097" xr:uid="{8FFEC2A9-DE6E-491D-BDEE-D0007450273F}"/>
    <cellStyle name="Normal 5 2 3 2 2 2 7" xfId="4800" xr:uid="{00000000-0005-0000-0000-000049180000}"/>
    <cellStyle name="Normal 5 2 3 2 2 2 7 2" xfId="22530" xr:uid="{5CAD6EE2-F04F-4390-BE37-8270E14F1700}"/>
    <cellStyle name="Normal 5 2 3 2 2 2 7 3" xfId="13250" xr:uid="{56A0A5A0-B524-4FEA-BD66-529E0BCB3636}"/>
    <cellStyle name="Normal 5 2 3 2 2 2 8" xfId="18313" xr:uid="{66E89CB5-7D19-41F6-A77E-7885B715F7C5}"/>
    <cellStyle name="Normal 5 2 3 2 2 2 9" xfId="17479" xr:uid="{0E23C722-D25A-478A-B69C-F0AE4D1DFBC3}"/>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5087" xr:uid="{4CB783D4-EB29-488C-8A88-51FE6DFDF245}"/>
    <cellStyle name="Normal 5 2 3 2 2 3 2 2 3" xfId="15807" xr:uid="{9FC915D5-B5FE-4FFE-B146-795E549AAFFB}"/>
    <cellStyle name="Normal 5 2 3 2 2 3 2 3" xfId="20870" xr:uid="{06FFE550-86BD-4E91-9E35-CDA8DA225A8E}"/>
    <cellStyle name="Normal 5 2 3 2 2 3 2 4" xfId="11589" xr:uid="{54FD02F6-B794-4A65-A481-6BBEEC4CD631}"/>
    <cellStyle name="Normal 5 2 3 2 2 3 3" xfId="5212" xr:uid="{00000000-0005-0000-0000-00004D180000}"/>
    <cellStyle name="Normal 5 2 3 2 2 3 3 2" xfId="22942" xr:uid="{8B04CA61-5659-44DC-BD1C-C86ADBBD01F0}"/>
    <cellStyle name="Normal 5 2 3 2 2 3 3 3" xfId="13662" xr:uid="{21BBF67B-980D-4AB4-ADC7-4279A3EF217A}"/>
    <cellStyle name="Normal 5 2 3 2 2 3 4" xfId="18725" xr:uid="{30F4644B-8327-438F-A522-A6CD20C07A04}"/>
    <cellStyle name="Normal 5 2 3 2 2 3 5" xfId="17897" xr:uid="{A0855FFE-8E5F-4955-90AA-616A4B257460}"/>
    <cellStyle name="Normal 5 2 3 2 2 3 6" xfId="9444" xr:uid="{A879C1BB-101E-4976-8D9C-88665335FC1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5500" xr:uid="{43C7D83F-9816-4BA8-B7A7-471D2E38ECB9}"/>
    <cellStyle name="Normal 5 2 3 2 2 4 2 2 3" xfId="16220" xr:uid="{0A18A1B8-0737-4355-8EF6-5D31BA6285B8}"/>
    <cellStyle name="Normal 5 2 3 2 2 4 2 3" xfId="21283" xr:uid="{AC2603D2-9235-4DED-AA5D-60802269A7D4}"/>
    <cellStyle name="Normal 5 2 3 2 2 4 2 4" xfId="12002" xr:uid="{ECEBACDF-38FC-4A15-B3D2-74BB78F3ECDF}"/>
    <cellStyle name="Normal 5 2 3 2 2 4 3" xfId="5625" xr:uid="{00000000-0005-0000-0000-000051180000}"/>
    <cellStyle name="Normal 5 2 3 2 2 4 3 2" xfId="23355" xr:uid="{7B5C7184-9FBF-4AE7-B6DA-935963757A42}"/>
    <cellStyle name="Normal 5 2 3 2 2 4 3 3" xfId="14075" xr:uid="{8B5DB856-8007-48A8-8111-02210F9CE943}"/>
    <cellStyle name="Normal 5 2 3 2 2 4 4" xfId="19138" xr:uid="{9EC87F33-9125-4AE4-98E6-5896424CC112}"/>
    <cellStyle name="Normal 5 2 3 2 2 4 5" xfId="9857" xr:uid="{31982001-EB35-4495-9D9C-49D991CE0F8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913" xr:uid="{7DDC0E6D-C659-42F3-96D5-C6BF66119F01}"/>
    <cellStyle name="Normal 5 2 3 2 2 5 2 2 3" xfId="16633" xr:uid="{E8D40EE0-F86F-4A99-8E0B-F62FC50CD659}"/>
    <cellStyle name="Normal 5 2 3 2 2 5 2 3" xfId="21696" xr:uid="{92F76CCF-31CB-4749-96EC-A511AD99FA8E}"/>
    <cellStyle name="Normal 5 2 3 2 2 5 2 4" xfId="12415" xr:uid="{A3D89828-B1E0-4F3A-BCF4-950F83DCAB91}"/>
    <cellStyle name="Normal 5 2 3 2 2 5 3" xfId="6038" xr:uid="{00000000-0005-0000-0000-000055180000}"/>
    <cellStyle name="Normal 5 2 3 2 2 5 3 2" xfId="23768" xr:uid="{CBA3602A-23ED-4284-A5D9-35EF538E4611}"/>
    <cellStyle name="Normal 5 2 3 2 2 5 3 3" xfId="14488" xr:uid="{74089A0C-F5A2-4418-8385-4209BCF7EF0B}"/>
    <cellStyle name="Normal 5 2 3 2 2 5 4" xfId="19551" xr:uid="{88F9423C-027B-4551-B9CB-0EAD6214066C}"/>
    <cellStyle name="Normal 5 2 3 2 2 5 5" xfId="10270" xr:uid="{87EAA446-3AB6-4FC6-9ED9-07E2FA02DF6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6326" xr:uid="{BC2CA4CB-76C6-4C77-932E-984B2C9DC19C}"/>
    <cellStyle name="Normal 5 2 3 2 2 6 2 2 3" xfId="17046" xr:uid="{C68A00D7-A7C5-425A-B280-8DB7714952D6}"/>
    <cellStyle name="Normal 5 2 3 2 2 6 2 3" xfId="22109" xr:uid="{3F4E062D-587F-4C53-AD5C-CC0FA5E18C7F}"/>
    <cellStyle name="Normal 5 2 3 2 2 6 2 4" xfId="12828" xr:uid="{1E9112D9-1C18-44DF-BE89-47F9EEB816D2}"/>
    <cellStyle name="Normal 5 2 3 2 2 6 3" xfId="6451" xr:uid="{00000000-0005-0000-0000-000059180000}"/>
    <cellStyle name="Normal 5 2 3 2 2 6 3 2" xfId="24181" xr:uid="{92E8AC25-7B67-4C55-8742-66569432A032}"/>
    <cellStyle name="Normal 5 2 3 2 2 6 3 3" xfId="14901" xr:uid="{0C21DB0E-5B60-4C73-98E9-9D3CE4E6EE55}"/>
    <cellStyle name="Normal 5 2 3 2 2 6 4" xfId="19964" xr:uid="{4F97BFB6-25FB-42F5-9D99-DCF45FFBE7AF}"/>
    <cellStyle name="Normal 5 2 3 2 2 6 5" xfId="10683" xr:uid="{6B438546-28A5-4706-A63B-8B2E695A64A0}"/>
    <cellStyle name="Normal 5 2 3 2 2 7" xfId="2581" xr:uid="{00000000-0005-0000-0000-00005A180000}"/>
    <cellStyle name="Normal 5 2 3 2 2 7 2" xfId="6864" xr:uid="{00000000-0005-0000-0000-00005B180000}"/>
    <cellStyle name="Normal 5 2 3 2 2 7 2 2" xfId="24594" xr:uid="{27374D39-CA93-433D-882A-E48D1857CD4F}"/>
    <cellStyle name="Normal 5 2 3 2 2 7 2 3" xfId="15314" xr:uid="{0F3DF218-DC45-4E24-9A46-C09125C6CF9F}"/>
    <cellStyle name="Normal 5 2 3 2 2 7 3" xfId="20377" xr:uid="{4A10FE76-EE3B-4AC1-A401-96C562CAD18C}"/>
    <cellStyle name="Normal 5 2 3 2 2 7 4" xfId="11096" xr:uid="{9CCB8D0F-06E9-4749-8132-8B233343B777}"/>
    <cellStyle name="Normal 5 2 3 2 2 8" xfId="4799" xr:uid="{00000000-0005-0000-0000-00005C180000}"/>
    <cellStyle name="Normal 5 2 3 2 2 8 2" xfId="22529" xr:uid="{521E423F-8817-4162-8F42-558E9D1286F5}"/>
    <cellStyle name="Normal 5 2 3 2 2 8 3" xfId="13249" xr:uid="{23172595-23B2-48AE-8B42-CC68F216CA27}"/>
    <cellStyle name="Normal 5 2 3 2 2 9" xfId="18312" xr:uid="{C0ED62EA-965F-4C3B-9E9F-A0A69A61B768}"/>
    <cellStyle name="Normal 5 2 3 2 3" xfId="428" xr:uid="{00000000-0005-0000-0000-00005D180000}"/>
    <cellStyle name="Normal 5 2 3 2 3 10" xfId="9033" xr:uid="{158220F8-1DCE-4FAC-8D75-084A644BA5A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5089" xr:uid="{4B96101C-FEE4-4D47-9513-BF0B5C98F1FE}"/>
    <cellStyle name="Normal 5 2 3 2 3 2 2 2 3" xfId="15809" xr:uid="{70C93C13-F730-4078-B382-7D72A5A88FA7}"/>
    <cellStyle name="Normal 5 2 3 2 3 2 2 3" xfId="20872" xr:uid="{43A9DFC2-E632-4ED1-8A37-FD82D35C7F36}"/>
    <cellStyle name="Normal 5 2 3 2 3 2 2 4" xfId="11591" xr:uid="{01FBB299-0A96-432B-883A-71174B8360F0}"/>
    <cellStyle name="Normal 5 2 3 2 3 2 3" xfId="5214" xr:uid="{00000000-0005-0000-0000-000061180000}"/>
    <cellStyle name="Normal 5 2 3 2 3 2 3 2" xfId="22944" xr:uid="{A9466C7D-0075-4E57-9E19-50C5EBDA0201}"/>
    <cellStyle name="Normal 5 2 3 2 3 2 3 3" xfId="13664" xr:uid="{2B6C0422-886C-4255-B9A1-2090958D2108}"/>
    <cellStyle name="Normal 5 2 3 2 3 2 4" xfId="18727" xr:uid="{D82316F3-D3A9-42B4-BA6B-0EA8BA550044}"/>
    <cellStyle name="Normal 5 2 3 2 3 2 5" xfId="17899" xr:uid="{EB6B0701-7EE7-491C-91CB-0C1569492051}"/>
    <cellStyle name="Normal 5 2 3 2 3 2 6" xfId="9446" xr:uid="{1E8E0FDD-E939-4752-B95E-D3B3262934E7}"/>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5502" xr:uid="{8F01D582-2C12-44E0-AE8F-F9CBDFCF5EB6}"/>
    <cellStyle name="Normal 5 2 3 2 3 3 2 2 3" xfId="16222" xr:uid="{270E2CBD-692F-4344-8076-2ECF86D99CED}"/>
    <cellStyle name="Normal 5 2 3 2 3 3 2 3" xfId="21285" xr:uid="{64124628-CB5B-4A83-95D9-3E709F394BD3}"/>
    <cellStyle name="Normal 5 2 3 2 3 3 2 4" xfId="12004" xr:uid="{2D6868ED-8A9F-4C96-BCED-9DAD50BE58A1}"/>
    <cellStyle name="Normal 5 2 3 2 3 3 3" xfId="5627" xr:uid="{00000000-0005-0000-0000-000065180000}"/>
    <cellStyle name="Normal 5 2 3 2 3 3 3 2" xfId="23357" xr:uid="{2F276D0E-B89A-442B-B1DE-8BFD786E6EA6}"/>
    <cellStyle name="Normal 5 2 3 2 3 3 3 3" xfId="14077" xr:uid="{A08C242C-2D57-42B3-B35B-E4E34BF95826}"/>
    <cellStyle name="Normal 5 2 3 2 3 3 4" xfId="19140" xr:uid="{07A5AD26-4272-4D52-9FDF-0C0E79A14C60}"/>
    <cellStyle name="Normal 5 2 3 2 3 3 5" xfId="9859" xr:uid="{9F1159A3-2EE7-4C02-9515-865A74B99EF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915" xr:uid="{97B40002-4293-4420-BF83-4DDAA3CE2546}"/>
    <cellStyle name="Normal 5 2 3 2 3 4 2 2 3" xfId="16635" xr:uid="{95DDC6C9-A6E2-47BD-A92F-70FE4B930B77}"/>
    <cellStyle name="Normal 5 2 3 2 3 4 2 3" xfId="21698" xr:uid="{1175DF67-A343-401D-A948-4FC48EFB3BDD}"/>
    <cellStyle name="Normal 5 2 3 2 3 4 2 4" xfId="12417" xr:uid="{A3E1689E-E0D1-45E6-84AE-65C3D6373695}"/>
    <cellStyle name="Normal 5 2 3 2 3 4 3" xfId="6040" xr:uid="{00000000-0005-0000-0000-000069180000}"/>
    <cellStyle name="Normal 5 2 3 2 3 4 3 2" xfId="23770" xr:uid="{AD143334-276E-4272-A9BC-D9426B918FF4}"/>
    <cellStyle name="Normal 5 2 3 2 3 4 3 3" xfId="14490" xr:uid="{491D0F02-54A1-4489-8DD2-F671F7BC2B41}"/>
    <cellStyle name="Normal 5 2 3 2 3 4 4" xfId="19553" xr:uid="{DC9CEE50-0FEA-4D88-A299-9DEC135D918D}"/>
    <cellStyle name="Normal 5 2 3 2 3 4 5" xfId="10272" xr:uid="{41C8205B-4A40-493F-A200-86326202336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6328" xr:uid="{6507032B-68B4-40F0-934D-FF31A4B85EF7}"/>
    <cellStyle name="Normal 5 2 3 2 3 5 2 2 3" xfId="17048" xr:uid="{89269664-B471-4C1B-9131-ABD72512088D}"/>
    <cellStyle name="Normal 5 2 3 2 3 5 2 3" xfId="22111" xr:uid="{5EDE6C9D-3082-42C3-9E19-C8FF0237E02D}"/>
    <cellStyle name="Normal 5 2 3 2 3 5 2 4" xfId="12830" xr:uid="{449B66D3-0A96-4A2D-8E0C-7AB51097761A}"/>
    <cellStyle name="Normal 5 2 3 2 3 5 3" xfId="6453" xr:uid="{00000000-0005-0000-0000-00006D180000}"/>
    <cellStyle name="Normal 5 2 3 2 3 5 3 2" xfId="24183" xr:uid="{B41A6A8C-CDBE-4417-A068-26EC06DF1E9B}"/>
    <cellStyle name="Normal 5 2 3 2 3 5 3 3" xfId="14903" xr:uid="{2F543A81-6063-4EBC-AAF4-50365BAD4B28}"/>
    <cellStyle name="Normal 5 2 3 2 3 5 4" xfId="19966" xr:uid="{AFDCA878-D52F-4E6E-9C8D-6901FFABECAE}"/>
    <cellStyle name="Normal 5 2 3 2 3 5 5" xfId="10685" xr:uid="{B051994D-AC8E-4BE6-BFDD-A30F04743E4E}"/>
    <cellStyle name="Normal 5 2 3 2 3 6" xfId="2583" xr:uid="{00000000-0005-0000-0000-00006E180000}"/>
    <cellStyle name="Normal 5 2 3 2 3 6 2" xfId="6866" xr:uid="{00000000-0005-0000-0000-00006F180000}"/>
    <cellStyle name="Normal 5 2 3 2 3 6 2 2" xfId="24596" xr:uid="{B088D8B9-BBF7-4C42-8FE2-06B0212616B4}"/>
    <cellStyle name="Normal 5 2 3 2 3 6 2 3" xfId="15316" xr:uid="{97E9B24F-2163-4E97-B2DC-476C6FD89BBB}"/>
    <cellStyle name="Normal 5 2 3 2 3 6 3" xfId="20379" xr:uid="{1A08AB70-3E02-48FA-8D4E-9708D2E1CC16}"/>
    <cellStyle name="Normal 5 2 3 2 3 6 4" xfId="11098" xr:uid="{92BA8542-56B7-403E-908B-BB191E0F6548}"/>
    <cellStyle name="Normal 5 2 3 2 3 7" xfId="4801" xr:uid="{00000000-0005-0000-0000-000070180000}"/>
    <cellStyle name="Normal 5 2 3 2 3 7 2" xfId="22531" xr:uid="{E661FBEB-BB0A-4616-9A3F-BCBC91353E26}"/>
    <cellStyle name="Normal 5 2 3 2 3 7 3" xfId="13251" xr:uid="{CAE5C13F-B12F-42EA-9FF6-7E9EE54E2611}"/>
    <cellStyle name="Normal 5 2 3 2 3 8" xfId="18314" xr:uid="{498D7252-BF88-473E-8278-C1F2D2709C3C}"/>
    <cellStyle name="Normal 5 2 3 2 3 9" xfId="17480" xr:uid="{5059BC0D-C671-475A-B020-4406D47AFCE3}"/>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5086" xr:uid="{DF174C51-55C5-479F-94FB-9B3741D1972C}"/>
    <cellStyle name="Normal 5 2 3 2 4 2 2 3" xfId="15806" xr:uid="{1A9581ED-558F-41A8-A78F-04B67E931869}"/>
    <cellStyle name="Normal 5 2 3 2 4 2 3" xfId="20869" xr:uid="{18D674CD-447B-42F7-A997-9F53CC33C2CA}"/>
    <cellStyle name="Normal 5 2 3 2 4 2 4" xfId="11588" xr:uid="{51CC7E22-ED23-4A43-8E13-17748B24E910}"/>
    <cellStyle name="Normal 5 2 3 2 4 3" xfId="5211" xr:uid="{00000000-0005-0000-0000-000074180000}"/>
    <cellStyle name="Normal 5 2 3 2 4 3 2" xfId="22941" xr:uid="{D887E84F-02ED-4035-95EF-5CA1F58182C8}"/>
    <cellStyle name="Normal 5 2 3 2 4 3 3" xfId="13661" xr:uid="{99F310E2-75B6-4F84-B80C-6087BE2A9D48}"/>
    <cellStyle name="Normal 5 2 3 2 4 4" xfId="18724" xr:uid="{009E07E4-8C0F-4F09-A21F-BAA0B4DC047D}"/>
    <cellStyle name="Normal 5 2 3 2 4 5" xfId="17896" xr:uid="{EEDC2C04-3BF1-4E43-818F-292BE82D6825}"/>
    <cellStyle name="Normal 5 2 3 2 4 6" xfId="9443" xr:uid="{C2C4AE99-088B-45E1-979F-41CC90C24968}"/>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5499" xr:uid="{D1F904BA-1741-49E8-B358-BE3F93610DA9}"/>
    <cellStyle name="Normal 5 2 3 2 5 2 2 3" xfId="16219" xr:uid="{3CA1BADC-C4BD-4180-A892-3B56AA3D2590}"/>
    <cellStyle name="Normal 5 2 3 2 5 2 3" xfId="21282" xr:uid="{1911E2F8-4503-4B19-B0FE-2C53A44159BE}"/>
    <cellStyle name="Normal 5 2 3 2 5 2 4" xfId="12001" xr:uid="{4B2E7E8D-6310-49C9-A19B-5F0CDF12779C}"/>
    <cellStyle name="Normal 5 2 3 2 5 3" xfId="5624" xr:uid="{00000000-0005-0000-0000-000078180000}"/>
    <cellStyle name="Normal 5 2 3 2 5 3 2" xfId="23354" xr:uid="{2F5BE7B9-B687-4C96-BC99-9544A32D4B02}"/>
    <cellStyle name="Normal 5 2 3 2 5 3 3" xfId="14074" xr:uid="{C0DD5053-763A-4332-AA00-46A35D868B64}"/>
    <cellStyle name="Normal 5 2 3 2 5 4" xfId="19137" xr:uid="{7868ECBC-DE60-40FF-9CB4-D82269C715D8}"/>
    <cellStyle name="Normal 5 2 3 2 5 5" xfId="9856" xr:uid="{59B57C93-A633-46F6-9BBE-36254B7274D6}"/>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912" xr:uid="{9924867E-CBBD-44B9-A068-16B8CDE6D60B}"/>
    <cellStyle name="Normal 5 2 3 2 6 2 2 3" xfId="16632" xr:uid="{32A217FC-5694-45A5-B5BC-4E55EA5413A5}"/>
    <cellStyle name="Normal 5 2 3 2 6 2 3" xfId="21695" xr:uid="{6532BCF2-D3F2-4C70-A351-6AA00F49BCF3}"/>
    <cellStyle name="Normal 5 2 3 2 6 2 4" xfId="12414" xr:uid="{89DB38E2-B69A-46BC-8497-C238D1F34A35}"/>
    <cellStyle name="Normal 5 2 3 2 6 3" xfId="6037" xr:uid="{00000000-0005-0000-0000-00007C180000}"/>
    <cellStyle name="Normal 5 2 3 2 6 3 2" xfId="23767" xr:uid="{27AC0323-478C-49B6-9F3E-241D0B53BD4F}"/>
    <cellStyle name="Normal 5 2 3 2 6 3 3" xfId="14487" xr:uid="{C627B2D0-48D5-499A-8145-2291DF1C7FA5}"/>
    <cellStyle name="Normal 5 2 3 2 6 4" xfId="19550" xr:uid="{64912BB3-AF7E-411B-8D94-029EAF2FA2A1}"/>
    <cellStyle name="Normal 5 2 3 2 6 5" xfId="10269" xr:uid="{F2CF4808-D7D4-41E3-818F-5F8A8472C99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6325" xr:uid="{209BD767-23B0-4E4D-A2BE-62E62BD25F98}"/>
    <cellStyle name="Normal 5 2 3 2 7 2 2 3" xfId="17045" xr:uid="{9C14B2C8-36CD-4FEE-A248-A5A19B7043EF}"/>
    <cellStyle name="Normal 5 2 3 2 7 2 3" xfId="22108" xr:uid="{604ED25F-A5C3-4506-820F-CADA6B36EC5E}"/>
    <cellStyle name="Normal 5 2 3 2 7 2 4" xfId="12827" xr:uid="{DA2A64F6-2DA5-41A0-AF14-DE69AD24A8F1}"/>
    <cellStyle name="Normal 5 2 3 2 7 3" xfId="6450" xr:uid="{00000000-0005-0000-0000-000080180000}"/>
    <cellStyle name="Normal 5 2 3 2 7 3 2" xfId="24180" xr:uid="{5AE8EA1C-A66A-4766-A9D2-A05A6C8F8024}"/>
    <cellStyle name="Normal 5 2 3 2 7 3 3" xfId="14900" xr:uid="{A6B78C75-47F0-4A82-B6A9-9B7DC723FA19}"/>
    <cellStyle name="Normal 5 2 3 2 7 4" xfId="19963" xr:uid="{6EF866E3-0AF3-472C-9A14-DFEF674A1FB0}"/>
    <cellStyle name="Normal 5 2 3 2 7 5" xfId="10682" xr:uid="{D21B6CB2-2C25-4F34-A525-14181EC1993D}"/>
    <cellStyle name="Normal 5 2 3 2 8" xfId="2580" xr:uid="{00000000-0005-0000-0000-000081180000}"/>
    <cellStyle name="Normal 5 2 3 2 8 2" xfId="6863" xr:uid="{00000000-0005-0000-0000-000082180000}"/>
    <cellStyle name="Normal 5 2 3 2 8 2 2" xfId="24593" xr:uid="{C8BD59E3-5747-4C8A-BE5B-59667DC9530C}"/>
    <cellStyle name="Normal 5 2 3 2 8 2 3" xfId="15313" xr:uid="{A249305F-7DF6-47C2-A0D4-FE45FB00758C}"/>
    <cellStyle name="Normal 5 2 3 2 8 3" xfId="20376" xr:uid="{A6AB5743-44AD-408B-A017-195BB42AD4FD}"/>
    <cellStyle name="Normal 5 2 3 2 8 4" xfId="11095" xr:uid="{1238BBED-698B-43F9-ACD0-C03AD3CC325D}"/>
    <cellStyle name="Normal 5 2 3 2 9" xfId="4798" xr:uid="{00000000-0005-0000-0000-000083180000}"/>
    <cellStyle name="Normal 5 2 3 2 9 2" xfId="22528" xr:uid="{235AC878-657D-4137-AA42-7184C563FDB5}"/>
    <cellStyle name="Normal 5 2 3 2 9 3" xfId="13248" xr:uid="{8922C220-C38F-428A-8AD6-0264D5DBA69D}"/>
    <cellStyle name="Normal 5 2 3 3" xfId="429" xr:uid="{00000000-0005-0000-0000-000084180000}"/>
    <cellStyle name="Normal 5 2 3 3 10" xfId="17481" xr:uid="{CBF3DBC2-4629-473B-8288-BA6BEF76CE81}"/>
    <cellStyle name="Normal 5 2 3 3 11" xfId="9034" xr:uid="{CE744836-3A7C-43FA-A077-6218DB1EC9FE}"/>
    <cellStyle name="Normal 5 2 3 3 2" xfId="430" xr:uid="{00000000-0005-0000-0000-000085180000}"/>
    <cellStyle name="Normal 5 2 3 3 2 10" xfId="9035" xr:uid="{7B4A1F57-42CE-4643-8AB5-DC935C0EC909}"/>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5091" xr:uid="{ABC9C6EC-A284-4380-99F5-D21A95A93916}"/>
    <cellStyle name="Normal 5 2 3 3 2 2 2 2 3" xfId="15811" xr:uid="{805528BD-1565-4FCD-AFC6-9C84E79C9423}"/>
    <cellStyle name="Normal 5 2 3 3 2 2 2 3" xfId="20874" xr:uid="{0D435C70-ABB9-4DB2-9111-229CDFED5CBE}"/>
    <cellStyle name="Normal 5 2 3 3 2 2 2 4" xfId="11593" xr:uid="{F28D24E7-FCAB-45A9-B7EE-A8E38624EDB9}"/>
    <cellStyle name="Normal 5 2 3 3 2 2 3" xfId="5216" xr:uid="{00000000-0005-0000-0000-000089180000}"/>
    <cellStyle name="Normal 5 2 3 3 2 2 3 2" xfId="22946" xr:uid="{CED454A0-01E0-4CC9-8127-3D039E8515A8}"/>
    <cellStyle name="Normal 5 2 3 3 2 2 3 3" xfId="13666" xr:uid="{8D1EB234-FABD-4969-927D-DD02766CA011}"/>
    <cellStyle name="Normal 5 2 3 3 2 2 4" xfId="18729" xr:uid="{6754001C-F8C2-432B-A088-DBE26895FFB0}"/>
    <cellStyle name="Normal 5 2 3 3 2 2 5" xfId="17901" xr:uid="{0369B94A-451D-4411-8B36-B70E1C144BCB}"/>
    <cellStyle name="Normal 5 2 3 3 2 2 6" xfId="9448" xr:uid="{9812BB8C-EBAD-4A73-AF68-D08E804E7655}"/>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5504" xr:uid="{A1E98DF8-A7FF-404D-B38D-8A2B1EC4E4A8}"/>
    <cellStyle name="Normal 5 2 3 3 2 3 2 2 3" xfId="16224" xr:uid="{6E6319C2-7D60-4344-A6C1-01CCA66F2A51}"/>
    <cellStyle name="Normal 5 2 3 3 2 3 2 3" xfId="21287" xr:uid="{1B9B4D75-89C9-4342-86A4-2A266E6245E4}"/>
    <cellStyle name="Normal 5 2 3 3 2 3 2 4" xfId="12006" xr:uid="{83A70B40-7441-4327-9204-920688AFDDD1}"/>
    <cellStyle name="Normal 5 2 3 3 2 3 3" xfId="5629" xr:uid="{00000000-0005-0000-0000-00008D180000}"/>
    <cellStyle name="Normal 5 2 3 3 2 3 3 2" xfId="23359" xr:uid="{3A454F6F-801C-42F4-AB60-21D068E4620D}"/>
    <cellStyle name="Normal 5 2 3 3 2 3 3 3" xfId="14079" xr:uid="{E2E67F48-8EA3-4E84-BB9F-D37917712D63}"/>
    <cellStyle name="Normal 5 2 3 3 2 3 4" xfId="19142" xr:uid="{6A7E33C3-2C1F-4956-B984-8649D5C2C899}"/>
    <cellStyle name="Normal 5 2 3 3 2 3 5" xfId="9861" xr:uid="{223CFCBB-7D21-41B9-B917-19CC69D11255}"/>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917" xr:uid="{F55A6753-6194-4C8A-B838-BC7817C5FFE1}"/>
    <cellStyle name="Normal 5 2 3 3 2 4 2 2 3" xfId="16637" xr:uid="{5766A50B-B6A8-484B-B5B1-32E6743D1DEF}"/>
    <cellStyle name="Normal 5 2 3 3 2 4 2 3" xfId="21700" xr:uid="{A1957359-7EDA-48DE-865E-77F3EFA8D320}"/>
    <cellStyle name="Normal 5 2 3 3 2 4 2 4" xfId="12419" xr:uid="{BB45FD9B-5AE9-4808-B349-B15D1242B55A}"/>
    <cellStyle name="Normal 5 2 3 3 2 4 3" xfId="6042" xr:uid="{00000000-0005-0000-0000-000091180000}"/>
    <cellStyle name="Normal 5 2 3 3 2 4 3 2" xfId="23772" xr:uid="{9D167AAA-8F9F-44D8-9A59-F4B51A64807A}"/>
    <cellStyle name="Normal 5 2 3 3 2 4 3 3" xfId="14492" xr:uid="{DD536258-CD10-43D6-82C7-93E3F5798013}"/>
    <cellStyle name="Normal 5 2 3 3 2 4 4" xfId="19555" xr:uid="{8679DF7F-9110-41D6-92F7-65F745BD281D}"/>
    <cellStyle name="Normal 5 2 3 3 2 4 5" xfId="10274" xr:uid="{021BAB67-6A6B-4EE1-B09C-74CD48FF06EF}"/>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6330" xr:uid="{BBABCED0-A42A-4872-9F02-27944C7A8E5E}"/>
    <cellStyle name="Normal 5 2 3 3 2 5 2 2 3" xfId="17050" xr:uid="{1834C341-D814-44F6-BA37-2404735F8BE1}"/>
    <cellStyle name="Normal 5 2 3 3 2 5 2 3" xfId="22113" xr:uid="{7C6EF680-43CF-427A-A445-85D6E9058D58}"/>
    <cellStyle name="Normal 5 2 3 3 2 5 2 4" xfId="12832" xr:uid="{621DA648-944B-4E4C-AEE4-CC8FFAC0B318}"/>
    <cellStyle name="Normal 5 2 3 3 2 5 3" xfId="6455" xr:uid="{00000000-0005-0000-0000-000095180000}"/>
    <cellStyle name="Normal 5 2 3 3 2 5 3 2" xfId="24185" xr:uid="{CC3DC175-7183-4FFE-AE6D-86501A3209F3}"/>
    <cellStyle name="Normal 5 2 3 3 2 5 3 3" xfId="14905" xr:uid="{F1A696F2-D9C9-40F7-BFA1-8BCB2DB7636B}"/>
    <cellStyle name="Normal 5 2 3 3 2 5 4" xfId="19968" xr:uid="{D182CB7A-974A-44D6-808E-F8F45FFC18A2}"/>
    <cellStyle name="Normal 5 2 3 3 2 5 5" xfId="10687" xr:uid="{E517636A-07E2-4A07-A01F-88776614F275}"/>
    <cellStyle name="Normal 5 2 3 3 2 6" xfId="2585" xr:uid="{00000000-0005-0000-0000-000096180000}"/>
    <cellStyle name="Normal 5 2 3 3 2 6 2" xfId="6868" xr:uid="{00000000-0005-0000-0000-000097180000}"/>
    <cellStyle name="Normal 5 2 3 3 2 6 2 2" xfId="24598" xr:uid="{B6367C6F-796E-415B-8DF4-1B7BAD693720}"/>
    <cellStyle name="Normal 5 2 3 3 2 6 2 3" xfId="15318" xr:uid="{276F9ED8-B1B3-49AB-8180-25968B10116E}"/>
    <cellStyle name="Normal 5 2 3 3 2 6 3" xfId="20381" xr:uid="{04BEBA4D-FE23-4304-B393-D42E025434CB}"/>
    <cellStyle name="Normal 5 2 3 3 2 6 4" xfId="11100" xr:uid="{DF474E58-72B9-41B8-97FF-7C07AECA2C09}"/>
    <cellStyle name="Normal 5 2 3 3 2 7" xfId="4803" xr:uid="{00000000-0005-0000-0000-000098180000}"/>
    <cellStyle name="Normal 5 2 3 3 2 7 2" xfId="22533" xr:uid="{A045E575-1A6C-47FE-83D9-3AAD9F5A9994}"/>
    <cellStyle name="Normal 5 2 3 3 2 7 3" xfId="13253" xr:uid="{85AE0DEE-702A-4A7C-860C-207C75DF5B42}"/>
    <cellStyle name="Normal 5 2 3 3 2 8" xfId="18316" xr:uid="{D43C6135-0C58-49B1-B643-41AB94194E45}"/>
    <cellStyle name="Normal 5 2 3 3 2 9" xfId="17482" xr:uid="{134492AF-82F5-43B8-A54F-819643597C7A}"/>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5090" xr:uid="{C1BE1D49-2409-4A24-A5C5-C3C9C7954052}"/>
    <cellStyle name="Normal 5 2 3 3 3 2 2 3" xfId="15810" xr:uid="{EDE033E9-7E89-4BEB-B62F-6488CDD70038}"/>
    <cellStyle name="Normal 5 2 3 3 3 2 3" xfId="20873" xr:uid="{21CC8344-53E5-48C5-ADC4-CFF41ADB9974}"/>
    <cellStyle name="Normal 5 2 3 3 3 2 4" xfId="11592" xr:uid="{428E47C7-B0FD-4771-8562-735BF3A4275C}"/>
    <cellStyle name="Normal 5 2 3 3 3 3" xfId="5215" xr:uid="{00000000-0005-0000-0000-00009C180000}"/>
    <cellStyle name="Normal 5 2 3 3 3 3 2" xfId="22945" xr:uid="{28D80C71-63CE-4CF3-BC13-BDE363BDC799}"/>
    <cellStyle name="Normal 5 2 3 3 3 3 3" xfId="13665" xr:uid="{646ECDC7-FB3D-4527-832D-242C080EE42F}"/>
    <cellStyle name="Normal 5 2 3 3 3 4" xfId="18728" xr:uid="{1B268B6D-E01F-464C-BC77-D2BA923742C9}"/>
    <cellStyle name="Normal 5 2 3 3 3 5" xfId="17900" xr:uid="{0B79C065-4597-4001-94F5-F89CF937DAC7}"/>
    <cellStyle name="Normal 5 2 3 3 3 6" xfId="9447" xr:uid="{3F9E59B9-FEE5-419C-A96F-FD854966C6F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5503" xr:uid="{5B265E5B-6424-4E77-9E09-52121AD759B9}"/>
    <cellStyle name="Normal 5 2 3 3 4 2 2 3" xfId="16223" xr:uid="{B2E855A0-F417-4022-821D-20CFFDCBF423}"/>
    <cellStyle name="Normal 5 2 3 3 4 2 3" xfId="21286" xr:uid="{3A631E8B-76AC-48D3-9AE4-E6FABA6F82CA}"/>
    <cellStyle name="Normal 5 2 3 3 4 2 4" xfId="12005" xr:uid="{4FEA1102-2AE5-4D1B-AE47-01E95777FFA7}"/>
    <cellStyle name="Normal 5 2 3 3 4 3" xfId="5628" xr:uid="{00000000-0005-0000-0000-0000A0180000}"/>
    <cellStyle name="Normal 5 2 3 3 4 3 2" xfId="23358" xr:uid="{A0D15EB9-7FE7-4D41-93C4-A8005CC8BD2A}"/>
    <cellStyle name="Normal 5 2 3 3 4 3 3" xfId="14078" xr:uid="{51CB4255-11AC-4C54-A9FF-64694F16565B}"/>
    <cellStyle name="Normal 5 2 3 3 4 4" xfId="19141" xr:uid="{F2949205-C430-422A-B816-48812D522D81}"/>
    <cellStyle name="Normal 5 2 3 3 4 5" xfId="9860" xr:uid="{2BBC03AC-9F0D-45AC-BA35-ABB547839C7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916" xr:uid="{9C85DB04-3115-4E1D-ABC3-E7AC074278FD}"/>
    <cellStyle name="Normal 5 2 3 3 5 2 2 3" xfId="16636" xr:uid="{49971AC6-D6E4-4DE1-9147-A81B4F33D61E}"/>
    <cellStyle name="Normal 5 2 3 3 5 2 3" xfId="21699" xr:uid="{66F35F19-6971-492F-9C7E-7BB8F29D1652}"/>
    <cellStyle name="Normal 5 2 3 3 5 2 4" xfId="12418" xr:uid="{B1D84A70-60BC-49FE-B5F2-03CF78A99880}"/>
    <cellStyle name="Normal 5 2 3 3 5 3" xfId="6041" xr:uid="{00000000-0005-0000-0000-0000A4180000}"/>
    <cellStyle name="Normal 5 2 3 3 5 3 2" xfId="23771" xr:uid="{B71D8995-87CC-4F70-9753-9D9B2AC05A72}"/>
    <cellStyle name="Normal 5 2 3 3 5 3 3" xfId="14491" xr:uid="{262A6C9C-BC19-4801-AF01-EA6CA20D7F15}"/>
    <cellStyle name="Normal 5 2 3 3 5 4" xfId="19554" xr:uid="{DFD8CE71-1DE4-4F2B-AB49-656C2A302F49}"/>
    <cellStyle name="Normal 5 2 3 3 5 5" xfId="10273" xr:uid="{52C2D516-C83E-4D5E-AEFF-AC6C3D50F664}"/>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6329" xr:uid="{60C858A6-A7B8-4F53-BE29-0A0E4AE8B480}"/>
    <cellStyle name="Normal 5 2 3 3 6 2 2 3" xfId="17049" xr:uid="{B6412D5B-A1DD-49AA-8183-5EE7563F1F77}"/>
    <cellStyle name="Normal 5 2 3 3 6 2 3" xfId="22112" xr:uid="{B15D98C7-0068-400E-8F09-5FF346D07E5C}"/>
    <cellStyle name="Normal 5 2 3 3 6 2 4" xfId="12831" xr:uid="{04A0CC65-34AB-494A-92FC-D50161E20AD8}"/>
    <cellStyle name="Normal 5 2 3 3 6 3" xfId="6454" xr:uid="{00000000-0005-0000-0000-0000A8180000}"/>
    <cellStyle name="Normal 5 2 3 3 6 3 2" xfId="24184" xr:uid="{1584B9C5-63FC-47F0-99EE-C17ACA0602ED}"/>
    <cellStyle name="Normal 5 2 3 3 6 3 3" xfId="14904" xr:uid="{C9E15BBC-F99B-4364-BC59-9CC6286FE08B}"/>
    <cellStyle name="Normal 5 2 3 3 6 4" xfId="19967" xr:uid="{F92A484E-79FA-4C8E-A717-2986F6C633D2}"/>
    <cellStyle name="Normal 5 2 3 3 6 5" xfId="10686" xr:uid="{5BDFCF24-1DF5-4AE2-A538-6A6FD8394421}"/>
    <cellStyle name="Normal 5 2 3 3 7" xfId="2584" xr:uid="{00000000-0005-0000-0000-0000A9180000}"/>
    <cellStyle name="Normal 5 2 3 3 7 2" xfId="6867" xr:uid="{00000000-0005-0000-0000-0000AA180000}"/>
    <cellStyle name="Normal 5 2 3 3 7 2 2" xfId="24597" xr:uid="{814E238F-9681-4D01-AF2B-906220846F2D}"/>
    <cellStyle name="Normal 5 2 3 3 7 2 3" xfId="15317" xr:uid="{102AC3AB-5D5A-42D5-8E52-E47FA3327B8D}"/>
    <cellStyle name="Normal 5 2 3 3 7 3" xfId="20380" xr:uid="{85B34A65-C823-419B-91A0-A27713D657C9}"/>
    <cellStyle name="Normal 5 2 3 3 7 4" xfId="11099" xr:uid="{E6FBC373-F4BD-46BE-92F0-B772B86EE15C}"/>
    <cellStyle name="Normal 5 2 3 3 8" xfId="4802" xr:uid="{00000000-0005-0000-0000-0000AB180000}"/>
    <cellStyle name="Normal 5 2 3 3 8 2" xfId="22532" xr:uid="{659C96FC-3DC1-4CD4-AAAD-F441809B1D9C}"/>
    <cellStyle name="Normal 5 2 3 3 8 3" xfId="13252" xr:uid="{D0BDCE99-6DCF-4FB4-85FA-35D8B56DBA7A}"/>
    <cellStyle name="Normal 5 2 3 3 9" xfId="18315" xr:uid="{1A0AB674-9CA8-49B4-A9ED-A9662A9EB7DA}"/>
    <cellStyle name="Normal 5 2 3 4" xfId="431" xr:uid="{00000000-0005-0000-0000-0000AC180000}"/>
    <cellStyle name="Normal 5 2 3 4 10" xfId="9036" xr:uid="{5BEC956E-A970-40D4-B821-EA149B7E0FC4}"/>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5092" xr:uid="{AE26C2A9-23DB-4B22-A2AA-114F50D4638B}"/>
    <cellStyle name="Normal 5 2 3 4 2 2 2 3" xfId="15812" xr:uid="{1D50D50F-AC0C-4B47-AFAD-89EADFFAE710}"/>
    <cellStyle name="Normal 5 2 3 4 2 2 3" xfId="20875" xr:uid="{627338B6-64F2-4028-8BF9-3911ACD55D37}"/>
    <cellStyle name="Normal 5 2 3 4 2 2 4" xfId="11594" xr:uid="{5E7E93CF-6DF1-4847-9D56-0309EC0B9627}"/>
    <cellStyle name="Normal 5 2 3 4 2 3" xfId="5217" xr:uid="{00000000-0005-0000-0000-0000B0180000}"/>
    <cellStyle name="Normal 5 2 3 4 2 3 2" xfId="22947" xr:uid="{EFB1160C-5DC3-4490-B487-326D8F6596C8}"/>
    <cellStyle name="Normal 5 2 3 4 2 3 3" xfId="13667" xr:uid="{06A21FD7-BE97-44F9-812E-C128E195D38C}"/>
    <cellStyle name="Normal 5 2 3 4 2 4" xfId="18730" xr:uid="{C4DCD148-2501-4317-A335-503A197EB0B8}"/>
    <cellStyle name="Normal 5 2 3 4 2 5" xfId="17902" xr:uid="{C87198CC-2778-416B-BF2F-F1403CDB3390}"/>
    <cellStyle name="Normal 5 2 3 4 2 6" xfId="9449" xr:uid="{AA573780-192C-4006-8A5D-9B5A47C529C4}"/>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5505" xr:uid="{DEE502E6-462F-45AF-B10F-7CAACB938566}"/>
    <cellStyle name="Normal 5 2 3 4 3 2 2 3" xfId="16225" xr:uid="{ADB9106F-4A3E-4126-8CCA-02DC3478F293}"/>
    <cellStyle name="Normal 5 2 3 4 3 2 3" xfId="21288" xr:uid="{F284C508-5364-4F55-9740-C45029314E67}"/>
    <cellStyle name="Normal 5 2 3 4 3 2 4" xfId="12007" xr:uid="{EAF1C8C9-15CA-4081-8EA5-5542CBE9F4A4}"/>
    <cellStyle name="Normal 5 2 3 4 3 3" xfId="5630" xr:uid="{00000000-0005-0000-0000-0000B4180000}"/>
    <cellStyle name="Normal 5 2 3 4 3 3 2" xfId="23360" xr:uid="{FCB87961-4F09-4CFB-98D8-C688C7E92786}"/>
    <cellStyle name="Normal 5 2 3 4 3 3 3" xfId="14080" xr:uid="{2B1E4603-F973-40D6-8A19-C4225DBDDA80}"/>
    <cellStyle name="Normal 5 2 3 4 3 4" xfId="19143" xr:uid="{E2B93518-42E8-4B8B-92B6-BE469F9F732F}"/>
    <cellStyle name="Normal 5 2 3 4 3 5" xfId="9862" xr:uid="{A08F8DBF-AB4A-4493-9A50-8EECDCFD0622}"/>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918" xr:uid="{F2FF7118-4939-4881-8E78-8673E66AD639}"/>
    <cellStyle name="Normal 5 2 3 4 4 2 2 3" xfId="16638" xr:uid="{6CCAF4E8-B9F6-41AB-8D50-277C099663D5}"/>
    <cellStyle name="Normal 5 2 3 4 4 2 3" xfId="21701" xr:uid="{68915C95-3A42-43DB-8D7C-6B70DDFE6D09}"/>
    <cellStyle name="Normal 5 2 3 4 4 2 4" xfId="12420" xr:uid="{6495D974-0574-4D7D-A7B3-CB68B4E2416E}"/>
    <cellStyle name="Normal 5 2 3 4 4 3" xfId="6043" xr:uid="{00000000-0005-0000-0000-0000B8180000}"/>
    <cellStyle name="Normal 5 2 3 4 4 3 2" xfId="23773" xr:uid="{66EE7308-840E-4C6C-962F-346160925512}"/>
    <cellStyle name="Normal 5 2 3 4 4 3 3" xfId="14493" xr:uid="{2DA80322-B9C0-4030-9A9A-D2927CBDA2C7}"/>
    <cellStyle name="Normal 5 2 3 4 4 4" xfId="19556" xr:uid="{B4EF5090-72C3-44CA-827B-69C20A801926}"/>
    <cellStyle name="Normal 5 2 3 4 4 5" xfId="10275" xr:uid="{CC979115-FB9D-463E-A8AB-E1D4A0FF3012}"/>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6331" xr:uid="{EE7B6A43-1262-4117-8DA2-2066AABF8ADF}"/>
    <cellStyle name="Normal 5 2 3 4 5 2 2 3" xfId="17051" xr:uid="{E977D2CA-3EAA-452A-AEB0-A19BA77B9EBF}"/>
    <cellStyle name="Normal 5 2 3 4 5 2 3" xfId="22114" xr:uid="{1146712E-7668-49D8-9B90-30A939E927E5}"/>
    <cellStyle name="Normal 5 2 3 4 5 2 4" xfId="12833" xr:uid="{16603BF4-542C-4F11-A648-222BCDC8C4F9}"/>
    <cellStyle name="Normal 5 2 3 4 5 3" xfId="6456" xr:uid="{00000000-0005-0000-0000-0000BC180000}"/>
    <cellStyle name="Normal 5 2 3 4 5 3 2" xfId="24186" xr:uid="{7AF7FAF3-5F2A-4277-87F1-952F95D8E737}"/>
    <cellStyle name="Normal 5 2 3 4 5 3 3" xfId="14906" xr:uid="{BA7766E7-15A5-4C03-865A-A7183A705460}"/>
    <cellStyle name="Normal 5 2 3 4 5 4" xfId="19969" xr:uid="{F63F551E-9DF1-4F48-A390-E8A5BD1927CA}"/>
    <cellStyle name="Normal 5 2 3 4 5 5" xfId="10688" xr:uid="{4FB6DC00-618B-4C34-9A55-F36F63FAEDBD}"/>
    <cellStyle name="Normal 5 2 3 4 6" xfId="2586" xr:uid="{00000000-0005-0000-0000-0000BD180000}"/>
    <cellStyle name="Normal 5 2 3 4 6 2" xfId="6869" xr:uid="{00000000-0005-0000-0000-0000BE180000}"/>
    <cellStyle name="Normal 5 2 3 4 6 2 2" xfId="24599" xr:uid="{6843299D-081E-4527-942D-4624011DF33A}"/>
    <cellStyle name="Normal 5 2 3 4 6 2 3" xfId="15319" xr:uid="{AC8551C8-88BA-4D8C-B646-688CCB61F93C}"/>
    <cellStyle name="Normal 5 2 3 4 6 3" xfId="20382" xr:uid="{5BD5C0C1-DCDE-4FC8-A229-013515DC274F}"/>
    <cellStyle name="Normal 5 2 3 4 6 4" xfId="11101" xr:uid="{3194119F-6CA3-433D-8A00-E9388B643967}"/>
    <cellStyle name="Normal 5 2 3 4 7" xfId="4804" xr:uid="{00000000-0005-0000-0000-0000BF180000}"/>
    <cellStyle name="Normal 5 2 3 4 7 2" xfId="22534" xr:uid="{89EF9392-AE2F-4633-82CE-045385283D5D}"/>
    <cellStyle name="Normal 5 2 3 4 7 3" xfId="13254" xr:uid="{77C2932E-1622-41DA-9648-AC784160DCAE}"/>
    <cellStyle name="Normal 5 2 3 4 8" xfId="18317" xr:uid="{3601200A-8479-4B79-BCE6-9719D016141E}"/>
    <cellStyle name="Normal 5 2 3 4 9" xfId="17483" xr:uid="{CD47E5FE-5F78-4095-AB3A-BDB01D07958E}"/>
    <cellStyle name="Normal 5 2 3 5" xfId="898" xr:uid="{00000000-0005-0000-0000-0000C0180000}"/>
    <cellStyle name="Normal 5 2 3 5 2" xfId="3133" xr:uid="{00000000-0005-0000-0000-0000C1180000}"/>
    <cellStyle name="Normal 5 2 3 5 2 2" xfId="7355" xr:uid="{00000000-0005-0000-0000-0000C2180000}"/>
    <cellStyle name="Normal 5 2 3 5 2 2 2" xfId="25085" xr:uid="{8B419871-C2FA-40BD-9664-FC3E8289E1FC}"/>
    <cellStyle name="Normal 5 2 3 5 2 2 3" xfId="15805" xr:uid="{A19F5AD3-BF93-4C9D-9944-6CBEB1126673}"/>
    <cellStyle name="Normal 5 2 3 5 2 3" xfId="20868" xr:uid="{BDF53CE2-EACC-41E1-A7C5-E2AABF176902}"/>
    <cellStyle name="Normal 5 2 3 5 2 4" xfId="11587" xr:uid="{F8A4CC2C-86E1-4920-BAA7-B5908F90B544}"/>
    <cellStyle name="Normal 5 2 3 5 3" xfId="5210" xr:uid="{00000000-0005-0000-0000-0000C3180000}"/>
    <cellStyle name="Normal 5 2 3 5 3 2" xfId="22940" xr:uid="{1DC9B756-5C45-4066-892F-63864A891B90}"/>
    <cellStyle name="Normal 5 2 3 5 3 3" xfId="13660" xr:uid="{3A4BE40B-91B3-461A-BA1E-1784FF1D6A6D}"/>
    <cellStyle name="Normal 5 2 3 5 4" xfId="18723" xr:uid="{9896CAF7-FDCA-4893-BFE3-2039B6F9CD06}"/>
    <cellStyle name="Normal 5 2 3 5 5" xfId="17895" xr:uid="{738FA024-E6E8-4F60-B911-1035E9C303E4}"/>
    <cellStyle name="Normal 5 2 3 5 6" xfId="9442" xr:uid="{87AB3E5E-7E94-44F9-83BF-B9A8737B8E3A}"/>
    <cellStyle name="Normal 5 2 3 6" xfId="1316" xr:uid="{00000000-0005-0000-0000-0000C4180000}"/>
    <cellStyle name="Normal 5 2 3 6 2" xfId="3546" xr:uid="{00000000-0005-0000-0000-0000C5180000}"/>
    <cellStyle name="Normal 5 2 3 6 2 2" xfId="7768" xr:uid="{00000000-0005-0000-0000-0000C6180000}"/>
    <cellStyle name="Normal 5 2 3 6 2 2 2" xfId="25498" xr:uid="{95CF3170-772E-40DE-AD66-49D657B61506}"/>
    <cellStyle name="Normal 5 2 3 6 2 2 3" xfId="16218" xr:uid="{26D69464-E883-4593-855E-216A9E76F044}"/>
    <cellStyle name="Normal 5 2 3 6 2 3" xfId="21281" xr:uid="{7D80167C-57D9-46AC-9D07-4218B934EFE8}"/>
    <cellStyle name="Normal 5 2 3 6 2 4" xfId="12000" xr:uid="{764FBAEE-55A5-465E-AB27-413959959EB9}"/>
    <cellStyle name="Normal 5 2 3 6 3" xfId="5623" xr:uid="{00000000-0005-0000-0000-0000C7180000}"/>
    <cellStyle name="Normal 5 2 3 6 3 2" xfId="23353" xr:uid="{29F71B3E-BDE6-487C-8AC3-69ADAD6397A4}"/>
    <cellStyle name="Normal 5 2 3 6 3 3" xfId="14073" xr:uid="{5F98B013-DD49-428F-8C30-5383172852E3}"/>
    <cellStyle name="Normal 5 2 3 6 4" xfId="19136" xr:uid="{3A1EA65B-2E74-4DD3-A0E0-02AB4BC293BD}"/>
    <cellStyle name="Normal 5 2 3 6 5" xfId="9855" xr:uid="{25EC343C-3BEA-4F80-BAB9-1A01568CEE4D}"/>
    <cellStyle name="Normal 5 2 3 7" xfId="1729" xr:uid="{00000000-0005-0000-0000-0000C8180000}"/>
    <cellStyle name="Normal 5 2 3 7 2" xfId="3959" xr:uid="{00000000-0005-0000-0000-0000C9180000}"/>
    <cellStyle name="Normal 5 2 3 7 2 2" xfId="8181" xr:uid="{00000000-0005-0000-0000-0000CA180000}"/>
    <cellStyle name="Normal 5 2 3 7 2 2 2" xfId="25911" xr:uid="{D90271DF-EE02-4FF8-897B-B0431CAA12A6}"/>
    <cellStyle name="Normal 5 2 3 7 2 2 3" xfId="16631" xr:uid="{419550DE-26D3-400C-AB16-FE3B7C6ED2F3}"/>
    <cellStyle name="Normal 5 2 3 7 2 3" xfId="21694" xr:uid="{6B6EDBD7-B903-4B3F-BA88-B063ED655E23}"/>
    <cellStyle name="Normal 5 2 3 7 2 4" xfId="12413" xr:uid="{67F282A4-30A4-4841-BE74-2BC8130B58E1}"/>
    <cellStyle name="Normal 5 2 3 7 3" xfId="6036" xr:uid="{00000000-0005-0000-0000-0000CB180000}"/>
    <cellStyle name="Normal 5 2 3 7 3 2" xfId="23766" xr:uid="{4E172030-C981-4210-A727-ECD724AF490D}"/>
    <cellStyle name="Normal 5 2 3 7 3 3" xfId="14486" xr:uid="{4D56AA82-06D4-49A8-9353-0F5A2AC58E15}"/>
    <cellStyle name="Normal 5 2 3 7 4" xfId="19549" xr:uid="{8415E8EB-64BE-4399-BFFB-E7A43FE3C0BC}"/>
    <cellStyle name="Normal 5 2 3 7 5" xfId="10268" xr:uid="{7DCA4087-D3D8-4E47-812E-195969B8496A}"/>
    <cellStyle name="Normal 5 2 3 8" xfId="2143" xr:uid="{00000000-0005-0000-0000-0000CC180000}"/>
    <cellStyle name="Normal 5 2 3 8 2" xfId="4372" xr:uid="{00000000-0005-0000-0000-0000CD180000}"/>
    <cellStyle name="Normal 5 2 3 8 2 2" xfId="8594" xr:uid="{00000000-0005-0000-0000-0000CE180000}"/>
    <cellStyle name="Normal 5 2 3 8 2 2 2" xfId="26324" xr:uid="{0733477B-671D-4F88-AB4F-80468084E499}"/>
    <cellStyle name="Normal 5 2 3 8 2 2 3" xfId="17044" xr:uid="{29507E31-2A86-4131-B7C8-E7A1D3B30AD1}"/>
    <cellStyle name="Normal 5 2 3 8 2 3" xfId="22107" xr:uid="{AF190ADA-E459-4C08-A646-22418C7E98C7}"/>
    <cellStyle name="Normal 5 2 3 8 2 4" xfId="12826" xr:uid="{752CEF92-E086-415B-8745-1BE4BA21BD55}"/>
    <cellStyle name="Normal 5 2 3 8 3" xfId="6449" xr:uid="{00000000-0005-0000-0000-0000CF180000}"/>
    <cellStyle name="Normal 5 2 3 8 3 2" xfId="24179" xr:uid="{A9451EB0-D976-43FD-8A4E-C9E566F8AF3E}"/>
    <cellStyle name="Normal 5 2 3 8 3 3" xfId="14899" xr:uid="{1D22E194-909A-40D5-850D-255C0947E3B3}"/>
    <cellStyle name="Normal 5 2 3 8 4" xfId="19962" xr:uid="{850DC7C4-6557-4F65-9CC4-8266ACCF6B0F}"/>
    <cellStyle name="Normal 5 2 3 8 5" xfId="10681" xr:uid="{39875CE6-4EF6-4FF2-BC32-FFA8EFB590E3}"/>
    <cellStyle name="Normal 5 2 3 9" xfId="2579" xr:uid="{00000000-0005-0000-0000-0000D0180000}"/>
    <cellStyle name="Normal 5 2 3 9 2" xfId="6862" xr:uid="{00000000-0005-0000-0000-0000D1180000}"/>
    <cellStyle name="Normal 5 2 3 9 2 2" xfId="24592" xr:uid="{752DEBD0-4E08-4794-A272-27E0C63D4405}"/>
    <cellStyle name="Normal 5 2 3 9 2 3" xfId="15312" xr:uid="{1073CC2E-917A-4571-ADFA-898DC2E55ED1}"/>
    <cellStyle name="Normal 5 2 3 9 3" xfId="20375" xr:uid="{C262CFAB-0203-4D59-A130-3DABC79F9174}"/>
    <cellStyle name="Normal 5 2 3 9 4" xfId="11094" xr:uid="{004612B2-B3A2-436A-8569-2DB9FFD4E811}"/>
    <cellStyle name="Normal 5 2 4" xfId="432" xr:uid="{00000000-0005-0000-0000-0000D2180000}"/>
    <cellStyle name="Normal 5 2 4 10" xfId="18318" xr:uid="{1CA6C762-410D-4288-B40E-CEC285A678EF}"/>
    <cellStyle name="Normal 5 2 4 11" xfId="17484" xr:uid="{3A2953AC-42D0-49C8-ABF3-334B8CB84E47}"/>
    <cellStyle name="Normal 5 2 4 12" xfId="9037" xr:uid="{50ECF83C-CCAC-45FE-9B54-0E4DC3B803CD}"/>
    <cellStyle name="Normal 5 2 4 2" xfId="433" xr:uid="{00000000-0005-0000-0000-0000D3180000}"/>
    <cellStyle name="Normal 5 2 4 2 10" xfId="17485" xr:uid="{D0322A7F-9C3B-4AFC-86CD-247AE7059958}"/>
    <cellStyle name="Normal 5 2 4 2 11" xfId="9038" xr:uid="{E0C35505-C450-4DE2-AA6B-A8283037776D}"/>
    <cellStyle name="Normal 5 2 4 2 2" xfId="434" xr:uid="{00000000-0005-0000-0000-0000D4180000}"/>
    <cellStyle name="Normal 5 2 4 2 2 10" xfId="9039" xr:uid="{282C3271-968A-4772-8348-7CC3D7B3BE1C}"/>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5095" xr:uid="{ADEF90DE-D7FE-4E87-98BF-3D8564411711}"/>
    <cellStyle name="Normal 5 2 4 2 2 2 2 2 3" xfId="15815" xr:uid="{80CC6F14-830E-4A5C-B75D-5B92E29DA890}"/>
    <cellStyle name="Normal 5 2 4 2 2 2 2 3" xfId="20878" xr:uid="{AAF9B53A-9372-48FF-9FC4-9633E7F6DC3A}"/>
    <cellStyle name="Normal 5 2 4 2 2 2 2 4" xfId="11597" xr:uid="{9B73E105-9649-404D-A015-DA84EF0959F0}"/>
    <cellStyle name="Normal 5 2 4 2 2 2 3" xfId="5220" xr:uid="{00000000-0005-0000-0000-0000D8180000}"/>
    <cellStyle name="Normal 5 2 4 2 2 2 3 2" xfId="22950" xr:uid="{A9D1DA68-E486-47AB-8EBE-823EF03ED28A}"/>
    <cellStyle name="Normal 5 2 4 2 2 2 3 3" xfId="13670" xr:uid="{67846884-4A74-48F8-9404-0691A10276C5}"/>
    <cellStyle name="Normal 5 2 4 2 2 2 4" xfId="18733" xr:uid="{D1FF501F-33A7-4DCD-8080-D5816AC1937F}"/>
    <cellStyle name="Normal 5 2 4 2 2 2 5" xfId="17905" xr:uid="{61748DE2-06D5-4784-B130-338AE6F4ACAC}"/>
    <cellStyle name="Normal 5 2 4 2 2 2 6" xfId="9452" xr:uid="{43212898-E0A1-427B-8C08-FF46C030825D}"/>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5508" xr:uid="{AFF0685A-09D2-46C6-96DD-F95A1878F3DA}"/>
    <cellStyle name="Normal 5 2 4 2 2 3 2 2 3" xfId="16228" xr:uid="{D5F107EE-B492-4BD6-B947-08A83B20E25C}"/>
    <cellStyle name="Normal 5 2 4 2 2 3 2 3" xfId="21291" xr:uid="{55491203-8C6B-4061-93C5-FC232708E6F4}"/>
    <cellStyle name="Normal 5 2 4 2 2 3 2 4" xfId="12010" xr:uid="{89480967-0FCE-4867-AEA9-616559D9BE2D}"/>
    <cellStyle name="Normal 5 2 4 2 2 3 3" xfId="5633" xr:uid="{00000000-0005-0000-0000-0000DC180000}"/>
    <cellStyle name="Normal 5 2 4 2 2 3 3 2" xfId="23363" xr:uid="{7B514A6B-524A-4E57-930C-9EA388247C16}"/>
    <cellStyle name="Normal 5 2 4 2 2 3 3 3" xfId="14083" xr:uid="{2079227D-467A-446D-BF05-9B7FA21E63DF}"/>
    <cellStyle name="Normal 5 2 4 2 2 3 4" xfId="19146" xr:uid="{45DEAF5D-F18C-41CF-B8AA-DF08A1652F68}"/>
    <cellStyle name="Normal 5 2 4 2 2 3 5" xfId="9865" xr:uid="{48BE7ABF-71C2-4840-A160-2AB725714578}"/>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921" xr:uid="{80C42964-BE54-48BE-8DCF-D25528EA9B63}"/>
    <cellStyle name="Normal 5 2 4 2 2 4 2 2 3" xfId="16641" xr:uid="{E3068012-D32D-488D-B4D0-60646E6C79C9}"/>
    <cellStyle name="Normal 5 2 4 2 2 4 2 3" xfId="21704" xr:uid="{906D9B2F-277E-461E-9229-3059E04440B8}"/>
    <cellStyle name="Normal 5 2 4 2 2 4 2 4" xfId="12423" xr:uid="{003CCEAB-4812-424B-A33E-216FE074CDC9}"/>
    <cellStyle name="Normal 5 2 4 2 2 4 3" xfId="6046" xr:uid="{00000000-0005-0000-0000-0000E0180000}"/>
    <cellStyle name="Normal 5 2 4 2 2 4 3 2" xfId="23776" xr:uid="{7B964489-26EA-4920-B3A8-F521DF9527A1}"/>
    <cellStyle name="Normal 5 2 4 2 2 4 3 3" xfId="14496" xr:uid="{89E2294F-96BD-4411-BBB1-E237209E2950}"/>
    <cellStyle name="Normal 5 2 4 2 2 4 4" xfId="19559" xr:uid="{0C5117C4-CCD5-4790-9379-A1EAA53B9BB6}"/>
    <cellStyle name="Normal 5 2 4 2 2 4 5" xfId="10278" xr:uid="{76B5041C-A0D8-4095-9CD6-5BAEDB7F9759}"/>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6334" xr:uid="{0D02B028-6814-43BC-9DC5-67A9994F78B2}"/>
    <cellStyle name="Normal 5 2 4 2 2 5 2 2 3" xfId="17054" xr:uid="{191E102A-1407-43E9-A3FF-921BC7479006}"/>
    <cellStyle name="Normal 5 2 4 2 2 5 2 3" xfId="22117" xr:uid="{D8928BB6-45E4-4B57-97D0-E6738946A20E}"/>
    <cellStyle name="Normal 5 2 4 2 2 5 2 4" xfId="12836" xr:uid="{B95B97BE-D6E1-46EC-B818-C22F0BF5C140}"/>
    <cellStyle name="Normal 5 2 4 2 2 5 3" xfId="6459" xr:uid="{00000000-0005-0000-0000-0000E4180000}"/>
    <cellStyle name="Normal 5 2 4 2 2 5 3 2" xfId="24189" xr:uid="{8C6E427F-FBE1-4D83-8743-3DDE650347D4}"/>
    <cellStyle name="Normal 5 2 4 2 2 5 3 3" xfId="14909" xr:uid="{53A4A700-ED79-414C-BBA1-6A6B80072105}"/>
    <cellStyle name="Normal 5 2 4 2 2 5 4" xfId="19972" xr:uid="{33CE2361-BA6F-49FC-B79D-E7E1485677D6}"/>
    <cellStyle name="Normal 5 2 4 2 2 5 5" xfId="10691" xr:uid="{84AA3C0B-9643-4DC6-A308-38CF80549886}"/>
    <cellStyle name="Normal 5 2 4 2 2 6" xfId="2589" xr:uid="{00000000-0005-0000-0000-0000E5180000}"/>
    <cellStyle name="Normal 5 2 4 2 2 6 2" xfId="6872" xr:uid="{00000000-0005-0000-0000-0000E6180000}"/>
    <cellStyle name="Normal 5 2 4 2 2 6 2 2" xfId="24602" xr:uid="{3785CA92-461A-446E-BA89-E0952EC578F7}"/>
    <cellStyle name="Normal 5 2 4 2 2 6 2 3" xfId="15322" xr:uid="{98D54AD1-4750-497F-9663-051C89776324}"/>
    <cellStyle name="Normal 5 2 4 2 2 6 3" xfId="20385" xr:uid="{87BFF0E1-9B3E-4C24-B8E7-B54CB3CBF301}"/>
    <cellStyle name="Normal 5 2 4 2 2 6 4" xfId="11104" xr:uid="{B25D40AD-4A79-40B3-9BDD-123EAAA6C061}"/>
    <cellStyle name="Normal 5 2 4 2 2 7" xfId="4807" xr:uid="{00000000-0005-0000-0000-0000E7180000}"/>
    <cellStyle name="Normal 5 2 4 2 2 7 2" xfId="22537" xr:uid="{29C1C8B2-D93D-4629-A1B5-06CD6BB0BA31}"/>
    <cellStyle name="Normal 5 2 4 2 2 7 3" xfId="13257" xr:uid="{89B702B2-70F1-47DA-94C8-2B8582431620}"/>
    <cellStyle name="Normal 5 2 4 2 2 8" xfId="18320" xr:uid="{8EC34176-9D48-4746-9DC8-ACC8C5C7426A}"/>
    <cellStyle name="Normal 5 2 4 2 2 9" xfId="17486" xr:uid="{4FC8E04D-25B9-48E8-B857-68FC3129B49D}"/>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5094" xr:uid="{F1906F0A-5588-443A-9AA4-F87D20C9D393}"/>
    <cellStyle name="Normal 5 2 4 2 3 2 2 3" xfId="15814" xr:uid="{C959B548-B7B7-496B-B5BB-12975F249080}"/>
    <cellStyle name="Normal 5 2 4 2 3 2 3" xfId="20877" xr:uid="{333E33E3-C79D-4D99-9E7C-D08D3361F6F5}"/>
    <cellStyle name="Normal 5 2 4 2 3 2 4" xfId="11596" xr:uid="{EC438B23-9470-4BA7-9372-73B23B0462F0}"/>
    <cellStyle name="Normal 5 2 4 2 3 3" xfId="5219" xr:uid="{00000000-0005-0000-0000-0000EB180000}"/>
    <cellStyle name="Normal 5 2 4 2 3 3 2" xfId="22949" xr:uid="{F3B6D50B-97DE-4B4E-B3B1-77F783EB63AF}"/>
    <cellStyle name="Normal 5 2 4 2 3 3 3" xfId="13669" xr:uid="{91044257-758D-41E7-891F-D206AF4C886B}"/>
    <cellStyle name="Normal 5 2 4 2 3 4" xfId="18732" xr:uid="{0643FCF2-45E0-42AC-B4FC-AF17A3FFE3E1}"/>
    <cellStyle name="Normal 5 2 4 2 3 5" xfId="17904" xr:uid="{8B273C80-4568-4C02-94F1-55F64C28F0D2}"/>
    <cellStyle name="Normal 5 2 4 2 3 6" xfId="9451" xr:uid="{0C3305D8-C8D9-45B9-A124-4498126017EA}"/>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5507" xr:uid="{725AB5C7-96BB-4BE0-B726-D755BC740987}"/>
    <cellStyle name="Normal 5 2 4 2 4 2 2 3" xfId="16227" xr:uid="{048E5D0E-9CE2-48DD-9471-0799208F83F1}"/>
    <cellStyle name="Normal 5 2 4 2 4 2 3" xfId="21290" xr:uid="{BF993474-4A8A-4D6F-90E4-A446E62A3EC7}"/>
    <cellStyle name="Normal 5 2 4 2 4 2 4" xfId="12009" xr:uid="{93DDDB2B-B741-4958-939F-F8615DB99A76}"/>
    <cellStyle name="Normal 5 2 4 2 4 3" xfId="5632" xr:uid="{00000000-0005-0000-0000-0000EF180000}"/>
    <cellStyle name="Normal 5 2 4 2 4 3 2" xfId="23362" xr:uid="{7C9309EA-7020-40F6-B93D-AC109B2DE4DF}"/>
    <cellStyle name="Normal 5 2 4 2 4 3 3" xfId="14082" xr:uid="{9F12F409-265F-400D-92F2-7AFEB4FECEF1}"/>
    <cellStyle name="Normal 5 2 4 2 4 4" xfId="19145" xr:uid="{BE77D1A8-1DEA-4B8C-9247-61A1C0461FF0}"/>
    <cellStyle name="Normal 5 2 4 2 4 5" xfId="9864" xr:uid="{9B1B44CB-8FB1-4138-A4C2-A8181D73B1C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920" xr:uid="{EA53C60C-6A3D-46D2-9E51-77602269CF58}"/>
    <cellStyle name="Normal 5 2 4 2 5 2 2 3" xfId="16640" xr:uid="{BE806B9C-8437-4352-AACB-7478F67DEE9F}"/>
    <cellStyle name="Normal 5 2 4 2 5 2 3" xfId="21703" xr:uid="{E00B775E-E997-4CA5-9966-4AD35B272343}"/>
    <cellStyle name="Normal 5 2 4 2 5 2 4" xfId="12422" xr:uid="{08ECC45C-ED3C-4DEC-8A35-6442F8D65348}"/>
    <cellStyle name="Normal 5 2 4 2 5 3" xfId="6045" xr:uid="{00000000-0005-0000-0000-0000F3180000}"/>
    <cellStyle name="Normal 5 2 4 2 5 3 2" xfId="23775" xr:uid="{8B322DCC-DDB1-416D-B189-A3280856BF5F}"/>
    <cellStyle name="Normal 5 2 4 2 5 3 3" xfId="14495" xr:uid="{F939D5B6-4ADB-4EC3-B944-4CC85594AD68}"/>
    <cellStyle name="Normal 5 2 4 2 5 4" xfId="19558" xr:uid="{D6A38942-0092-418C-A1B2-95D46C8F40F0}"/>
    <cellStyle name="Normal 5 2 4 2 5 5" xfId="10277" xr:uid="{C58932CF-6800-47DC-B2DA-37A2724EB530}"/>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6333" xr:uid="{A841D5DF-D401-43A2-9E5F-CBF61F40EF5C}"/>
    <cellStyle name="Normal 5 2 4 2 6 2 2 3" xfId="17053" xr:uid="{FE5C7431-CCD0-4AF6-A53E-B71714D689E5}"/>
    <cellStyle name="Normal 5 2 4 2 6 2 3" xfId="22116" xr:uid="{1070CF2B-65C5-4A60-BF40-031F32A9DA68}"/>
    <cellStyle name="Normal 5 2 4 2 6 2 4" xfId="12835" xr:uid="{C8D57E38-41D7-4797-91B0-624B46AF4BEF}"/>
    <cellStyle name="Normal 5 2 4 2 6 3" xfId="6458" xr:uid="{00000000-0005-0000-0000-0000F7180000}"/>
    <cellStyle name="Normal 5 2 4 2 6 3 2" xfId="24188" xr:uid="{BB2A16EC-1646-4E55-A294-D3F075FAC7F4}"/>
    <cellStyle name="Normal 5 2 4 2 6 3 3" xfId="14908" xr:uid="{79C6AD05-BA7D-4F9C-97D2-35DB80AADEF1}"/>
    <cellStyle name="Normal 5 2 4 2 6 4" xfId="19971" xr:uid="{2D333572-AAFC-46A3-8751-4DB16992C384}"/>
    <cellStyle name="Normal 5 2 4 2 6 5" xfId="10690" xr:uid="{21AB2ECE-72C5-4F8E-8274-776CAD6DDF7E}"/>
    <cellStyle name="Normal 5 2 4 2 7" xfId="2588" xr:uid="{00000000-0005-0000-0000-0000F8180000}"/>
    <cellStyle name="Normal 5 2 4 2 7 2" xfId="6871" xr:uid="{00000000-0005-0000-0000-0000F9180000}"/>
    <cellStyle name="Normal 5 2 4 2 7 2 2" xfId="24601" xr:uid="{C5755171-1914-48E5-8982-1BE8204D7579}"/>
    <cellStyle name="Normal 5 2 4 2 7 2 3" xfId="15321" xr:uid="{BB595D34-33D1-431A-90B4-0EC3D8B3E558}"/>
    <cellStyle name="Normal 5 2 4 2 7 3" xfId="20384" xr:uid="{593DA7D1-14E0-42BD-A9A1-4E544C5DD3EC}"/>
    <cellStyle name="Normal 5 2 4 2 7 4" xfId="11103" xr:uid="{8D5610C5-0AFC-4A0C-BE06-1FB3BE1DC35C}"/>
    <cellStyle name="Normal 5 2 4 2 8" xfId="4806" xr:uid="{00000000-0005-0000-0000-0000FA180000}"/>
    <cellStyle name="Normal 5 2 4 2 8 2" xfId="22536" xr:uid="{FDC27908-D17A-405B-B9F1-1E44D486EFF8}"/>
    <cellStyle name="Normal 5 2 4 2 8 3" xfId="13256" xr:uid="{D7493245-5F46-4EA5-9AE7-DC4D5305A23D}"/>
    <cellStyle name="Normal 5 2 4 2 9" xfId="18319" xr:uid="{74D52286-6B78-4089-9B10-13B996BDFF03}"/>
    <cellStyle name="Normal 5 2 4 3" xfId="435" xr:uid="{00000000-0005-0000-0000-0000FB180000}"/>
    <cellStyle name="Normal 5 2 4 3 10" xfId="9040" xr:uid="{5F0B9853-1A12-4136-8751-05D911574487}"/>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5096" xr:uid="{8A23316D-1756-44D8-82F4-2CEA7648FD4F}"/>
    <cellStyle name="Normal 5 2 4 3 2 2 2 3" xfId="15816" xr:uid="{46257271-40FD-4486-A7E7-B28E9B337AFB}"/>
    <cellStyle name="Normal 5 2 4 3 2 2 3" xfId="20879" xr:uid="{ACD81847-C099-41F7-9BE3-413CF443534D}"/>
    <cellStyle name="Normal 5 2 4 3 2 2 4" xfId="11598" xr:uid="{FA818618-34A6-4020-994E-438892325B13}"/>
    <cellStyle name="Normal 5 2 4 3 2 3" xfId="5221" xr:uid="{00000000-0005-0000-0000-0000FF180000}"/>
    <cellStyle name="Normal 5 2 4 3 2 3 2" xfId="22951" xr:uid="{2AE3B329-9885-4983-BAE8-07AE3FF35C16}"/>
    <cellStyle name="Normal 5 2 4 3 2 3 3" xfId="13671" xr:uid="{BC3C375A-EFDE-4BCD-A351-6D6E986CEB1E}"/>
    <cellStyle name="Normal 5 2 4 3 2 4" xfId="18734" xr:uid="{E69A8BE0-5B3A-4096-8E8F-4A31BE5E60C9}"/>
    <cellStyle name="Normal 5 2 4 3 2 5" xfId="17906" xr:uid="{C70302E0-CAB1-489D-AF6C-783EEBAC7B67}"/>
    <cellStyle name="Normal 5 2 4 3 2 6" xfId="9453" xr:uid="{507011D5-C84F-4ADA-85B7-38A7D924B4A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5509" xr:uid="{91472FDE-D3BE-43AF-9369-E3F4AD9284FF}"/>
    <cellStyle name="Normal 5 2 4 3 3 2 2 3" xfId="16229" xr:uid="{F3FE93DA-0028-4AA4-92C3-EFF276C4CAB2}"/>
    <cellStyle name="Normal 5 2 4 3 3 2 3" xfId="21292" xr:uid="{AC701E7A-2207-4A42-A75C-C2B39688C77F}"/>
    <cellStyle name="Normal 5 2 4 3 3 2 4" xfId="12011" xr:uid="{4A52C8CA-79B7-4913-963C-545F73DD06F6}"/>
    <cellStyle name="Normal 5 2 4 3 3 3" xfId="5634" xr:uid="{00000000-0005-0000-0000-000003190000}"/>
    <cellStyle name="Normal 5 2 4 3 3 3 2" xfId="23364" xr:uid="{0B911160-D18F-4D47-BF3A-8FD3D1DE552E}"/>
    <cellStyle name="Normal 5 2 4 3 3 3 3" xfId="14084" xr:uid="{8D57C602-1F07-4E42-B437-3CC9E6103E61}"/>
    <cellStyle name="Normal 5 2 4 3 3 4" xfId="19147" xr:uid="{AD51C6FE-B2FD-4D5B-8F9B-671FE46AD49E}"/>
    <cellStyle name="Normal 5 2 4 3 3 5" xfId="9866" xr:uid="{F880C30B-4AE2-4DB6-A8C0-BA83652F7065}"/>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922" xr:uid="{08202242-D5C7-4D62-9B63-3B97A6BE4FBE}"/>
    <cellStyle name="Normal 5 2 4 3 4 2 2 3" xfId="16642" xr:uid="{12506639-3B00-4DEF-82E5-F0FD774AF0B1}"/>
    <cellStyle name="Normal 5 2 4 3 4 2 3" xfId="21705" xr:uid="{9D1631DC-8E6C-40A7-85D2-B5704755ABB4}"/>
    <cellStyle name="Normal 5 2 4 3 4 2 4" xfId="12424" xr:uid="{EF8A6B9D-E69E-4D6C-B779-364803B81163}"/>
    <cellStyle name="Normal 5 2 4 3 4 3" xfId="6047" xr:uid="{00000000-0005-0000-0000-000007190000}"/>
    <cellStyle name="Normal 5 2 4 3 4 3 2" xfId="23777" xr:uid="{A93F49A5-6204-444B-B36C-25DF8ADD7AE1}"/>
    <cellStyle name="Normal 5 2 4 3 4 3 3" xfId="14497" xr:uid="{235307E3-F3F3-43AC-BD22-DB06917552B0}"/>
    <cellStyle name="Normal 5 2 4 3 4 4" xfId="19560" xr:uid="{BA85C83D-B584-467F-A2A8-07B860D2D2A3}"/>
    <cellStyle name="Normal 5 2 4 3 4 5" xfId="10279" xr:uid="{71D8495A-5C2D-4FDB-838B-BEF75CB92FF7}"/>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6335" xr:uid="{14EA59FF-296D-40EB-976D-EE54874A7483}"/>
    <cellStyle name="Normal 5 2 4 3 5 2 2 3" xfId="17055" xr:uid="{9DD6FF8F-8351-4DB0-B439-0220125D9867}"/>
    <cellStyle name="Normal 5 2 4 3 5 2 3" xfId="22118" xr:uid="{98C26C42-2B2F-4F16-A492-BAEDB91DD875}"/>
    <cellStyle name="Normal 5 2 4 3 5 2 4" xfId="12837" xr:uid="{E2AE006A-3DE7-4F6F-935E-67E549B80D73}"/>
    <cellStyle name="Normal 5 2 4 3 5 3" xfId="6460" xr:uid="{00000000-0005-0000-0000-00000B190000}"/>
    <cellStyle name="Normal 5 2 4 3 5 3 2" xfId="24190" xr:uid="{983158AA-E87C-4868-859E-51FA0A34958E}"/>
    <cellStyle name="Normal 5 2 4 3 5 3 3" xfId="14910" xr:uid="{CF4031E5-7037-424D-B332-3F83397F5F1B}"/>
    <cellStyle name="Normal 5 2 4 3 5 4" xfId="19973" xr:uid="{B149F21D-0AE3-4329-A41C-4B08332C6DFE}"/>
    <cellStyle name="Normal 5 2 4 3 5 5" xfId="10692" xr:uid="{C4BE0324-5B42-43EF-AD23-76E4D7F6A1B5}"/>
    <cellStyle name="Normal 5 2 4 3 6" xfId="2590" xr:uid="{00000000-0005-0000-0000-00000C190000}"/>
    <cellStyle name="Normal 5 2 4 3 6 2" xfId="6873" xr:uid="{00000000-0005-0000-0000-00000D190000}"/>
    <cellStyle name="Normal 5 2 4 3 6 2 2" xfId="24603" xr:uid="{EBA6E528-DC0A-4FF9-AE6A-7997CDC73262}"/>
    <cellStyle name="Normal 5 2 4 3 6 2 3" xfId="15323" xr:uid="{BD8FC3BC-7476-42F9-8E13-D4F2140BD0DF}"/>
    <cellStyle name="Normal 5 2 4 3 6 3" xfId="20386" xr:uid="{8C339B9C-E5DC-4834-B3D1-6073B108FE83}"/>
    <cellStyle name="Normal 5 2 4 3 6 4" xfId="11105" xr:uid="{92BC8C54-7CFD-4A3E-9BDC-25959FA0F5C9}"/>
    <cellStyle name="Normal 5 2 4 3 7" xfId="4808" xr:uid="{00000000-0005-0000-0000-00000E190000}"/>
    <cellStyle name="Normal 5 2 4 3 7 2" xfId="22538" xr:uid="{BCDA7550-89D8-4BD9-970B-A32FE1B863A1}"/>
    <cellStyle name="Normal 5 2 4 3 7 3" xfId="13258" xr:uid="{5B2CA00C-BC6A-411B-AE6B-5350C22C2EC3}"/>
    <cellStyle name="Normal 5 2 4 3 8" xfId="18321" xr:uid="{E0E44F88-32CE-4DB0-9D95-77BAF10AB03F}"/>
    <cellStyle name="Normal 5 2 4 3 9" xfId="17487" xr:uid="{7D006C67-B383-4D25-A57B-E8D5E172190C}"/>
    <cellStyle name="Normal 5 2 4 4" xfId="906" xr:uid="{00000000-0005-0000-0000-00000F190000}"/>
    <cellStyle name="Normal 5 2 4 4 2" xfId="3141" xr:uid="{00000000-0005-0000-0000-000010190000}"/>
    <cellStyle name="Normal 5 2 4 4 2 2" xfId="7363" xr:uid="{00000000-0005-0000-0000-000011190000}"/>
    <cellStyle name="Normal 5 2 4 4 2 2 2" xfId="25093" xr:uid="{5A6EF0DE-DC43-4797-A5F2-3572E35D6CE2}"/>
    <cellStyle name="Normal 5 2 4 4 2 2 3" xfId="15813" xr:uid="{12A20B37-9752-4062-922B-66C2D8EF33AF}"/>
    <cellStyle name="Normal 5 2 4 4 2 3" xfId="20876" xr:uid="{547A17E9-6511-4BF1-A83F-B457C76CA248}"/>
    <cellStyle name="Normal 5 2 4 4 2 4" xfId="11595" xr:uid="{5714E162-E19E-488E-8F77-C68DC8C5B5EB}"/>
    <cellStyle name="Normal 5 2 4 4 3" xfId="5218" xr:uid="{00000000-0005-0000-0000-000012190000}"/>
    <cellStyle name="Normal 5 2 4 4 3 2" xfId="22948" xr:uid="{D286E57A-DC4E-4171-9BDA-5B2CFC40E551}"/>
    <cellStyle name="Normal 5 2 4 4 3 3" xfId="13668" xr:uid="{5E168BDA-DD96-435D-BEAA-CC8159AED652}"/>
    <cellStyle name="Normal 5 2 4 4 4" xfId="18731" xr:uid="{DA290F25-2A7F-4A3C-898A-A2A2E9170405}"/>
    <cellStyle name="Normal 5 2 4 4 5" xfId="17903" xr:uid="{F55AB831-AB48-4C2A-A4F5-68F3E3893FDF}"/>
    <cellStyle name="Normal 5 2 4 4 6" xfId="9450" xr:uid="{FDE31CC4-46ED-4F5E-95D7-F315C569C9E8}"/>
    <cellStyle name="Normal 5 2 4 5" xfId="1324" xr:uid="{00000000-0005-0000-0000-000013190000}"/>
    <cellStyle name="Normal 5 2 4 5 2" xfId="3554" xr:uid="{00000000-0005-0000-0000-000014190000}"/>
    <cellStyle name="Normal 5 2 4 5 2 2" xfId="7776" xr:uid="{00000000-0005-0000-0000-000015190000}"/>
    <cellStyle name="Normal 5 2 4 5 2 2 2" xfId="25506" xr:uid="{4B75CA9C-5FAF-43DF-A03C-CF1052CC6B96}"/>
    <cellStyle name="Normal 5 2 4 5 2 2 3" xfId="16226" xr:uid="{A5594B64-AC86-4467-A2AB-490855E1B461}"/>
    <cellStyle name="Normal 5 2 4 5 2 3" xfId="21289" xr:uid="{99627A30-61DC-4EE3-99CA-8BC2FBD89A2D}"/>
    <cellStyle name="Normal 5 2 4 5 2 4" xfId="12008" xr:uid="{39DB6F08-9135-4AD0-8742-9746CD55E554}"/>
    <cellStyle name="Normal 5 2 4 5 3" xfId="5631" xr:uid="{00000000-0005-0000-0000-000016190000}"/>
    <cellStyle name="Normal 5 2 4 5 3 2" xfId="23361" xr:uid="{69555361-479F-4296-B84F-5CF29FEE07A5}"/>
    <cellStyle name="Normal 5 2 4 5 3 3" xfId="14081" xr:uid="{93D56CD1-8939-4F05-9CF8-9CECB2538AAA}"/>
    <cellStyle name="Normal 5 2 4 5 4" xfId="19144" xr:uid="{63FCFEF6-B394-460C-9A12-8590A1FE8681}"/>
    <cellStyle name="Normal 5 2 4 5 5" xfId="9863" xr:uid="{1C1E4D37-F004-4C80-A84B-D176943687AC}"/>
    <cellStyle name="Normal 5 2 4 6" xfId="1737" xr:uid="{00000000-0005-0000-0000-000017190000}"/>
    <cellStyle name="Normal 5 2 4 6 2" xfId="3967" xr:uid="{00000000-0005-0000-0000-000018190000}"/>
    <cellStyle name="Normal 5 2 4 6 2 2" xfId="8189" xr:uid="{00000000-0005-0000-0000-000019190000}"/>
    <cellStyle name="Normal 5 2 4 6 2 2 2" xfId="25919" xr:uid="{196143AE-1B49-4074-8A42-281A2B8B4C59}"/>
    <cellStyle name="Normal 5 2 4 6 2 2 3" xfId="16639" xr:uid="{5DF865FE-1318-4CCC-B131-D7CCB685B7C4}"/>
    <cellStyle name="Normal 5 2 4 6 2 3" xfId="21702" xr:uid="{6595D2F5-C265-42A7-940E-9957F93EEC11}"/>
    <cellStyle name="Normal 5 2 4 6 2 4" xfId="12421" xr:uid="{D70589F4-558A-421E-8562-D4333D3BF6F5}"/>
    <cellStyle name="Normal 5 2 4 6 3" xfId="6044" xr:uid="{00000000-0005-0000-0000-00001A190000}"/>
    <cellStyle name="Normal 5 2 4 6 3 2" xfId="23774" xr:uid="{B65E9647-6CA2-478B-A523-6979DE93A9A8}"/>
    <cellStyle name="Normal 5 2 4 6 3 3" xfId="14494" xr:uid="{51377D1B-56B8-4998-A3FE-408D6E7E8AAE}"/>
    <cellStyle name="Normal 5 2 4 6 4" xfId="19557" xr:uid="{B58179EF-A66E-4BDD-98AE-5C003CEF2650}"/>
    <cellStyle name="Normal 5 2 4 6 5" xfId="10276" xr:uid="{93DCC9F0-0813-4E80-9EEF-A7951B091A76}"/>
    <cellStyle name="Normal 5 2 4 7" xfId="2151" xr:uid="{00000000-0005-0000-0000-00001B190000}"/>
    <cellStyle name="Normal 5 2 4 7 2" xfId="4380" xr:uid="{00000000-0005-0000-0000-00001C190000}"/>
    <cellStyle name="Normal 5 2 4 7 2 2" xfId="8602" xr:uid="{00000000-0005-0000-0000-00001D190000}"/>
    <cellStyle name="Normal 5 2 4 7 2 2 2" xfId="26332" xr:uid="{45D9845F-8E23-4404-B4C7-D1549C0DCBA8}"/>
    <cellStyle name="Normal 5 2 4 7 2 2 3" xfId="17052" xr:uid="{C90DD415-5EFE-4894-AD68-6435DC473375}"/>
    <cellStyle name="Normal 5 2 4 7 2 3" xfId="22115" xr:uid="{C6FBC4E3-A43C-48D5-8736-1FDEA305409B}"/>
    <cellStyle name="Normal 5 2 4 7 2 4" xfId="12834" xr:uid="{9BCF121F-DD48-41F2-9C3E-ABC0991E75B5}"/>
    <cellStyle name="Normal 5 2 4 7 3" xfId="6457" xr:uid="{00000000-0005-0000-0000-00001E190000}"/>
    <cellStyle name="Normal 5 2 4 7 3 2" xfId="24187" xr:uid="{42CF4839-50A0-4107-950F-736358EA754C}"/>
    <cellStyle name="Normal 5 2 4 7 3 3" xfId="14907" xr:uid="{2E9450D4-8AFB-4255-89C5-E41537A19F34}"/>
    <cellStyle name="Normal 5 2 4 7 4" xfId="19970" xr:uid="{7CCF45A5-5228-4FC7-AEF6-EAB1457B52C4}"/>
    <cellStyle name="Normal 5 2 4 7 5" xfId="10689" xr:uid="{9AFF7D6F-DE65-45B9-80D6-A0F6261272A2}"/>
    <cellStyle name="Normal 5 2 4 8" xfId="2587" xr:uid="{00000000-0005-0000-0000-00001F190000}"/>
    <cellStyle name="Normal 5 2 4 8 2" xfId="6870" xr:uid="{00000000-0005-0000-0000-000020190000}"/>
    <cellStyle name="Normal 5 2 4 8 2 2" xfId="24600" xr:uid="{E7BCAE42-78C4-4EC7-BF52-8B5A79BAAE2E}"/>
    <cellStyle name="Normal 5 2 4 8 2 3" xfId="15320" xr:uid="{3E85586C-8D49-435C-9EB5-65EEE2B7AEEA}"/>
    <cellStyle name="Normal 5 2 4 8 3" xfId="20383" xr:uid="{1434179A-90CD-437A-A6B4-0464DE0B641D}"/>
    <cellStyle name="Normal 5 2 4 8 4" xfId="11102" xr:uid="{E8D63C71-C766-4D16-9736-2A57B54A3A3E}"/>
    <cellStyle name="Normal 5 2 4 9" xfId="4805" xr:uid="{00000000-0005-0000-0000-000021190000}"/>
    <cellStyle name="Normal 5 2 4 9 2" xfId="22535" xr:uid="{73D33756-2E16-428D-855B-125C7664FCF4}"/>
    <cellStyle name="Normal 5 2 4 9 3" xfId="13255" xr:uid="{6BCF7E45-F116-4B4D-BF62-5357B7E58807}"/>
    <cellStyle name="Normal 5 2 5" xfId="436" xr:uid="{00000000-0005-0000-0000-000022190000}"/>
    <cellStyle name="Normal 5 2 5 10" xfId="17488" xr:uid="{A50B00D8-DCAD-4FFC-96F1-F32371367080}"/>
    <cellStyle name="Normal 5 2 5 11" xfId="9041" xr:uid="{15B68F7C-8D33-44FC-8C2D-9807D59D48DE}"/>
    <cellStyle name="Normal 5 2 5 2" xfId="437" xr:uid="{00000000-0005-0000-0000-000023190000}"/>
    <cellStyle name="Normal 5 2 5 2 10" xfId="9042" xr:uid="{89E7DAF2-0DBF-49C4-B5AA-8A8662E4BE99}"/>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5098" xr:uid="{8695FF5D-0CE5-4994-A626-20AAD9AEB1CE}"/>
    <cellStyle name="Normal 5 2 5 2 2 2 2 3" xfId="15818" xr:uid="{A2B55CE7-CB2A-41B4-9BC1-0AE0D476DEAC}"/>
    <cellStyle name="Normal 5 2 5 2 2 2 3" xfId="20881" xr:uid="{B52C5AE8-CBDB-41A8-A5BA-E3F93DF5A8DA}"/>
    <cellStyle name="Normal 5 2 5 2 2 2 4" xfId="11600" xr:uid="{0CEB8742-CBC3-475F-8B7B-C87914E88123}"/>
    <cellStyle name="Normal 5 2 5 2 2 3" xfId="5223" xr:uid="{00000000-0005-0000-0000-000027190000}"/>
    <cellStyle name="Normal 5 2 5 2 2 3 2" xfId="22953" xr:uid="{E48F1142-3C66-4FE8-8ED9-54DA03465F32}"/>
    <cellStyle name="Normal 5 2 5 2 2 3 3" xfId="13673" xr:uid="{FDD897BF-0D2C-4EB0-98EE-111EDEC13744}"/>
    <cellStyle name="Normal 5 2 5 2 2 4" xfId="18736" xr:uid="{AB09118B-0061-4737-97CC-366E29E2B18A}"/>
    <cellStyle name="Normal 5 2 5 2 2 5" xfId="17908" xr:uid="{684597DF-0388-40EC-B508-93681CF96C9D}"/>
    <cellStyle name="Normal 5 2 5 2 2 6" xfId="9455" xr:uid="{EAF4EC9E-2996-4AF6-A130-CBA81D383981}"/>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5511" xr:uid="{D357AE61-F1CC-4FAB-B773-1EEEEFAC93CF}"/>
    <cellStyle name="Normal 5 2 5 2 3 2 2 3" xfId="16231" xr:uid="{E9ED58B4-9EE2-4438-8AD4-68E278607E8A}"/>
    <cellStyle name="Normal 5 2 5 2 3 2 3" xfId="21294" xr:uid="{562529B0-AEFD-41EB-8D2A-F71F829A6E60}"/>
    <cellStyle name="Normal 5 2 5 2 3 2 4" xfId="12013" xr:uid="{908F43A4-F64E-4805-9EE0-9B34A98A7307}"/>
    <cellStyle name="Normal 5 2 5 2 3 3" xfId="5636" xr:uid="{00000000-0005-0000-0000-00002B190000}"/>
    <cellStyle name="Normal 5 2 5 2 3 3 2" xfId="23366" xr:uid="{BCA957FB-BABB-4ECA-8DEA-A43FB0798EE0}"/>
    <cellStyle name="Normal 5 2 5 2 3 3 3" xfId="14086" xr:uid="{893B1327-1F84-490B-9E9D-00272D26D8E8}"/>
    <cellStyle name="Normal 5 2 5 2 3 4" xfId="19149" xr:uid="{9F3A9C97-3907-4BE8-9BF4-08AE50D5E08A}"/>
    <cellStyle name="Normal 5 2 5 2 3 5" xfId="9868" xr:uid="{2D707AA3-1B31-4348-9069-E40D25D4E1A5}"/>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924" xr:uid="{D1BA3CE1-7242-4086-94D8-1BCA0DF156AF}"/>
    <cellStyle name="Normal 5 2 5 2 4 2 2 3" xfId="16644" xr:uid="{3BC81172-E346-4EA6-A523-72B6C0840228}"/>
    <cellStyle name="Normal 5 2 5 2 4 2 3" xfId="21707" xr:uid="{BD03BB00-5E96-4448-953D-0A257B2176D2}"/>
    <cellStyle name="Normal 5 2 5 2 4 2 4" xfId="12426" xr:uid="{57E723EE-43AC-4E06-A34D-481CBB4C8A62}"/>
    <cellStyle name="Normal 5 2 5 2 4 3" xfId="6049" xr:uid="{00000000-0005-0000-0000-00002F190000}"/>
    <cellStyle name="Normal 5 2 5 2 4 3 2" xfId="23779" xr:uid="{2CB89DA0-5BED-42CD-865B-51F267AD11B4}"/>
    <cellStyle name="Normal 5 2 5 2 4 3 3" xfId="14499" xr:uid="{F3506F12-B91F-4642-AE7A-DAA9CA43429F}"/>
    <cellStyle name="Normal 5 2 5 2 4 4" xfId="19562" xr:uid="{B13DEAF7-C988-49F0-8E70-0D40B43FD9C7}"/>
    <cellStyle name="Normal 5 2 5 2 4 5" xfId="10281" xr:uid="{8FE56B7D-5026-4498-B2DE-AD89ECD831C4}"/>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6337" xr:uid="{9BCEDD42-4CA8-4791-A121-BC6A80CBC279}"/>
    <cellStyle name="Normal 5 2 5 2 5 2 2 3" xfId="17057" xr:uid="{BBE9CD59-2336-4319-8D7E-25B90D2CEBEE}"/>
    <cellStyle name="Normal 5 2 5 2 5 2 3" xfId="22120" xr:uid="{B7D38088-9C97-4A62-82BB-B11234DF2750}"/>
    <cellStyle name="Normal 5 2 5 2 5 2 4" xfId="12839" xr:uid="{92A4A24C-5364-4D45-835F-5A7E0C97C8B2}"/>
    <cellStyle name="Normal 5 2 5 2 5 3" xfId="6462" xr:uid="{00000000-0005-0000-0000-000033190000}"/>
    <cellStyle name="Normal 5 2 5 2 5 3 2" xfId="24192" xr:uid="{94E39705-ED90-4FA5-AA52-3159C33E2A48}"/>
    <cellStyle name="Normal 5 2 5 2 5 3 3" xfId="14912" xr:uid="{5B5CCD69-9835-4BA2-9684-95E72EB697AC}"/>
    <cellStyle name="Normal 5 2 5 2 5 4" xfId="19975" xr:uid="{BA8B1F31-A1C3-45ED-96AB-BA9A12312E7B}"/>
    <cellStyle name="Normal 5 2 5 2 5 5" xfId="10694" xr:uid="{0CB7948C-903E-4FE4-A52C-063B9FECC3D3}"/>
    <cellStyle name="Normal 5 2 5 2 6" xfId="2592" xr:uid="{00000000-0005-0000-0000-000034190000}"/>
    <cellStyle name="Normal 5 2 5 2 6 2" xfId="6875" xr:uid="{00000000-0005-0000-0000-000035190000}"/>
    <cellStyle name="Normal 5 2 5 2 6 2 2" xfId="24605" xr:uid="{DF51A18D-0BF2-420F-A8A3-D41C31818032}"/>
    <cellStyle name="Normal 5 2 5 2 6 2 3" xfId="15325" xr:uid="{AA02B006-7FF1-4F39-A61B-CEFD73F9D610}"/>
    <cellStyle name="Normal 5 2 5 2 6 3" xfId="20388" xr:uid="{2D4BD13C-82C3-46E0-9BA6-32B7DB1FA51D}"/>
    <cellStyle name="Normal 5 2 5 2 6 4" xfId="11107" xr:uid="{1D227C0D-3383-4927-B7FE-C89C8A141C9F}"/>
    <cellStyle name="Normal 5 2 5 2 7" xfId="4810" xr:uid="{00000000-0005-0000-0000-000036190000}"/>
    <cellStyle name="Normal 5 2 5 2 7 2" xfId="22540" xr:uid="{4ECCD97F-237B-4CF7-8C6A-8B539C758D9A}"/>
    <cellStyle name="Normal 5 2 5 2 7 3" xfId="13260" xr:uid="{E04D03B6-DF4F-42FB-89D9-026EE695D1AD}"/>
    <cellStyle name="Normal 5 2 5 2 8" xfId="18323" xr:uid="{B93A7FC6-CF79-4877-BFD7-EBE318BC341D}"/>
    <cellStyle name="Normal 5 2 5 2 9" xfId="17489" xr:uid="{FC490ED2-1091-4917-BE88-F20548214593}"/>
    <cellStyle name="Normal 5 2 5 3" xfId="910" xr:uid="{00000000-0005-0000-0000-000037190000}"/>
    <cellStyle name="Normal 5 2 5 3 2" xfId="3145" xr:uid="{00000000-0005-0000-0000-000038190000}"/>
    <cellStyle name="Normal 5 2 5 3 2 2" xfId="7367" xr:uid="{00000000-0005-0000-0000-000039190000}"/>
    <cellStyle name="Normal 5 2 5 3 2 2 2" xfId="25097" xr:uid="{C8706C7A-AB1C-4106-AFFB-7E79FB7C8D43}"/>
    <cellStyle name="Normal 5 2 5 3 2 2 3" xfId="15817" xr:uid="{B5906889-78EB-485E-8884-065ABF1A95A0}"/>
    <cellStyle name="Normal 5 2 5 3 2 3" xfId="20880" xr:uid="{FE2FC017-692A-4C97-981D-DEC725BBAD74}"/>
    <cellStyle name="Normal 5 2 5 3 2 4" xfId="11599" xr:uid="{EEA52ACD-B01D-4FD7-A9ED-97F5CAD65461}"/>
    <cellStyle name="Normal 5 2 5 3 3" xfId="5222" xr:uid="{00000000-0005-0000-0000-00003A190000}"/>
    <cellStyle name="Normal 5 2 5 3 3 2" xfId="22952" xr:uid="{B7673AB0-75C8-4A86-A8E8-0C1394721D0F}"/>
    <cellStyle name="Normal 5 2 5 3 3 3" xfId="13672" xr:uid="{6E995A09-BD7B-48DD-BF3B-B6A26C9457C1}"/>
    <cellStyle name="Normal 5 2 5 3 4" xfId="18735" xr:uid="{8FF9E032-D2EE-42F3-BF7D-8D41E4307117}"/>
    <cellStyle name="Normal 5 2 5 3 5" xfId="17907" xr:uid="{54C78CD3-8C65-463E-806A-1BA612C44AFE}"/>
    <cellStyle name="Normal 5 2 5 3 6" xfId="9454" xr:uid="{FB42269E-01FE-4121-B251-F8DC2E435269}"/>
    <cellStyle name="Normal 5 2 5 4" xfId="1328" xr:uid="{00000000-0005-0000-0000-00003B190000}"/>
    <cellStyle name="Normal 5 2 5 4 2" xfId="3558" xr:uid="{00000000-0005-0000-0000-00003C190000}"/>
    <cellStyle name="Normal 5 2 5 4 2 2" xfId="7780" xr:uid="{00000000-0005-0000-0000-00003D190000}"/>
    <cellStyle name="Normal 5 2 5 4 2 2 2" xfId="25510" xr:uid="{40B52332-BC32-4E8F-8735-E90B37A2F139}"/>
    <cellStyle name="Normal 5 2 5 4 2 2 3" xfId="16230" xr:uid="{6A6C9A52-7D48-4133-BE04-0588FD27D699}"/>
    <cellStyle name="Normal 5 2 5 4 2 3" xfId="21293" xr:uid="{E9762B0E-B7A5-419D-A062-B73477A22C3F}"/>
    <cellStyle name="Normal 5 2 5 4 2 4" xfId="12012" xr:uid="{62BEA271-73A1-47A8-93CE-E9C7CFB07CE2}"/>
    <cellStyle name="Normal 5 2 5 4 3" xfId="5635" xr:uid="{00000000-0005-0000-0000-00003E190000}"/>
    <cellStyle name="Normal 5 2 5 4 3 2" xfId="23365" xr:uid="{8117FFB3-9249-409E-B665-421C2DD3C195}"/>
    <cellStyle name="Normal 5 2 5 4 3 3" xfId="14085" xr:uid="{766B702B-7E2A-4CC9-BB8C-326F82506E96}"/>
    <cellStyle name="Normal 5 2 5 4 4" xfId="19148" xr:uid="{FCBEBC7A-5FEC-4743-997F-4A076FC8D1AA}"/>
    <cellStyle name="Normal 5 2 5 4 5" xfId="9867" xr:uid="{051CD484-5D31-401F-8475-C703DF661437}"/>
    <cellStyle name="Normal 5 2 5 5" xfId="1741" xr:uid="{00000000-0005-0000-0000-00003F190000}"/>
    <cellStyle name="Normal 5 2 5 5 2" xfId="3971" xr:uid="{00000000-0005-0000-0000-000040190000}"/>
    <cellStyle name="Normal 5 2 5 5 2 2" xfId="8193" xr:uid="{00000000-0005-0000-0000-000041190000}"/>
    <cellStyle name="Normal 5 2 5 5 2 2 2" xfId="25923" xr:uid="{BA0B94B6-F403-447B-9CA4-4F8559F866CC}"/>
    <cellStyle name="Normal 5 2 5 5 2 2 3" xfId="16643" xr:uid="{7669B450-E1B3-46E6-940B-53D1FD1AC14D}"/>
    <cellStyle name="Normal 5 2 5 5 2 3" xfId="21706" xr:uid="{5DB85F2B-4516-44C3-B520-7DAF188ABFEC}"/>
    <cellStyle name="Normal 5 2 5 5 2 4" xfId="12425" xr:uid="{77E8E55C-F2FC-4DFC-AF5B-941793715774}"/>
    <cellStyle name="Normal 5 2 5 5 3" xfId="6048" xr:uid="{00000000-0005-0000-0000-000042190000}"/>
    <cellStyle name="Normal 5 2 5 5 3 2" xfId="23778" xr:uid="{EFE69A3D-0BEC-4CCF-A993-89D5EDAB5281}"/>
    <cellStyle name="Normal 5 2 5 5 3 3" xfId="14498" xr:uid="{08A82897-91AA-49AA-B835-E025AC2F48C6}"/>
    <cellStyle name="Normal 5 2 5 5 4" xfId="19561" xr:uid="{2D591FFB-AF1F-471B-ABD3-92016E9ECB87}"/>
    <cellStyle name="Normal 5 2 5 5 5" xfId="10280" xr:uid="{892EDC7E-9B19-48FE-A04C-7435723F4C39}"/>
    <cellStyle name="Normal 5 2 5 6" xfId="2155" xr:uid="{00000000-0005-0000-0000-000043190000}"/>
    <cellStyle name="Normal 5 2 5 6 2" xfId="4384" xr:uid="{00000000-0005-0000-0000-000044190000}"/>
    <cellStyle name="Normal 5 2 5 6 2 2" xfId="8606" xr:uid="{00000000-0005-0000-0000-000045190000}"/>
    <cellStyle name="Normal 5 2 5 6 2 2 2" xfId="26336" xr:uid="{8425A61D-7A7A-4A2E-B2DE-EFBC54204D3D}"/>
    <cellStyle name="Normal 5 2 5 6 2 2 3" xfId="17056" xr:uid="{9F6B5140-9152-438F-9650-42528B333A8B}"/>
    <cellStyle name="Normal 5 2 5 6 2 3" xfId="22119" xr:uid="{2D325C66-30B9-42D1-85BD-87DFF2311CA3}"/>
    <cellStyle name="Normal 5 2 5 6 2 4" xfId="12838" xr:uid="{54E1C984-5BB8-43CA-B661-DB5903CDC1D5}"/>
    <cellStyle name="Normal 5 2 5 6 3" xfId="6461" xr:uid="{00000000-0005-0000-0000-000046190000}"/>
    <cellStyle name="Normal 5 2 5 6 3 2" xfId="24191" xr:uid="{FA73212E-F938-43B0-986B-43B1AAFFA674}"/>
    <cellStyle name="Normal 5 2 5 6 3 3" xfId="14911" xr:uid="{C0DDA412-01C3-4FA5-B760-9459EEECA5B3}"/>
    <cellStyle name="Normal 5 2 5 6 4" xfId="19974" xr:uid="{E0764857-E491-49F8-8C17-ECA7CED768AA}"/>
    <cellStyle name="Normal 5 2 5 6 5" xfId="10693" xr:uid="{B0915C26-F417-478B-A44F-A061F0DECB90}"/>
    <cellStyle name="Normal 5 2 5 7" xfId="2591" xr:uid="{00000000-0005-0000-0000-000047190000}"/>
    <cellStyle name="Normal 5 2 5 7 2" xfId="6874" xr:uid="{00000000-0005-0000-0000-000048190000}"/>
    <cellStyle name="Normal 5 2 5 7 2 2" xfId="24604" xr:uid="{ED0B5D51-1E44-437F-A07C-29377F84C06D}"/>
    <cellStyle name="Normal 5 2 5 7 2 3" xfId="15324" xr:uid="{73D5EFE7-344C-4F03-A0DD-8974844F4527}"/>
    <cellStyle name="Normal 5 2 5 7 3" xfId="20387" xr:uid="{275A4D0B-43C7-426B-A5F0-67BC12232E9E}"/>
    <cellStyle name="Normal 5 2 5 7 4" xfId="11106" xr:uid="{8AA866A7-C58C-4011-9C15-30C31D686A48}"/>
    <cellStyle name="Normal 5 2 5 8" xfId="4809" xr:uid="{00000000-0005-0000-0000-000049190000}"/>
    <cellStyle name="Normal 5 2 5 8 2" xfId="22539" xr:uid="{4BCFB3DC-D9E2-462F-9E15-1C6B520A6896}"/>
    <cellStyle name="Normal 5 2 5 8 3" xfId="13259" xr:uid="{095F2511-5E1D-41AE-A5BD-D773668C9443}"/>
    <cellStyle name="Normal 5 2 5 9" xfId="18322" xr:uid="{D72678AC-1458-4B0B-B58F-0F595854D006}"/>
    <cellStyle name="Normal 5 2 6" xfId="438" xr:uid="{00000000-0005-0000-0000-00004A190000}"/>
    <cellStyle name="Normal 5 2 6 10" xfId="9043" xr:uid="{8991C7B8-60EF-489E-AA75-4D6D75E0154B}"/>
    <cellStyle name="Normal 5 2 6 2" xfId="912" xr:uid="{00000000-0005-0000-0000-00004B190000}"/>
    <cellStyle name="Normal 5 2 6 2 2" xfId="3147" xr:uid="{00000000-0005-0000-0000-00004C190000}"/>
    <cellStyle name="Normal 5 2 6 2 2 2" xfId="7369" xr:uid="{00000000-0005-0000-0000-00004D190000}"/>
    <cellStyle name="Normal 5 2 6 2 2 2 2" xfId="25099" xr:uid="{ECBF5E8B-7AC2-4C03-AF0C-198CB006AC4D}"/>
    <cellStyle name="Normal 5 2 6 2 2 2 3" xfId="15819" xr:uid="{EA158484-C865-4099-ACAA-88FE0D694259}"/>
    <cellStyle name="Normal 5 2 6 2 2 3" xfId="20882" xr:uid="{6F05BF82-363A-44D2-AC62-5814E32641E2}"/>
    <cellStyle name="Normal 5 2 6 2 2 4" xfId="11601" xr:uid="{EEEE3BBD-7F83-49C9-92DB-8AD109B43B17}"/>
    <cellStyle name="Normal 5 2 6 2 3" xfId="5224" xr:uid="{00000000-0005-0000-0000-00004E190000}"/>
    <cellStyle name="Normal 5 2 6 2 3 2" xfId="22954" xr:uid="{5A66BFA0-57F3-4471-A530-3FC028094C51}"/>
    <cellStyle name="Normal 5 2 6 2 3 3" xfId="13674" xr:uid="{183835C2-9697-4931-B5FA-1602386F72B1}"/>
    <cellStyle name="Normal 5 2 6 2 4" xfId="18737" xr:uid="{7151ADFB-70BB-4EBC-8A15-4995A0338A96}"/>
    <cellStyle name="Normal 5 2 6 2 5" xfId="17909" xr:uid="{A10D4CB8-E2AA-4811-A3C3-6295401FD6CC}"/>
    <cellStyle name="Normal 5 2 6 2 6" xfId="9456" xr:uid="{5BE1BDA1-3B37-4EAC-9D45-C6434FF61657}"/>
    <cellStyle name="Normal 5 2 6 3" xfId="1330" xr:uid="{00000000-0005-0000-0000-00004F190000}"/>
    <cellStyle name="Normal 5 2 6 3 2" xfId="3560" xr:uid="{00000000-0005-0000-0000-000050190000}"/>
    <cellStyle name="Normal 5 2 6 3 2 2" xfId="7782" xr:uid="{00000000-0005-0000-0000-000051190000}"/>
    <cellStyle name="Normal 5 2 6 3 2 2 2" xfId="25512" xr:uid="{43DCB811-3547-4529-94BE-6B7C6B6763D0}"/>
    <cellStyle name="Normal 5 2 6 3 2 2 3" xfId="16232" xr:uid="{EF80AD5A-2C3E-45D8-80BA-BB796259CF7B}"/>
    <cellStyle name="Normal 5 2 6 3 2 3" xfId="21295" xr:uid="{63F2BA1B-A314-4759-9A85-5AEE47568FB7}"/>
    <cellStyle name="Normal 5 2 6 3 2 4" xfId="12014" xr:uid="{EA19AE51-D35F-4116-8CB0-7702A090B052}"/>
    <cellStyle name="Normal 5 2 6 3 3" xfId="5637" xr:uid="{00000000-0005-0000-0000-000052190000}"/>
    <cellStyle name="Normal 5 2 6 3 3 2" xfId="23367" xr:uid="{35AFCA26-709A-4488-AFF2-D7E6D4975BA1}"/>
    <cellStyle name="Normal 5 2 6 3 3 3" xfId="14087" xr:uid="{D4104843-FDC8-4184-B74A-43267B91C894}"/>
    <cellStyle name="Normal 5 2 6 3 4" xfId="19150" xr:uid="{3BE71788-1AA0-4F31-ABB7-B5E12493F75B}"/>
    <cellStyle name="Normal 5 2 6 3 5" xfId="9869" xr:uid="{758F241B-2E0D-4964-A9F0-A7211AE83DB4}"/>
    <cellStyle name="Normal 5 2 6 4" xfId="1743" xr:uid="{00000000-0005-0000-0000-000053190000}"/>
    <cellStyle name="Normal 5 2 6 4 2" xfId="3973" xr:uid="{00000000-0005-0000-0000-000054190000}"/>
    <cellStyle name="Normal 5 2 6 4 2 2" xfId="8195" xr:uid="{00000000-0005-0000-0000-000055190000}"/>
    <cellStyle name="Normal 5 2 6 4 2 2 2" xfId="25925" xr:uid="{CDB2D3C3-89B9-43D9-AC37-EFE81D67774B}"/>
    <cellStyle name="Normal 5 2 6 4 2 2 3" xfId="16645" xr:uid="{157B1BDB-C1DC-4046-91D9-2D4D6831428B}"/>
    <cellStyle name="Normal 5 2 6 4 2 3" xfId="21708" xr:uid="{F3ACABBF-F36C-43B8-98EF-F67D0F588E8F}"/>
    <cellStyle name="Normal 5 2 6 4 2 4" xfId="12427" xr:uid="{A1FEBC1D-C3D0-4534-8D7E-B2E135F84E7D}"/>
    <cellStyle name="Normal 5 2 6 4 3" xfId="6050" xr:uid="{00000000-0005-0000-0000-000056190000}"/>
    <cellStyle name="Normal 5 2 6 4 3 2" xfId="23780" xr:uid="{E57F99E1-3750-4F30-9E80-EE434B48D219}"/>
    <cellStyle name="Normal 5 2 6 4 3 3" xfId="14500" xr:uid="{273CCE1E-9077-424E-A680-8671291BD7C8}"/>
    <cellStyle name="Normal 5 2 6 4 4" xfId="19563" xr:uid="{7553D36C-5C24-4B1B-B158-B0A7C55AA3C9}"/>
    <cellStyle name="Normal 5 2 6 4 5" xfId="10282" xr:uid="{8296393E-A460-42FC-9E8C-C819C636D74A}"/>
    <cellStyle name="Normal 5 2 6 5" xfId="2157" xr:uid="{00000000-0005-0000-0000-000057190000}"/>
    <cellStyle name="Normal 5 2 6 5 2" xfId="4386" xr:uid="{00000000-0005-0000-0000-000058190000}"/>
    <cellStyle name="Normal 5 2 6 5 2 2" xfId="8608" xr:uid="{00000000-0005-0000-0000-000059190000}"/>
    <cellStyle name="Normal 5 2 6 5 2 2 2" xfId="26338" xr:uid="{BD595012-8029-49C5-8DB8-BBDC47133B9C}"/>
    <cellStyle name="Normal 5 2 6 5 2 2 3" xfId="17058" xr:uid="{9BC59E82-3FA0-41E6-831E-62171224738A}"/>
    <cellStyle name="Normal 5 2 6 5 2 3" xfId="22121" xr:uid="{5C118E63-1EDB-4879-8E2B-BDF1E790FDF8}"/>
    <cellStyle name="Normal 5 2 6 5 2 4" xfId="12840" xr:uid="{040C6BBF-B724-4791-BC33-CE97EB45C54F}"/>
    <cellStyle name="Normal 5 2 6 5 3" xfId="6463" xr:uid="{00000000-0005-0000-0000-00005A190000}"/>
    <cellStyle name="Normal 5 2 6 5 3 2" xfId="24193" xr:uid="{3FAEB843-875D-4A74-A17B-85CC47AEA75D}"/>
    <cellStyle name="Normal 5 2 6 5 3 3" xfId="14913" xr:uid="{6392912D-6E97-4A32-9D0E-2FBDFA847A51}"/>
    <cellStyle name="Normal 5 2 6 5 4" xfId="19976" xr:uid="{5047FD66-62E0-4E1B-9BC5-D5AF3F3C6B04}"/>
    <cellStyle name="Normal 5 2 6 5 5" xfId="10695" xr:uid="{E3B9D790-9937-46F7-8CE1-E05D32AA3397}"/>
    <cellStyle name="Normal 5 2 6 6" xfId="2593" xr:uid="{00000000-0005-0000-0000-00005B190000}"/>
    <cellStyle name="Normal 5 2 6 6 2" xfId="6876" xr:uid="{00000000-0005-0000-0000-00005C190000}"/>
    <cellStyle name="Normal 5 2 6 6 2 2" xfId="24606" xr:uid="{FF035D69-4ABD-4854-A8E9-D0836E0F773F}"/>
    <cellStyle name="Normal 5 2 6 6 2 3" xfId="15326" xr:uid="{41A9E74E-3474-47FE-AC5C-72CC89CA3745}"/>
    <cellStyle name="Normal 5 2 6 6 3" xfId="20389" xr:uid="{D2B7D6CB-297F-4426-A657-E794C8D4131E}"/>
    <cellStyle name="Normal 5 2 6 6 4" xfId="11108" xr:uid="{ACCA5BCA-FBDA-40FC-8DEA-C5B21FEC30D5}"/>
    <cellStyle name="Normal 5 2 6 7" xfId="4811" xr:uid="{00000000-0005-0000-0000-00005D190000}"/>
    <cellStyle name="Normal 5 2 6 7 2" xfId="22541" xr:uid="{FCF3C7F0-C7FB-4093-B829-E9B171DA125D}"/>
    <cellStyle name="Normal 5 2 6 7 3" xfId="13261" xr:uid="{49881952-BB98-4147-AD40-771695BEBFC9}"/>
    <cellStyle name="Normal 5 2 6 8" xfId="18324" xr:uid="{6F971590-3F98-4BE3-B539-E7677A41586E}"/>
    <cellStyle name="Normal 5 2 6 9" xfId="17490" xr:uid="{9250A4EF-9383-4F03-9ED3-7E2A04F2F8CB}"/>
    <cellStyle name="Normal 5 2 7" xfId="881" xr:uid="{00000000-0005-0000-0000-00005E190000}"/>
    <cellStyle name="Normal 5 2 7 2" xfId="3116" xr:uid="{00000000-0005-0000-0000-00005F190000}"/>
    <cellStyle name="Normal 5 2 7 2 2" xfId="7338" xr:uid="{00000000-0005-0000-0000-000060190000}"/>
    <cellStyle name="Normal 5 2 7 2 2 2" xfId="25068" xr:uid="{9FA3DED1-A2E0-400F-9A46-E9083D1443A3}"/>
    <cellStyle name="Normal 5 2 7 2 2 3" xfId="15788" xr:uid="{B2713DA8-C937-4628-BE66-64CD246B415F}"/>
    <cellStyle name="Normal 5 2 7 2 3" xfId="20851" xr:uid="{F0ABDA76-D961-4790-B9E2-2022815D8F30}"/>
    <cellStyle name="Normal 5 2 7 2 4" xfId="11570" xr:uid="{2852EEB0-5E66-4075-9355-E4128D887324}"/>
    <cellStyle name="Normal 5 2 7 3" xfId="5193" xr:uid="{00000000-0005-0000-0000-000061190000}"/>
    <cellStyle name="Normal 5 2 7 3 2" xfId="22923" xr:uid="{8D568F83-5467-4B1E-8299-34880EC668E3}"/>
    <cellStyle name="Normal 5 2 7 3 3" xfId="13643" xr:uid="{D65C02C0-AAAC-4678-AC90-6F4D51198FE7}"/>
    <cellStyle name="Normal 5 2 7 4" xfId="18706" xr:uid="{57C1D8AB-B7C9-4257-8809-6173893C114C}"/>
    <cellStyle name="Normal 5 2 7 5" xfId="17878" xr:uid="{2E1A88C1-1D77-4A2B-A4EC-BE00416AE6FC}"/>
    <cellStyle name="Normal 5 2 7 6" xfId="9425" xr:uid="{3FB8A61D-97D1-4D63-BA3D-224624057F33}"/>
    <cellStyle name="Normal 5 2 8" xfId="1299" xr:uid="{00000000-0005-0000-0000-000062190000}"/>
    <cellStyle name="Normal 5 2 8 2" xfId="3529" xr:uid="{00000000-0005-0000-0000-000063190000}"/>
    <cellStyle name="Normal 5 2 8 2 2" xfId="7751" xr:uid="{00000000-0005-0000-0000-000064190000}"/>
    <cellStyle name="Normal 5 2 8 2 2 2" xfId="25481" xr:uid="{7EDFD1A7-712B-4AD0-82AD-0D6976370E4D}"/>
    <cellStyle name="Normal 5 2 8 2 2 3" xfId="16201" xr:uid="{BE88F50C-B959-4312-A72B-B6D619EE02C8}"/>
    <cellStyle name="Normal 5 2 8 2 3" xfId="21264" xr:uid="{B1F3582B-3B04-4EB6-A27F-D954A1D42FA9}"/>
    <cellStyle name="Normal 5 2 8 2 4" xfId="11983" xr:uid="{95EE1CF2-7B84-4DE5-99C6-88ED49A6ED4F}"/>
    <cellStyle name="Normal 5 2 8 3" xfId="5606" xr:uid="{00000000-0005-0000-0000-000065190000}"/>
    <cellStyle name="Normal 5 2 8 3 2" xfId="23336" xr:uid="{1537FDF8-70AB-4AE3-AB8E-C7FBA58A0A42}"/>
    <cellStyle name="Normal 5 2 8 3 3" xfId="14056" xr:uid="{C76E3F64-A2D3-413B-AFE0-3417BCA346A3}"/>
    <cellStyle name="Normal 5 2 8 4" xfId="19119" xr:uid="{0A8581F5-07FD-4014-B411-DE1AEE77A66F}"/>
    <cellStyle name="Normal 5 2 8 5" xfId="9838" xr:uid="{9D58222A-E5F9-40B0-9F44-6D00ED0810D4}"/>
    <cellStyle name="Normal 5 2 9" xfId="1712" xr:uid="{00000000-0005-0000-0000-000066190000}"/>
    <cellStyle name="Normal 5 2 9 2" xfId="3942" xr:uid="{00000000-0005-0000-0000-000067190000}"/>
    <cellStyle name="Normal 5 2 9 2 2" xfId="8164" xr:uid="{00000000-0005-0000-0000-000068190000}"/>
    <cellStyle name="Normal 5 2 9 2 2 2" xfId="25894" xr:uid="{ACCCA925-4415-4433-9B0A-6845CDC2BFC5}"/>
    <cellStyle name="Normal 5 2 9 2 2 3" xfId="16614" xr:uid="{7E467B0B-3057-41E2-8ACB-AC722799B4BA}"/>
    <cellStyle name="Normal 5 2 9 2 3" xfId="21677" xr:uid="{45067731-0947-458C-B57D-528B33BF241E}"/>
    <cellStyle name="Normal 5 2 9 2 4" xfId="12396" xr:uid="{B43945F2-727D-4E2D-B7E3-6EF4A82E90FF}"/>
    <cellStyle name="Normal 5 2 9 3" xfId="6019" xr:uid="{00000000-0005-0000-0000-000069190000}"/>
    <cellStyle name="Normal 5 2 9 3 2" xfId="23749" xr:uid="{9879C9C3-265F-4FF4-B189-CAE4B5106547}"/>
    <cellStyle name="Normal 5 2 9 3 3" xfId="14469" xr:uid="{589FAEA1-E0B8-409B-9D4C-435095E2AB13}"/>
    <cellStyle name="Normal 5 2 9 4" xfId="19532" xr:uid="{2EB9DBAA-4009-416F-92A4-63463D1E596E}"/>
    <cellStyle name="Normal 5 2 9 5" xfId="10251" xr:uid="{B22D8121-1C54-439D-868C-A4043A8C81D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6339" xr:uid="{0B9406C2-73C6-4301-96B2-3D6D729AB877}"/>
    <cellStyle name="Normal 5 3 10 2 2 3" xfId="17059" xr:uid="{9EAC6E21-6122-490F-A2F5-B5CF2751E622}"/>
    <cellStyle name="Normal 5 3 10 2 3" xfId="22122" xr:uid="{C11B5B06-F545-48D1-AA12-6E4AD720FAB8}"/>
    <cellStyle name="Normal 5 3 10 2 4" xfId="12841" xr:uid="{85B4FE5A-82DC-429E-A239-0BF0506591B2}"/>
    <cellStyle name="Normal 5 3 10 3" xfId="6464" xr:uid="{00000000-0005-0000-0000-00006E190000}"/>
    <cellStyle name="Normal 5 3 10 3 2" xfId="24194" xr:uid="{E0429505-4EAA-4801-ADFD-ADD1246AB8D3}"/>
    <cellStyle name="Normal 5 3 10 3 3" xfId="14914" xr:uid="{C6B749E8-E83E-4993-A294-23AB5E3BDB98}"/>
    <cellStyle name="Normal 5 3 10 4" xfId="19977" xr:uid="{2CEE1DB9-571C-4701-BC26-2426469D6DF4}"/>
    <cellStyle name="Normal 5 3 10 5" xfId="10696" xr:uid="{FBFB662B-83C6-4059-A677-036041267578}"/>
    <cellStyle name="Normal 5 3 11" xfId="2594" xr:uid="{00000000-0005-0000-0000-00006F190000}"/>
    <cellStyle name="Normal 5 3 11 2" xfId="6877" xr:uid="{00000000-0005-0000-0000-000070190000}"/>
    <cellStyle name="Normal 5 3 11 2 2" xfId="24607" xr:uid="{9DCC8462-0CA1-4398-9DE3-1E5CD7C55F70}"/>
    <cellStyle name="Normal 5 3 11 2 3" xfId="15327" xr:uid="{40349AEA-2436-4DB6-8A77-AB97C12FE54F}"/>
    <cellStyle name="Normal 5 3 11 3" xfId="20390" xr:uid="{225A32D0-F13A-4A29-8609-5D802EDB89EA}"/>
    <cellStyle name="Normal 5 3 11 4" xfId="11109" xr:uid="{A1575A59-6A58-4E67-BC08-6DFE22547820}"/>
    <cellStyle name="Normal 5 3 12" xfId="4812" xr:uid="{00000000-0005-0000-0000-000071190000}"/>
    <cellStyle name="Normal 5 3 12 2" xfId="22542" xr:uid="{66FE1B8A-DDC3-47F5-82D0-EE961581C78B}"/>
    <cellStyle name="Normal 5 3 12 3" xfId="13262" xr:uid="{7E62DC33-16B3-49EF-B056-185A40812822}"/>
    <cellStyle name="Normal 5 3 13" xfId="18325" xr:uid="{4345E1EE-1A78-4AE9-B6AB-C574191FE01C}"/>
    <cellStyle name="Normal 5 3 14" xfId="17491" xr:uid="{ADFF8A38-1B4A-479C-B074-17B89ED8FB3E}"/>
    <cellStyle name="Normal 5 3 15" xfId="9044" xr:uid="{6A92A3D2-A45F-46EB-A760-F4E76B7B2FD5}"/>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2543" xr:uid="{0803224F-B216-47A9-9045-3F2953642AA4}"/>
    <cellStyle name="Normal 5 3 3 10 3" xfId="13263" xr:uid="{27C51289-4BF1-4CF6-9D86-A835A733E259}"/>
    <cellStyle name="Normal 5 3 3 11" xfId="18326" xr:uid="{F2069BD0-38B5-4A7A-AD99-40BFBD95ED2D}"/>
    <cellStyle name="Normal 5 3 3 12" xfId="17492" xr:uid="{F277A7D3-CA20-4F31-ACA0-551B94D2CFAB}"/>
    <cellStyle name="Normal 5 3 3 13" xfId="9045" xr:uid="{889172A8-9D45-4EE7-BE7F-5C34818B5098}"/>
    <cellStyle name="Normal 5 3 3 2" xfId="442" xr:uid="{00000000-0005-0000-0000-000076190000}"/>
    <cellStyle name="Normal 5 3 3 2 10" xfId="18327" xr:uid="{AB731361-360D-452C-9309-020B8814E2EB}"/>
    <cellStyle name="Normal 5 3 3 2 11" xfId="17493" xr:uid="{CC0B5AD4-BA72-4DDC-AB9C-34E7D6720269}"/>
    <cellStyle name="Normal 5 3 3 2 12" xfId="9046" xr:uid="{76A940E3-A284-48F5-8DFC-5FDBC8E34697}"/>
    <cellStyle name="Normal 5 3 3 2 2" xfId="443" xr:uid="{00000000-0005-0000-0000-000077190000}"/>
    <cellStyle name="Normal 5 3 3 2 2 10" xfId="17494" xr:uid="{2E308379-C020-4D61-A66A-6B3BF3724EC1}"/>
    <cellStyle name="Normal 5 3 3 2 2 11" xfId="9047" xr:uid="{5D856227-C4C0-4696-A0D2-1D0E10BADD88}"/>
    <cellStyle name="Normal 5 3 3 2 2 2" xfId="444" xr:uid="{00000000-0005-0000-0000-000078190000}"/>
    <cellStyle name="Normal 5 3 3 2 2 2 10" xfId="9048" xr:uid="{D04A855B-C84E-416C-9328-453EB8913A4A}"/>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5104" xr:uid="{C5CFDB4B-B224-4251-8BBB-9436A3F478D7}"/>
    <cellStyle name="Normal 5 3 3 2 2 2 2 2 2 3" xfId="15824" xr:uid="{D8A25620-2E22-4852-BAA1-466A4D6ED5D9}"/>
    <cellStyle name="Normal 5 3 3 2 2 2 2 2 3" xfId="20887" xr:uid="{E0BC4CF6-22C5-47A3-9199-FC159A10CB38}"/>
    <cellStyle name="Normal 5 3 3 2 2 2 2 2 4" xfId="11606" xr:uid="{BF8F1160-B88D-4C01-B03A-345ED9EC591E}"/>
    <cellStyle name="Normal 5 3 3 2 2 2 2 3" xfId="5229" xr:uid="{00000000-0005-0000-0000-00007C190000}"/>
    <cellStyle name="Normal 5 3 3 2 2 2 2 3 2" xfId="22959" xr:uid="{3E308AA9-0214-473C-A097-EA8FDC0C2094}"/>
    <cellStyle name="Normal 5 3 3 2 2 2 2 3 3" xfId="13679" xr:uid="{1EF44DEE-DA47-4576-AF56-AE530575868D}"/>
    <cellStyle name="Normal 5 3 3 2 2 2 2 4" xfId="18742" xr:uid="{F81EAD89-3C2E-4D8D-A009-1AC69BE3ECCC}"/>
    <cellStyle name="Normal 5 3 3 2 2 2 2 5" xfId="17914" xr:uid="{28BCBD41-6DC9-43C4-8458-6A597B6877DE}"/>
    <cellStyle name="Normal 5 3 3 2 2 2 2 6" xfId="9461" xr:uid="{BEB5E37E-5609-425A-8B75-5B4114EC1742}"/>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5517" xr:uid="{26CA0D55-DB06-4D5A-8F98-FDD312665ADF}"/>
    <cellStyle name="Normal 5 3 3 2 2 2 3 2 2 3" xfId="16237" xr:uid="{B77A9E9C-5E70-4524-815A-BAA48A68A7F2}"/>
    <cellStyle name="Normal 5 3 3 2 2 2 3 2 3" xfId="21300" xr:uid="{0722F3CB-DA56-4768-A12A-AE0D8B600A77}"/>
    <cellStyle name="Normal 5 3 3 2 2 2 3 2 4" xfId="12019" xr:uid="{21E2D3EF-09A7-4F5A-8F1E-0BBEDDE2A514}"/>
    <cellStyle name="Normal 5 3 3 2 2 2 3 3" xfId="5642" xr:uid="{00000000-0005-0000-0000-000080190000}"/>
    <cellStyle name="Normal 5 3 3 2 2 2 3 3 2" xfId="23372" xr:uid="{19B2C088-52E8-48A1-B055-D9D9B9925EF2}"/>
    <cellStyle name="Normal 5 3 3 2 2 2 3 3 3" xfId="14092" xr:uid="{CE4DA0FF-0A64-4721-AE60-6406CFBF7BF7}"/>
    <cellStyle name="Normal 5 3 3 2 2 2 3 4" xfId="19155" xr:uid="{F6B780D9-1F1A-4167-8C1A-8993F9B35472}"/>
    <cellStyle name="Normal 5 3 3 2 2 2 3 5" xfId="9874" xr:uid="{BB3AF143-D79F-4149-8A6D-4603E5F4BBA4}"/>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930" xr:uid="{AC752191-9C8E-4DE9-9B99-32965DC8CFCB}"/>
    <cellStyle name="Normal 5 3 3 2 2 2 4 2 2 3" xfId="16650" xr:uid="{5DD7FB98-E8A1-4716-9C84-0A093670BDFE}"/>
    <cellStyle name="Normal 5 3 3 2 2 2 4 2 3" xfId="21713" xr:uid="{1D1F6824-70E5-47E5-97A6-6D947BC67B3E}"/>
    <cellStyle name="Normal 5 3 3 2 2 2 4 2 4" xfId="12432" xr:uid="{D48BBEE0-7119-47F7-A4BA-20A662D43B44}"/>
    <cellStyle name="Normal 5 3 3 2 2 2 4 3" xfId="6055" xr:uid="{00000000-0005-0000-0000-000084190000}"/>
    <cellStyle name="Normal 5 3 3 2 2 2 4 3 2" xfId="23785" xr:uid="{3B88C503-F95C-4787-B081-FA2D982EBF83}"/>
    <cellStyle name="Normal 5 3 3 2 2 2 4 3 3" xfId="14505" xr:uid="{BC1F4AA4-79C3-4FD8-A3FF-93C5E8E6CB2E}"/>
    <cellStyle name="Normal 5 3 3 2 2 2 4 4" xfId="19568" xr:uid="{B57D0073-56AF-448F-B164-FF351F6F6844}"/>
    <cellStyle name="Normal 5 3 3 2 2 2 4 5" xfId="10287" xr:uid="{C346FD08-7541-4ACA-98DA-D47194DFC6EB}"/>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6343" xr:uid="{0191C7E6-A35F-4955-96F1-827C5093E959}"/>
    <cellStyle name="Normal 5 3 3 2 2 2 5 2 2 3" xfId="17063" xr:uid="{55F8D5F9-CD3F-4118-A2A2-C2AD29CB7B40}"/>
    <cellStyle name="Normal 5 3 3 2 2 2 5 2 3" xfId="22126" xr:uid="{E21835C1-A99A-4CD9-9901-2801D57DA572}"/>
    <cellStyle name="Normal 5 3 3 2 2 2 5 2 4" xfId="12845" xr:uid="{45D21E2C-F16E-42E2-BFB3-F1B0D8439869}"/>
    <cellStyle name="Normal 5 3 3 2 2 2 5 3" xfId="6468" xr:uid="{00000000-0005-0000-0000-000088190000}"/>
    <cellStyle name="Normal 5 3 3 2 2 2 5 3 2" xfId="24198" xr:uid="{FC737BE4-96FE-428C-9A63-3F6B790B2B0C}"/>
    <cellStyle name="Normal 5 3 3 2 2 2 5 3 3" xfId="14918" xr:uid="{C89591DB-F73C-47AA-B277-EDEDC9EF4BA7}"/>
    <cellStyle name="Normal 5 3 3 2 2 2 5 4" xfId="19981" xr:uid="{A1FE872C-B625-4262-8D8E-0603E8722E9A}"/>
    <cellStyle name="Normal 5 3 3 2 2 2 5 5" xfId="10700" xr:uid="{933500FC-EBEB-432B-8F08-D4568F3290E3}"/>
    <cellStyle name="Normal 5 3 3 2 2 2 6" xfId="2598" xr:uid="{00000000-0005-0000-0000-000089190000}"/>
    <cellStyle name="Normal 5 3 3 2 2 2 6 2" xfId="6881" xr:uid="{00000000-0005-0000-0000-00008A190000}"/>
    <cellStyle name="Normal 5 3 3 2 2 2 6 2 2" xfId="24611" xr:uid="{CFDA4828-FE38-47BB-85A6-724AC1FBB36E}"/>
    <cellStyle name="Normal 5 3 3 2 2 2 6 2 3" xfId="15331" xr:uid="{6FEC1719-8D5F-4B14-8694-EF3EB1544E4A}"/>
    <cellStyle name="Normal 5 3 3 2 2 2 6 3" xfId="20394" xr:uid="{79B42000-6663-4446-8B28-5E3C346B4923}"/>
    <cellStyle name="Normal 5 3 3 2 2 2 6 4" xfId="11113" xr:uid="{FA13E7DF-7F40-4F4F-954A-21B34C1E1713}"/>
    <cellStyle name="Normal 5 3 3 2 2 2 7" xfId="4816" xr:uid="{00000000-0005-0000-0000-00008B190000}"/>
    <cellStyle name="Normal 5 3 3 2 2 2 7 2" xfId="22546" xr:uid="{CBEE80E7-84D7-4DB2-BC4F-2417594AC1AE}"/>
    <cellStyle name="Normal 5 3 3 2 2 2 7 3" xfId="13266" xr:uid="{E3A42413-F070-442D-A4D3-68D57BD137D4}"/>
    <cellStyle name="Normal 5 3 3 2 2 2 8" xfId="18329" xr:uid="{4B55B6AD-EDDD-4B52-9F0C-0FB89822C0D6}"/>
    <cellStyle name="Normal 5 3 3 2 2 2 9" xfId="17495" xr:uid="{492AD7A1-73B0-419E-8B51-A17BF0BB0AD1}"/>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5103" xr:uid="{3EB22586-4C00-4F3C-93B3-C33B74A8DF16}"/>
    <cellStyle name="Normal 5 3 3 2 2 3 2 2 3" xfId="15823" xr:uid="{8E6491E5-3EF8-4AB2-ADD8-60AB70B696C1}"/>
    <cellStyle name="Normal 5 3 3 2 2 3 2 3" xfId="20886" xr:uid="{3D139038-FE27-47A6-BA87-F9C4A4A6EF0F}"/>
    <cellStyle name="Normal 5 3 3 2 2 3 2 4" xfId="11605" xr:uid="{FCE5CDDB-8DF0-447D-8CB7-04BD34A08E30}"/>
    <cellStyle name="Normal 5 3 3 2 2 3 3" xfId="5228" xr:uid="{00000000-0005-0000-0000-00008F190000}"/>
    <cellStyle name="Normal 5 3 3 2 2 3 3 2" xfId="22958" xr:uid="{4E995E71-6C42-4E8C-B530-0666A85C78DC}"/>
    <cellStyle name="Normal 5 3 3 2 2 3 3 3" xfId="13678" xr:uid="{CEEDBFA6-5D6B-4844-9D77-FB6A73DBEA41}"/>
    <cellStyle name="Normal 5 3 3 2 2 3 4" xfId="18741" xr:uid="{A0D000F7-E575-4EEC-9DE0-676143027E38}"/>
    <cellStyle name="Normal 5 3 3 2 2 3 5" xfId="17913" xr:uid="{E46EC47D-C826-42AA-9EF0-477FAF850A21}"/>
    <cellStyle name="Normal 5 3 3 2 2 3 6" xfId="9460" xr:uid="{5A832764-602A-4F7B-9326-7880039DA501}"/>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5516" xr:uid="{AD2DFBE4-7DAF-4B64-9861-DEF315EBB603}"/>
    <cellStyle name="Normal 5 3 3 2 2 4 2 2 3" xfId="16236" xr:uid="{B3001D45-077D-4474-8A8B-1958A52BFDEE}"/>
    <cellStyle name="Normal 5 3 3 2 2 4 2 3" xfId="21299" xr:uid="{3115223C-708C-419F-BB9B-001D86689838}"/>
    <cellStyle name="Normal 5 3 3 2 2 4 2 4" xfId="12018" xr:uid="{E5D695A7-680B-43A7-9943-FCE0CABA4360}"/>
    <cellStyle name="Normal 5 3 3 2 2 4 3" xfId="5641" xr:uid="{00000000-0005-0000-0000-000093190000}"/>
    <cellStyle name="Normal 5 3 3 2 2 4 3 2" xfId="23371" xr:uid="{5AB11DCA-EDD5-44FA-993E-619D3F1E7C8D}"/>
    <cellStyle name="Normal 5 3 3 2 2 4 3 3" xfId="14091" xr:uid="{C8BA3431-3BF2-4B7C-A829-506E2B1B248C}"/>
    <cellStyle name="Normal 5 3 3 2 2 4 4" xfId="19154" xr:uid="{100AA745-F258-4C15-B8C9-2C0706CCD1DB}"/>
    <cellStyle name="Normal 5 3 3 2 2 4 5" xfId="9873" xr:uid="{405658D7-C93A-4651-91F5-0F2A94F8271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929" xr:uid="{B049FD3F-8DB1-413D-9335-529DD64F0ACC}"/>
    <cellStyle name="Normal 5 3 3 2 2 5 2 2 3" xfId="16649" xr:uid="{1CBE0EEB-E19F-4BEC-8F58-54C228DC3EE3}"/>
    <cellStyle name="Normal 5 3 3 2 2 5 2 3" xfId="21712" xr:uid="{03138127-F365-4764-858E-3C4ED4EE48EB}"/>
    <cellStyle name="Normal 5 3 3 2 2 5 2 4" xfId="12431" xr:uid="{451057AC-A3F1-4237-A758-9CD76D9A236B}"/>
    <cellStyle name="Normal 5 3 3 2 2 5 3" xfId="6054" xr:uid="{00000000-0005-0000-0000-000097190000}"/>
    <cellStyle name="Normal 5 3 3 2 2 5 3 2" xfId="23784" xr:uid="{36FC143D-EC3E-4A56-8E51-7F22A4504777}"/>
    <cellStyle name="Normal 5 3 3 2 2 5 3 3" xfId="14504" xr:uid="{5E2D7C72-6FC6-4BEA-A581-A3B78AFEC20A}"/>
    <cellStyle name="Normal 5 3 3 2 2 5 4" xfId="19567" xr:uid="{797F806B-A026-4545-9A6A-FF3C55D291E2}"/>
    <cellStyle name="Normal 5 3 3 2 2 5 5" xfId="10286" xr:uid="{906A35F2-D1BB-428C-9EB7-73E1A2DC4B57}"/>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6342" xr:uid="{A5DF0D35-A37E-4A9B-B938-8B4C61690900}"/>
    <cellStyle name="Normal 5 3 3 2 2 6 2 2 3" xfId="17062" xr:uid="{F8DB9928-B5D9-48CA-A972-8DD244E51246}"/>
    <cellStyle name="Normal 5 3 3 2 2 6 2 3" xfId="22125" xr:uid="{B9945241-89E1-4661-BEC0-2BDF73957035}"/>
    <cellStyle name="Normal 5 3 3 2 2 6 2 4" xfId="12844" xr:uid="{6D91330F-D7B6-4CA4-BA35-69CB9045559A}"/>
    <cellStyle name="Normal 5 3 3 2 2 6 3" xfId="6467" xr:uid="{00000000-0005-0000-0000-00009B190000}"/>
    <cellStyle name="Normal 5 3 3 2 2 6 3 2" xfId="24197" xr:uid="{6C45B21A-E018-4529-80AB-44152413F708}"/>
    <cellStyle name="Normal 5 3 3 2 2 6 3 3" xfId="14917" xr:uid="{86F0F74D-2D95-4E1E-9C18-C9AAC4DD965F}"/>
    <cellStyle name="Normal 5 3 3 2 2 6 4" xfId="19980" xr:uid="{64A843F0-1CC5-4E65-AEFA-0AB6B058A8C7}"/>
    <cellStyle name="Normal 5 3 3 2 2 6 5" xfId="10699" xr:uid="{1881EBBA-4521-4173-A95A-8A5C1B81B431}"/>
    <cellStyle name="Normal 5 3 3 2 2 7" xfId="2597" xr:uid="{00000000-0005-0000-0000-00009C190000}"/>
    <cellStyle name="Normal 5 3 3 2 2 7 2" xfId="6880" xr:uid="{00000000-0005-0000-0000-00009D190000}"/>
    <cellStyle name="Normal 5 3 3 2 2 7 2 2" xfId="24610" xr:uid="{B38D08B4-A6DD-4F7D-9772-B3406DF76C4F}"/>
    <cellStyle name="Normal 5 3 3 2 2 7 2 3" xfId="15330" xr:uid="{D40C1F68-51AF-4337-A2A3-71E5C84EDE52}"/>
    <cellStyle name="Normal 5 3 3 2 2 7 3" xfId="20393" xr:uid="{29098CF5-839B-4869-9795-F8580B170D6F}"/>
    <cellStyle name="Normal 5 3 3 2 2 7 4" xfId="11112" xr:uid="{DADF8CA8-253C-4C42-AB6C-C8D12CDDA664}"/>
    <cellStyle name="Normal 5 3 3 2 2 8" xfId="4815" xr:uid="{00000000-0005-0000-0000-00009E190000}"/>
    <cellStyle name="Normal 5 3 3 2 2 8 2" xfId="22545" xr:uid="{05BE43AA-13BE-426A-B802-584A16A73481}"/>
    <cellStyle name="Normal 5 3 3 2 2 8 3" xfId="13265" xr:uid="{7311F1B5-6355-4D0E-8F62-C86578F9E2B6}"/>
    <cellStyle name="Normal 5 3 3 2 2 9" xfId="18328" xr:uid="{8D464CE3-0C46-483D-B053-E1B44A897CC9}"/>
    <cellStyle name="Normal 5 3 3 2 3" xfId="445" xr:uid="{00000000-0005-0000-0000-00009F190000}"/>
    <cellStyle name="Normal 5 3 3 2 3 10" xfId="9049" xr:uid="{00451023-365C-400C-9B8B-EFEF9A3B67F9}"/>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5105" xr:uid="{8327B1E8-87D3-46B6-B06D-CD4974B690C4}"/>
    <cellStyle name="Normal 5 3 3 2 3 2 2 2 3" xfId="15825" xr:uid="{30BFAC74-20B0-4839-AA61-98D07C10D673}"/>
    <cellStyle name="Normal 5 3 3 2 3 2 2 3" xfId="20888" xr:uid="{A4B6A27C-B750-4DD8-8746-196D3125EDE3}"/>
    <cellStyle name="Normal 5 3 3 2 3 2 2 4" xfId="11607" xr:uid="{6E2F2AA7-69B5-4639-A2DB-7731471378E8}"/>
    <cellStyle name="Normal 5 3 3 2 3 2 3" xfId="5230" xr:uid="{00000000-0005-0000-0000-0000A3190000}"/>
    <cellStyle name="Normal 5 3 3 2 3 2 3 2" xfId="22960" xr:uid="{235D2459-1721-404D-B87D-81E480E5DCA8}"/>
    <cellStyle name="Normal 5 3 3 2 3 2 3 3" xfId="13680" xr:uid="{C427756A-432D-4278-877C-6F6E8865A664}"/>
    <cellStyle name="Normal 5 3 3 2 3 2 4" xfId="18743" xr:uid="{5150C38C-AF62-43BE-8DD3-87429F002B46}"/>
    <cellStyle name="Normal 5 3 3 2 3 2 5" xfId="17915" xr:uid="{4DC8A061-1B91-435F-9D60-AE7E28658174}"/>
    <cellStyle name="Normal 5 3 3 2 3 2 6" xfId="9462" xr:uid="{AE53A0B2-3834-438D-BEA0-B7772CEF393A}"/>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5518" xr:uid="{B0D4D236-EB95-429B-BA49-94EFAD12B51E}"/>
    <cellStyle name="Normal 5 3 3 2 3 3 2 2 3" xfId="16238" xr:uid="{A8F31938-E8E6-466B-A1A7-4FF5B013FB32}"/>
    <cellStyle name="Normal 5 3 3 2 3 3 2 3" xfId="21301" xr:uid="{C2FDA5A4-DAB7-44F3-AC2E-85204DF09E5A}"/>
    <cellStyle name="Normal 5 3 3 2 3 3 2 4" xfId="12020" xr:uid="{B53B57CE-7694-493F-B0CE-377A74D1B456}"/>
    <cellStyle name="Normal 5 3 3 2 3 3 3" xfId="5643" xr:uid="{00000000-0005-0000-0000-0000A7190000}"/>
    <cellStyle name="Normal 5 3 3 2 3 3 3 2" xfId="23373" xr:uid="{7AC1559C-F135-474D-BE05-6A3CF22469EB}"/>
    <cellStyle name="Normal 5 3 3 2 3 3 3 3" xfId="14093" xr:uid="{7E0CCF80-4A65-485C-974C-543D5F920E45}"/>
    <cellStyle name="Normal 5 3 3 2 3 3 4" xfId="19156" xr:uid="{F4C13600-5526-4523-A175-FD444C713FE4}"/>
    <cellStyle name="Normal 5 3 3 2 3 3 5" xfId="9875" xr:uid="{322FC8B4-F4E4-4E90-8B2C-C48740FCD9E8}"/>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931" xr:uid="{37F48BA2-CA47-4A96-89DA-0965129652E8}"/>
    <cellStyle name="Normal 5 3 3 2 3 4 2 2 3" xfId="16651" xr:uid="{CE108EB6-705B-4A12-BE43-C302B4A2FE1F}"/>
    <cellStyle name="Normal 5 3 3 2 3 4 2 3" xfId="21714" xr:uid="{7CCFFAC9-D7E7-44F8-8F67-DEE1631E9BF2}"/>
    <cellStyle name="Normal 5 3 3 2 3 4 2 4" xfId="12433" xr:uid="{5DC75BBE-2D73-4CA7-82FE-DD7A98E7FF13}"/>
    <cellStyle name="Normal 5 3 3 2 3 4 3" xfId="6056" xr:uid="{00000000-0005-0000-0000-0000AB190000}"/>
    <cellStyle name="Normal 5 3 3 2 3 4 3 2" xfId="23786" xr:uid="{7ECC608D-643F-438E-85FF-59CB94CE29C6}"/>
    <cellStyle name="Normal 5 3 3 2 3 4 3 3" xfId="14506" xr:uid="{68AF1437-441C-4F8D-A98A-67E893C5F1A8}"/>
    <cellStyle name="Normal 5 3 3 2 3 4 4" xfId="19569" xr:uid="{09B1C482-1E8A-4C34-8BEA-58AB7DCC1939}"/>
    <cellStyle name="Normal 5 3 3 2 3 4 5" xfId="10288" xr:uid="{C53431B3-A322-4F47-8A3E-FB807F4897F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6344" xr:uid="{540FB714-7A26-4FF5-A39F-8868CD3E8652}"/>
    <cellStyle name="Normal 5 3 3 2 3 5 2 2 3" xfId="17064" xr:uid="{514B3713-6FDB-4510-9959-6397304436DC}"/>
    <cellStyle name="Normal 5 3 3 2 3 5 2 3" xfId="22127" xr:uid="{88C1A683-1425-4116-9D14-AD056F5735E2}"/>
    <cellStyle name="Normal 5 3 3 2 3 5 2 4" xfId="12846" xr:uid="{03C7568F-21B7-4A50-AA05-CEBFB62375B8}"/>
    <cellStyle name="Normal 5 3 3 2 3 5 3" xfId="6469" xr:uid="{00000000-0005-0000-0000-0000AF190000}"/>
    <cellStyle name="Normal 5 3 3 2 3 5 3 2" xfId="24199" xr:uid="{7518E673-29CF-4848-82EF-135F3BA3B58A}"/>
    <cellStyle name="Normal 5 3 3 2 3 5 3 3" xfId="14919" xr:uid="{4EE9583B-931A-4F87-A8F6-AE048D528436}"/>
    <cellStyle name="Normal 5 3 3 2 3 5 4" xfId="19982" xr:uid="{110F8E89-A336-408F-8B23-15D1654247C0}"/>
    <cellStyle name="Normal 5 3 3 2 3 5 5" xfId="10701" xr:uid="{7309E013-72D3-4D24-BD73-5381085B4DCB}"/>
    <cellStyle name="Normal 5 3 3 2 3 6" xfId="2599" xr:uid="{00000000-0005-0000-0000-0000B0190000}"/>
    <cellStyle name="Normal 5 3 3 2 3 6 2" xfId="6882" xr:uid="{00000000-0005-0000-0000-0000B1190000}"/>
    <cellStyle name="Normal 5 3 3 2 3 6 2 2" xfId="24612" xr:uid="{11827E6D-933C-4E79-AFF8-75081D07FC18}"/>
    <cellStyle name="Normal 5 3 3 2 3 6 2 3" xfId="15332" xr:uid="{311E53DF-3F43-479D-A85E-1D98907EF5B2}"/>
    <cellStyle name="Normal 5 3 3 2 3 6 3" xfId="20395" xr:uid="{33BAA4E4-85B4-4584-A8E2-BC0D3AEA4099}"/>
    <cellStyle name="Normal 5 3 3 2 3 6 4" xfId="11114" xr:uid="{49E70B77-A03D-48DB-8D0A-2CE5BFEF9301}"/>
    <cellStyle name="Normal 5 3 3 2 3 7" xfId="4817" xr:uid="{00000000-0005-0000-0000-0000B2190000}"/>
    <cellStyle name="Normal 5 3 3 2 3 7 2" xfId="22547" xr:uid="{B3032FF8-FFA4-41D5-BD10-FCE52E2FD8D6}"/>
    <cellStyle name="Normal 5 3 3 2 3 7 3" xfId="13267" xr:uid="{870FA387-8740-433E-8B5A-5BE9DD7E30B9}"/>
    <cellStyle name="Normal 5 3 3 2 3 8" xfId="18330" xr:uid="{FAC83BF3-B669-45F5-A343-30E7FFDB79BD}"/>
    <cellStyle name="Normal 5 3 3 2 3 9" xfId="17496" xr:uid="{122CBB10-BFE8-4672-A6D4-689A6274C1CC}"/>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5102" xr:uid="{6E44395E-CA9F-4210-9BB3-AC3F79DB9A9C}"/>
    <cellStyle name="Normal 5 3 3 2 4 2 2 3" xfId="15822" xr:uid="{5288FC25-CC1D-46B8-B00C-167E67DDA217}"/>
    <cellStyle name="Normal 5 3 3 2 4 2 3" xfId="20885" xr:uid="{1FB54F00-2A4E-4752-91B6-372B8C0F1486}"/>
    <cellStyle name="Normal 5 3 3 2 4 2 4" xfId="11604" xr:uid="{4C5643F7-C3DE-4082-B72D-74E074629121}"/>
    <cellStyle name="Normal 5 3 3 2 4 3" xfId="5227" xr:uid="{00000000-0005-0000-0000-0000B6190000}"/>
    <cellStyle name="Normal 5 3 3 2 4 3 2" xfId="22957" xr:uid="{4F0EA82D-75CF-49C0-AD9D-821CADAF1ACE}"/>
    <cellStyle name="Normal 5 3 3 2 4 3 3" xfId="13677" xr:uid="{AC4B4B63-1957-4A76-81AA-24D377F19401}"/>
    <cellStyle name="Normal 5 3 3 2 4 4" xfId="18740" xr:uid="{9DA658E0-AE58-4EF1-B195-DD081F6C6108}"/>
    <cellStyle name="Normal 5 3 3 2 4 5" xfId="17912" xr:uid="{B55EC918-ECDC-4EC7-A85E-D82CD6D0ABB6}"/>
    <cellStyle name="Normal 5 3 3 2 4 6" xfId="9459" xr:uid="{005505C4-ABD8-43EB-95C6-9069F4F6CC6B}"/>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5515" xr:uid="{3B17B27C-6913-4AAF-B2F7-F47DD221D4E7}"/>
    <cellStyle name="Normal 5 3 3 2 5 2 2 3" xfId="16235" xr:uid="{237C6FC5-D30F-4368-A15D-36FDD9F779FA}"/>
    <cellStyle name="Normal 5 3 3 2 5 2 3" xfId="21298" xr:uid="{EDC9F08A-7956-4FCF-A6C8-06FCE5ED16EA}"/>
    <cellStyle name="Normal 5 3 3 2 5 2 4" xfId="12017" xr:uid="{B1CFA465-DD5B-4855-97B4-6D79F723ABEB}"/>
    <cellStyle name="Normal 5 3 3 2 5 3" xfId="5640" xr:uid="{00000000-0005-0000-0000-0000BA190000}"/>
    <cellStyle name="Normal 5 3 3 2 5 3 2" xfId="23370" xr:uid="{536727D6-D164-43BC-8A90-996E506D4C27}"/>
    <cellStyle name="Normal 5 3 3 2 5 3 3" xfId="14090" xr:uid="{95576FF1-B150-4997-BC75-AE5FCC2C7827}"/>
    <cellStyle name="Normal 5 3 3 2 5 4" xfId="19153" xr:uid="{164C76B6-EF26-486C-9C82-11DA96C26B73}"/>
    <cellStyle name="Normal 5 3 3 2 5 5" xfId="9872" xr:uid="{5D5E78FB-A3C2-4794-8B0E-E62B207895EA}"/>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928" xr:uid="{82B1A16F-BF1F-4661-B8EF-920FA84373AF}"/>
    <cellStyle name="Normal 5 3 3 2 6 2 2 3" xfId="16648" xr:uid="{B7DDEEA7-45F8-427A-9BDD-73E6E593041E}"/>
    <cellStyle name="Normal 5 3 3 2 6 2 3" xfId="21711" xr:uid="{9A164CCD-057B-407F-8B2A-EB79C396FD22}"/>
    <cellStyle name="Normal 5 3 3 2 6 2 4" xfId="12430" xr:uid="{49EC5C82-F446-4E71-8031-A05F4CE1ACAF}"/>
    <cellStyle name="Normal 5 3 3 2 6 3" xfId="6053" xr:uid="{00000000-0005-0000-0000-0000BE190000}"/>
    <cellStyle name="Normal 5 3 3 2 6 3 2" xfId="23783" xr:uid="{99551F99-D754-439E-980B-E31BA71C28F4}"/>
    <cellStyle name="Normal 5 3 3 2 6 3 3" xfId="14503" xr:uid="{9E4A13AE-27AC-4D6A-B557-DD4771A99518}"/>
    <cellStyle name="Normal 5 3 3 2 6 4" xfId="19566" xr:uid="{324ABE70-92AA-4F3E-871F-348AA692E5D7}"/>
    <cellStyle name="Normal 5 3 3 2 6 5" xfId="10285" xr:uid="{1246EA42-32F7-4886-B9F7-9EC2C464D71F}"/>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6341" xr:uid="{5EA4A9B9-6E3A-4D88-9532-B6FD1EF99F02}"/>
    <cellStyle name="Normal 5 3 3 2 7 2 2 3" xfId="17061" xr:uid="{A50D6FC8-27DA-4DC3-B2CD-29140AB48006}"/>
    <cellStyle name="Normal 5 3 3 2 7 2 3" xfId="22124" xr:uid="{05156E2C-D90C-4271-A995-8CBE178BBA29}"/>
    <cellStyle name="Normal 5 3 3 2 7 2 4" xfId="12843" xr:uid="{BBDCE884-FDC5-457A-97A1-5D8C2225EF83}"/>
    <cellStyle name="Normal 5 3 3 2 7 3" xfId="6466" xr:uid="{00000000-0005-0000-0000-0000C2190000}"/>
    <cellStyle name="Normal 5 3 3 2 7 3 2" xfId="24196" xr:uid="{AC9E27FE-A19F-4C24-BD44-E502477FEB05}"/>
    <cellStyle name="Normal 5 3 3 2 7 3 3" xfId="14916" xr:uid="{5DA5F6FA-F416-4C48-9348-0D06C7205112}"/>
    <cellStyle name="Normal 5 3 3 2 7 4" xfId="19979" xr:uid="{54DB5889-C8FD-4D25-8C43-4D59E015A3EC}"/>
    <cellStyle name="Normal 5 3 3 2 7 5" xfId="10698" xr:uid="{829155FC-E5FC-4060-8EEA-B7AB55095A8D}"/>
    <cellStyle name="Normal 5 3 3 2 8" xfId="2596" xr:uid="{00000000-0005-0000-0000-0000C3190000}"/>
    <cellStyle name="Normal 5 3 3 2 8 2" xfId="6879" xr:uid="{00000000-0005-0000-0000-0000C4190000}"/>
    <cellStyle name="Normal 5 3 3 2 8 2 2" xfId="24609" xr:uid="{75A559C6-2F4E-4E2A-91BA-AC5F4EC033EA}"/>
    <cellStyle name="Normal 5 3 3 2 8 2 3" xfId="15329" xr:uid="{677A11D8-6A27-4647-8EA8-24FB4637B5C1}"/>
    <cellStyle name="Normal 5 3 3 2 8 3" xfId="20392" xr:uid="{E17B4F06-D35F-40FB-B02D-1DEEB5871588}"/>
    <cellStyle name="Normal 5 3 3 2 8 4" xfId="11111" xr:uid="{DF2C1A32-7E79-4C68-AD61-E45893719D43}"/>
    <cellStyle name="Normal 5 3 3 2 9" xfId="4814" xr:uid="{00000000-0005-0000-0000-0000C5190000}"/>
    <cellStyle name="Normal 5 3 3 2 9 2" xfId="22544" xr:uid="{B1229419-85CE-4B33-9775-4FB3FBABB0F6}"/>
    <cellStyle name="Normal 5 3 3 2 9 3" xfId="13264" xr:uid="{D7C5020A-65BD-44E6-BE1A-8D75DFD10A40}"/>
    <cellStyle name="Normal 5 3 3 3" xfId="446" xr:uid="{00000000-0005-0000-0000-0000C6190000}"/>
    <cellStyle name="Normal 5 3 3 3 10" xfId="17497" xr:uid="{B147A70D-3153-42AB-92CF-FBBEC8DD705D}"/>
    <cellStyle name="Normal 5 3 3 3 11" xfId="9050" xr:uid="{A38C006F-0C6F-44D2-B599-D29FF20607B2}"/>
    <cellStyle name="Normal 5 3 3 3 2" xfId="447" xr:uid="{00000000-0005-0000-0000-0000C7190000}"/>
    <cellStyle name="Normal 5 3 3 3 2 10" xfId="9051" xr:uid="{FCBA8845-8171-47F6-A6A1-559FB75F8BCD}"/>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5107" xr:uid="{1F0359A1-7074-4F62-A215-ED75165850B5}"/>
    <cellStyle name="Normal 5 3 3 3 2 2 2 2 3" xfId="15827" xr:uid="{175752E5-D8CF-472F-A124-EC058FB236C9}"/>
    <cellStyle name="Normal 5 3 3 3 2 2 2 3" xfId="20890" xr:uid="{9E75D5F2-069D-4A05-B148-664C4DA770DF}"/>
    <cellStyle name="Normal 5 3 3 3 2 2 2 4" xfId="11609" xr:uid="{01A5C55C-12EC-4EC4-9449-0230716AC17E}"/>
    <cellStyle name="Normal 5 3 3 3 2 2 3" xfId="5232" xr:uid="{00000000-0005-0000-0000-0000CB190000}"/>
    <cellStyle name="Normal 5 3 3 3 2 2 3 2" xfId="22962" xr:uid="{F9B2963B-F35E-4B8A-8837-1FC432388145}"/>
    <cellStyle name="Normal 5 3 3 3 2 2 3 3" xfId="13682" xr:uid="{5372A3A0-202A-4832-B350-FC4B9F36EAA2}"/>
    <cellStyle name="Normal 5 3 3 3 2 2 4" xfId="18745" xr:uid="{D28201AF-12F2-4763-AD02-060A3739F5F7}"/>
    <cellStyle name="Normal 5 3 3 3 2 2 5" xfId="17917" xr:uid="{6749CC32-E5F3-4B4E-915C-3BEB19C2ED15}"/>
    <cellStyle name="Normal 5 3 3 3 2 2 6" xfId="9464" xr:uid="{CF18807A-09DF-4539-BD3D-4B2F06FBFA0C}"/>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5520" xr:uid="{D25303C3-0F31-4E48-A9A1-4021EAD84F7A}"/>
    <cellStyle name="Normal 5 3 3 3 2 3 2 2 3" xfId="16240" xr:uid="{AD70D324-11F6-482F-ABCA-FC090FD24D8B}"/>
    <cellStyle name="Normal 5 3 3 3 2 3 2 3" xfId="21303" xr:uid="{8D36AE20-AE37-45A3-8DB9-FE8AA47A7396}"/>
    <cellStyle name="Normal 5 3 3 3 2 3 2 4" xfId="12022" xr:uid="{2FB33FB8-C681-428A-919A-C6B3666113A6}"/>
    <cellStyle name="Normal 5 3 3 3 2 3 3" xfId="5645" xr:uid="{00000000-0005-0000-0000-0000CF190000}"/>
    <cellStyle name="Normal 5 3 3 3 2 3 3 2" xfId="23375" xr:uid="{72A4EEA9-EF9B-453A-B0AB-EB7F016845E0}"/>
    <cellStyle name="Normal 5 3 3 3 2 3 3 3" xfId="14095" xr:uid="{0E76FF4E-A366-44F3-BF8C-FE28AB5A9CDB}"/>
    <cellStyle name="Normal 5 3 3 3 2 3 4" xfId="19158" xr:uid="{60B96117-B439-4A0F-8788-94269D92AEAA}"/>
    <cellStyle name="Normal 5 3 3 3 2 3 5" xfId="9877" xr:uid="{B8DAC9B4-083B-48A1-9E07-CC9EDE9CE5A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933" xr:uid="{0D5F48C4-3172-4B17-9FC1-55D17D664788}"/>
    <cellStyle name="Normal 5 3 3 3 2 4 2 2 3" xfId="16653" xr:uid="{C16CC8BB-74B4-4BB8-A9E2-64625016599B}"/>
    <cellStyle name="Normal 5 3 3 3 2 4 2 3" xfId="21716" xr:uid="{D6F03B9C-C41D-468F-92EA-75A0915B1DE8}"/>
    <cellStyle name="Normal 5 3 3 3 2 4 2 4" xfId="12435" xr:uid="{19CF1704-D9B7-4992-B00B-B9DCD7E71E04}"/>
    <cellStyle name="Normal 5 3 3 3 2 4 3" xfId="6058" xr:uid="{00000000-0005-0000-0000-0000D3190000}"/>
    <cellStyle name="Normal 5 3 3 3 2 4 3 2" xfId="23788" xr:uid="{38C2C329-C8C3-445C-B08E-A7D631B74A9B}"/>
    <cellStyle name="Normal 5 3 3 3 2 4 3 3" xfId="14508" xr:uid="{F89B0135-E64E-4C18-BC57-AC1DC2641118}"/>
    <cellStyle name="Normal 5 3 3 3 2 4 4" xfId="19571" xr:uid="{9FEAD714-867A-4845-BA60-7F76E4CF7F2B}"/>
    <cellStyle name="Normal 5 3 3 3 2 4 5" xfId="10290" xr:uid="{FFEFD53A-4124-46EA-8AE3-8F20155D3572}"/>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6346" xr:uid="{5767F7B7-F49C-4B39-848C-22F4F696287E}"/>
    <cellStyle name="Normal 5 3 3 3 2 5 2 2 3" xfId="17066" xr:uid="{336C2B23-505A-4A5D-90AF-053D56FB471C}"/>
    <cellStyle name="Normal 5 3 3 3 2 5 2 3" xfId="22129" xr:uid="{FDDBFE54-487A-4009-952B-838E7356886A}"/>
    <cellStyle name="Normal 5 3 3 3 2 5 2 4" xfId="12848" xr:uid="{B02A7060-0EF0-46C1-88F7-89B303E6F41E}"/>
    <cellStyle name="Normal 5 3 3 3 2 5 3" xfId="6471" xr:uid="{00000000-0005-0000-0000-0000D7190000}"/>
    <cellStyle name="Normal 5 3 3 3 2 5 3 2" xfId="24201" xr:uid="{5089E2C7-54CE-4348-B361-08C40EBBCDD3}"/>
    <cellStyle name="Normal 5 3 3 3 2 5 3 3" xfId="14921" xr:uid="{B4787B0C-57EA-4B5A-9BFF-9E4FEEF2498D}"/>
    <cellStyle name="Normal 5 3 3 3 2 5 4" xfId="19984" xr:uid="{ABF1E4A5-C5E0-4DEF-9BB7-EB653C2F19E4}"/>
    <cellStyle name="Normal 5 3 3 3 2 5 5" xfId="10703" xr:uid="{3840C2A3-102E-47DB-849F-4DC818929CA9}"/>
    <cellStyle name="Normal 5 3 3 3 2 6" xfId="2601" xr:uid="{00000000-0005-0000-0000-0000D8190000}"/>
    <cellStyle name="Normal 5 3 3 3 2 6 2" xfId="6884" xr:uid="{00000000-0005-0000-0000-0000D9190000}"/>
    <cellStyle name="Normal 5 3 3 3 2 6 2 2" xfId="24614" xr:uid="{0A8D3DD6-EEDE-46C1-9375-501ABD76847F}"/>
    <cellStyle name="Normal 5 3 3 3 2 6 2 3" xfId="15334" xr:uid="{BA97DEF0-62D1-4F2E-B10C-5F4D731B35EC}"/>
    <cellStyle name="Normal 5 3 3 3 2 6 3" xfId="20397" xr:uid="{F4022116-5B7A-4674-B9BB-B2B99F24EF15}"/>
    <cellStyle name="Normal 5 3 3 3 2 6 4" xfId="11116" xr:uid="{151583A6-BBDA-4358-8898-5D90B8573350}"/>
    <cellStyle name="Normal 5 3 3 3 2 7" xfId="4819" xr:uid="{00000000-0005-0000-0000-0000DA190000}"/>
    <cellStyle name="Normal 5 3 3 3 2 7 2" xfId="22549" xr:uid="{F2078528-4141-4926-94CC-9C68CCC4FAE6}"/>
    <cellStyle name="Normal 5 3 3 3 2 7 3" xfId="13269" xr:uid="{41FAB62A-49C0-47BC-9D69-B4F4ABB266C1}"/>
    <cellStyle name="Normal 5 3 3 3 2 8" xfId="18332" xr:uid="{174BC473-E6D1-49B7-9D29-3BF19BE2981B}"/>
    <cellStyle name="Normal 5 3 3 3 2 9" xfId="17498" xr:uid="{68690A73-51DB-42B5-9B86-179453FF03F4}"/>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5106" xr:uid="{907A04C7-C32B-4441-A9D8-5AD4A6D505E5}"/>
    <cellStyle name="Normal 5 3 3 3 3 2 2 3" xfId="15826" xr:uid="{4E24BCF7-0D55-4170-9ABF-D042943D63A2}"/>
    <cellStyle name="Normal 5 3 3 3 3 2 3" xfId="20889" xr:uid="{50287711-A087-45E8-B0BE-6B9CCEF9A508}"/>
    <cellStyle name="Normal 5 3 3 3 3 2 4" xfId="11608" xr:uid="{FD71735E-333F-4283-B6C8-856306A77486}"/>
    <cellStyle name="Normal 5 3 3 3 3 3" xfId="5231" xr:uid="{00000000-0005-0000-0000-0000DE190000}"/>
    <cellStyle name="Normal 5 3 3 3 3 3 2" xfId="22961" xr:uid="{BD0388E5-FADD-4C2E-B696-B1AC4E086482}"/>
    <cellStyle name="Normal 5 3 3 3 3 3 3" xfId="13681" xr:uid="{007B431E-E6DC-444F-9E95-EBC5926BF21F}"/>
    <cellStyle name="Normal 5 3 3 3 3 4" xfId="18744" xr:uid="{308E5B58-D13C-41E1-9834-B20A4B9137D0}"/>
    <cellStyle name="Normal 5 3 3 3 3 5" xfId="17916" xr:uid="{F326BD8C-6B60-4F93-8009-F2CCEB94E6E4}"/>
    <cellStyle name="Normal 5 3 3 3 3 6" xfId="9463" xr:uid="{6CF1B694-E483-4D1B-98CC-605398DEE585}"/>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5519" xr:uid="{BEFE9A3C-7397-4565-BB6C-07ABA12ADA72}"/>
    <cellStyle name="Normal 5 3 3 3 4 2 2 3" xfId="16239" xr:uid="{A50D53E3-F0E6-4C07-92BC-25B4F8497856}"/>
    <cellStyle name="Normal 5 3 3 3 4 2 3" xfId="21302" xr:uid="{011C8F1F-4030-4502-BD67-18CA6D6C6545}"/>
    <cellStyle name="Normal 5 3 3 3 4 2 4" xfId="12021" xr:uid="{5C3EF9E5-5B77-4FA0-B08F-7CCB874AACE2}"/>
    <cellStyle name="Normal 5 3 3 3 4 3" xfId="5644" xr:uid="{00000000-0005-0000-0000-0000E2190000}"/>
    <cellStyle name="Normal 5 3 3 3 4 3 2" xfId="23374" xr:uid="{E8FD8E26-C67C-4D98-92A0-2F2A0519B96F}"/>
    <cellStyle name="Normal 5 3 3 3 4 3 3" xfId="14094" xr:uid="{063BFD79-3E87-4EEF-9922-80D41016C2DB}"/>
    <cellStyle name="Normal 5 3 3 3 4 4" xfId="19157" xr:uid="{85738CF4-F951-4EE6-9969-A234D3597F43}"/>
    <cellStyle name="Normal 5 3 3 3 4 5" xfId="9876" xr:uid="{A61971E2-E060-4EE5-BE3D-FFE683EF2563}"/>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932" xr:uid="{6447F9C5-C6F0-4710-8275-3942AB447384}"/>
    <cellStyle name="Normal 5 3 3 3 5 2 2 3" xfId="16652" xr:uid="{F626ED02-4272-4031-A91C-C551C8EA228B}"/>
    <cellStyle name="Normal 5 3 3 3 5 2 3" xfId="21715" xr:uid="{00AC6A87-825E-4374-96B7-8DAEB40C532F}"/>
    <cellStyle name="Normal 5 3 3 3 5 2 4" xfId="12434" xr:uid="{329720A2-D901-4FDB-91E6-22CEEAEEF5AD}"/>
    <cellStyle name="Normal 5 3 3 3 5 3" xfId="6057" xr:uid="{00000000-0005-0000-0000-0000E6190000}"/>
    <cellStyle name="Normal 5 3 3 3 5 3 2" xfId="23787" xr:uid="{DE67F847-44D2-4E64-B08B-BD258B4B8A02}"/>
    <cellStyle name="Normal 5 3 3 3 5 3 3" xfId="14507" xr:uid="{A099C410-6289-4F75-8CDC-5346604CD612}"/>
    <cellStyle name="Normal 5 3 3 3 5 4" xfId="19570" xr:uid="{29073BC9-2C0E-4B83-BF32-FEC6EF9B772E}"/>
    <cellStyle name="Normal 5 3 3 3 5 5" xfId="10289" xr:uid="{B0E3E5B8-6C06-42C1-A99A-86E166758FB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6345" xr:uid="{5E680F2F-CC36-44FD-8E7C-ACDBD228A2B5}"/>
    <cellStyle name="Normal 5 3 3 3 6 2 2 3" xfId="17065" xr:uid="{CE4DBBF7-516C-4403-8C5F-0CF2CEA9FDBD}"/>
    <cellStyle name="Normal 5 3 3 3 6 2 3" xfId="22128" xr:uid="{FA1830E3-EB0A-41A9-9018-B0ABECA56DCC}"/>
    <cellStyle name="Normal 5 3 3 3 6 2 4" xfId="12847" xr:uid="{CC33CFD4-A869-4E63-976D-41C3353612F2}"/>
    <cellStyle name="Normal 5 3 3 3 6 3" xfId="6470" xr:uid="{00000000-0005-0000-0000-0000EA190000}"/>
    <cellStyle name="Normal 5 3 3 3 6 3 2" xfId="24200" xr:uid="{602A6E43-D3D2-4B53-9EF8-649BFE984791}"/>
    <cellStyle name="Normal 5 3 3 3 6 3 3" xfId="14920" xr:uid="{AEBFD4B9-26F4-4E71-BA7B-FC80BD2646C5}"/>
    <cellStyle name="Normal 5 3 3 3 6 4" xfId="19983" xr:uid="{83336AD1-E383-46A9-B518-5DE5C6DA53A6}"/>
    <cellStyle name="Normal 5 3 3 3 6 5" xfId="10702" xr:uid="{1895E38F-E528-46EF-B6A6-2EC7D711D212}"/>
    <cellStyle name="Normal 5 3 3 3 7" xfId="2600" xr:uid="{00000000-0005-0000-0000-0000EB190000}"/>
    <cellStyle name="Normal 5 3 3 3 7 2" xfId="6883" xr:uid="{00000000-0005-0000-0000-0000EC190000}"/>
    <cellStyle name="Normal 5 3 3 3 7 2 2" xfId="24613" xr:uid="{C934629A-9DFC-4231-94D6-10FD35C2D38F}"/>
    <cellStyle name="Normal 5 3 3 3 7 2 3" xfId="15333" xr:uid="{85F0E31F-91C5-4375-AD8B-AECEFB2BF0ED}"/>
    <cellStyle name="Normal 5 3 3 3 7 3" xfId="20396" xr:uid="{BAD45C0C-C965-4445-9738-821B034A0ECC}"/>
    <cellStyle name="Normal 5 3 3 3 7 4" xfId="11115" xr:uid="{F0F6F0D4-AF30-41F4-A5BE-A95CFD83F838}"/>
    <cellStyle name="Normal 5 3 3 3 8" xfId="4818" xr:uid="{00000000-0005-0000-0000-0000ED190000}"/>
    <cellStyle name="Normal 5 3 3 3 8 2" xfId="22548" xr:uid="{074B81B4-50DA-47C3-88A5-C632994B7E77}"/>
    <cellStyle name="Normal 5 3 3 3 8 3" xfId="13268" xr:uid="{B31F9CCA-AA51-48A0-8E98-24996EA7484D}"/>
    <cellStyle name="Normal 5 3 3 3 9" xfId="18331" xr:uid="{6BE06848-786F-44F1-8B8A-2111A778747B}"/>
    <cellStyle name="Normal 5 3 3 4" xfId="448" xr:uid="{00000000-0005-0000-0000-0000EE190000}"/>
    <cellStyle name="Normal 5 3 3 4 10" xfId="9052" xr:uid="{21C29FAD-DBED-4816-A90E-630C0C7D581C}"/>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5108" xr:uid="{9152236B-B013-46FC-B718-44AB097E1034}"/>
    <cellStyle name="Normal 5 3 3 4 2 2 2 3" xfId="15828" xr:uid="{4B0CC3D1-9166-456D-AC14-F0BAEFE5D477}"/>
    <cellStyle name="Normal 5 3 3 4 2 2 3" xfId="20891" xr:uid="{2FE1D241-2888-4E15-9256-5A593F8D4954}"/>
    <cellStyle name="Normal 5 3 3 4 2 2 4" xfId="11610" xr:uid="{4E1DDE70-52AB-42A0-8855-09973EB407E8}"/>
    <cellStyle name="Normal 5 3 3 4 2 3" xfId="5233" xr:uid="{00000000-0005-0000-0000-0000F2190000}"/>
    <cellStyle name="Normal 5 3 3 4 2 3 2" xfId="22963" xr:uid="{435E59D8-DD4F-4725-AA05-C424AEAB09E9}"/>
    <cellStyle name="Normal 5 3 3 4 2 3 3" xfId="13683" xr:uid="{31B17625-C49A-4F91-B1CD-FCD19A66465F}"/>
    <cellStyle name="Normal 5 3 3 4 2 4" xfId="18746" xr:uid="{E073BC2A-86B7-4D92-B7C6-B70A76C88E4A}"/>
    <cellStyle name="Normal 5 3 3 4 2 5" xfId="17918" xr:uid="{B5A414AC-1524-41AF-95EA-6F692D5B3E02}"/>
    <cellStyle name="Normal 5 3 3 4 2 6" xfId="9465" xr:uid="{D0F6901F-0E7F-47F2-BE3F-B5D85D70A71F}"/>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5521" xr:uid="{91BE57D2-19C6-46FC-8B3D-B1BAF32102A9}"/>
    <cellStyle name="Normal 5 3 3 4 3 2 2 3" xfId="16241" xr:uid="{BA9F7F1C-5E50-4C4D-8013-740736C8105E}"/>
    <cellStyle name="Normal 5 3 3 4 3 2 3" xfId="21304" xr:uid="{BE3BCC34-8E54-41CE-BD3B-6FC36EB0A31B}"/>
    <cellStyle name="Normal 5 3 3 4 3 2 4" xfId="12023" xr:uid="{B31874AE-4C96-462F-8A4D-B2ABF61619A2}"/>
    <cellStyle name="Normal 5 3 3 4 3 3" xfId="5646" xr:uid="{00000000-0005-0000-0000-0000F6190000}"/>
    <cellStyle name="Normal 5 3 3 4 3 3 2" xfId="23376" xr:uid="{E0BFB792-1F43-47F5-A637-803E2210131E}"/>
    <cellStyle name="Normal 5 3 3 4 3 3 3" xfId="14096" xr:uid="{EE04AF2B-A04E-4BB4-8A63-48FF7859D9F8}"/>
    <cellStyle name="Normal 5 3 3 4 3 4" xfId="19159" xr:uid="{A0059AE4-9597-44FF-8B50-562D0CDE99B8}"/>
    <cellStyle name="Normal 5 3 3 4 3 5" xfId="9878" xr:uid="{47F7E8A2-52D2-4D10-BEB2-856A1D4A6B25}"/>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934" xr:uid="{FE878BA1-EC48-4B94-A3D7-8AE360993F82}"/>
    <cellStyle name="Normal 5 3 3 4 4 2 2 3" xfId="16654" xr:uid="{FB95AB9B-160D-48EB-8A3E-3BF959BC36AE}"/>
    <cellStyle name="Normal 5 3 3 4 4 2 3" xfId="21717" xr:uid="{C57CA89E-56E0-4470-9326-09C220C4FE24}"/>
    <cellStyle name="Normal 5 3 3 4 4 2 4" xfId="12436" xr:uid="{7DDDBE7E-813C-4407-BE70-EC96C9BFBF1F}"/>
    <cellStyle name="Normal 5 3 3 4 4 3" xfId="6059" xr:uid="{00000000-0005-0000-0000-0000FA190000}"/>
    <cellStyle name="Normal 5 3 3 4 4 3 2" xfId="23789" xr:uid="{408D00EA-C350-4D67-8F98-C85FF029B14F}"/>
    <cellStyle name="Normal 5 3 3 4 4 3 3" xfId="14509" xr:uid="{4918491E-EF7F-4D69-9DBC-A858C907195E}"/>
    <cellStyle name="Normal 5 3 3 4 4 4" xfId="19572" xr:uid="{B64BA692-D81D-41A2-8422-1E491675094C}"/>
    <cellStyle name="Normal 5 3 3 4 4 5" xfId="10291" xr:uid="{6C7E1480-C7C8-49C0-9BFC-84F082BFD5BA}"/>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6347" xr:uid="{49277FBA-400C-47CE-89D2-4E616988CB3A}"/>
    <cellStyle name="Normal 5 3 3 4 5 2 2 3" xfId="17067" xr:uid="{8503FBEC-0A7D-4293-8631-D8D555C13E8D}"/>
    <cellStyle name="Normal 5 3 3 4 5 2 3" xfId="22130" xr:uid="{EAAFC0DD-7352-4978-9E0D-DA7002BFFFC1}"/>
    <cellStyle name="Normal 5 3 3 4 5 2 4" xfId="12849" xr:uid="{24DEF4A2-664E-4FA2-B6C2-DD39FA51A97A}"/>
    <cellStyle name="Normal 5 3 3 4 5 3" xfId="6472" xr:uid="{00000000-0005-0000-0000-0000FE190000}"/>
    <cellStyle name="Normal 5 3 3 4 5 3 2" xfId="24202" xr:uid="{6492B64D-DD5B-499C-A2A3-3DCD5193CEB5}"/>
    <cellStyle name="Normal 5 3 3 4 5 3 3" xfId="14922" xr:uid="{41DBA7C8-EC53-42F7-BF4B-E9A5895EBE1E}"/>
    <cellStyle name="Normal 5 3 3 4 5 4" xfId="19985" xr:uid="{A759E6E3-4107-42FA-9345-780885A4C487}"/>
    <cellStyle name="Normal 5 3 3 4 5 5" xfId="10704" xr:uid="{AE5CABFE-B392-4C45-8A70-FD4172C04F9F}"/>
    <cellStyle name="Normal 5 3 3 4 6" xfId="2602" xr:uid="{00000000-0005-0000-0000-0000FF190000}"/>
    <cellStyle name="Normal 5 3 3 4 6 2" xfId="6885" xr:uid="{00000000-0005-0000-0000-0000001A0000}"/>
    <cellStyle name="Normal 5 3 3 4 6 2 2" xfId="24615" xr:uid="{EAF26965-5C1E-4995-8247-D832E58416F2}"/>
    <cellStyle name="Normal 5 3 3 4 6 2 3" xfId="15335" xr:uid="{75E25E4A-CB1A-4035-BEB6-5176D620EF08}"/>
    <cellStyle name="Normal 5 3 3 4 6 3" xfId="20398" xr:uid="{7962CDA2-9ABB-4884-B331-4395632D18B5}"/>
    <cellStyle name="Normal 5 3 3 4 6 4" xfId="11117" xr:uid="{939BC7F0-45A3-49B3-8061-DBA1DADA9D04}"/>
    <cellStyle name="Normal 5 3 3 4 7" xfId="4820" xr:uid="{00000000-0005-0000-0000-0000011A0000}"/>
    <cellStyle name="Normal 5 3 3 4 7 2" xfId="22550" xr:uid="{FF56D1D0-A067-40CB-8881-B7D35105A7B0}"/>
    <cellStyle name="Normal 5 3 3 4 7 3" xfId="13270" xr:uid="{F896A1F4-A56E-4BFD-9DF0-EA7B25E4FE4E}"/>
    <cellStyle name="Normal 5 3 3 4 8" xfId="18333" xr:uid="{ACC812C9-E0B3-49F1-8FFC-0358A096886A}"/>
    <cellStyle name="Normal 5 3 3 4 9" xfId="17499" xr:uid="{34B90560-D4C9-48B4-8825-2BA72769818E}"/>
    <cellStyle name="Normal 5 3 3 5" xfId="915" xr:uid="{00000000-0005-0000-0000-0000021A0000}"/>
    <cellStyle name="Normal 5 3 3 5 2" xfId="3149" xr:uid="{00000000-0005-0000-0000-0000031A0000}"/>
    <cellStyle name="Normal 5 3 3 5 2 2" xfId="7371" xr:uid="{00000000-0005-0000-0000-0000041A0000}"/>
    <cellStyle name="Normal 5 3 3 5 2 2 2" xfId="25101" xr:uid="{55A45F31-CA49-4536-952B-5654DB1CA768}"/>
    <cellStyle name="Normal 5 3 3 5 2 2 3" xfId="15821" xr:uid="{ADC53F73-A271-4550-A2E0-CC0445C7192D}"/>
    <cellStyle name="Normal 5 3 3 5 2 3" xfId="20884" xr:uid="{B3105B5C-C5BE-436A-86A4-5EFD709E757A}"/>
    <cellStyle name="Normal 5 3 3 5 2 4" xfId="11603" xr:uid="{0D6B7CD1-6599-462B-926B-788531052783}"/>
    <cellStyle name="Normal 5 3 3 5 3" xfId="5226" xr:uid="{00000000-0005-0000-0000-0000051A0000}"/>
    <cellStyle name="Normal 5 3 3 5 3 2" xfId="22956" xr:uid="{383F03C5-5861-4BA0-AD47-3F7677DE86E7}"/>
    <cellStyle name="Normal 5 3 3 5 3 3" xfId="13676" xr:uid="{B1DF3ED6-4CFE-4628-838E-2A60D17C005C}"/>
    <cellStyle name="Normal 5 3 3 5 4" xfId="18739" xr:uid="{C845637C-D886-461A-BBA5-49F9C9BE3EF8}"/>
    <cellStyle name="Normal 5 3 3 5 5" xfId="17911" xr:uid="{FEBD60B7-145C-4CE1-84F4-72FA1FAC7960}"/>
    <cellStyle name="Normal 5 3 3 5 6" xfId="9458" xr:uid="{3350D6A4-265F-4B67-BDA8-442C972327E5}"/>
    <cellStyle name="Normal 5 3 3 6" xfId="1332" xr:uid="{00000000-0005-0000-0000-0000061A0000}"/>
    <cellStyle name="Normal 5 3 3 6 2" xfId="3562" xr:uid="{00000000-0005-0000-0000-0000071A0000}"/>
    <cellStyle name="Normal 5 3 3 6 2 2" xfId="7784" xr:uid="{00000000-0005-0000-0000-0000081A0000}"/>
    <cellStyle name="Normal 5 3 3 6 2 2 2" xfId="25514" xr:uid="{55FC7EE3-85F2-4C08-A194-506290B9CC4A}"/>
    <cellStyle name="Normal 5 3 3 6 2 2 3" xfId="16234" xr:uid="{3F232995-21A6-4C1F-9506-E01B73AC7BA9}"/>
    <cellStyle name="Normal 5 3 3 6 2 3" xfId="21297" xr:uid="{CEB7638D-012E-433E-A8E2-E5C6646BCB3B}"/>
    <cellStyle name="Normal 5 3 3 6 2 4" xfId="12016" xr:uid="{0DD1C98C-E1BB-4A7C-B3CD-872EE5E4CFB5}"/>
    <cellStyle name="Normal 5 3 3 6 3" xfId="5639" xr:uid="{00000000-0005-0000-0000-0000091A0000}"/>
    <cellStyle name="Normal 5 3 3 6 3 2" xfId="23369" xr:uid="{5E6AD71E-17C1-470F-9BD3-F73663C4E634}"/>
    <cellStyle name="Normal 5 3 3 6 3 3" xfId="14089" xr:uid="{2753E9CD-297E-42E5-811B-D3417F44F688}"/>
    <cellStyle name="Normal 5 3 3 6 4" xfId="19152" xr:uid="{16F75197-521E-41D7-9A50-8CF07B8C1E8D}"/>
    <cellStyle name="Normal 5 3 3 6 5" xfId="9871" xr:uid="{D32E8746-75D0-4184-A8F6-8496509A03C6}"/>
    <cellStyle name="Normal 5 3 3 7" xfId="1745" xr:uid="{00000000-0005-0000-0000-00000A1A0000}"/>
    <cellStyle name="Normal 5 3 3 7 2" xfId="3975" xr:uid="{00000000-0005-0000-0000-00000B1A0000}"/>
    <cellStyle name="Normal 5 3 3 7 2 2" xfId="8197" xr:uid="{00000000-0005-0000-0000-00000C1A0000}"/>
    <cellStyle name="Normal 5 3 3 7 2 2 2" xfId="25927" xr:uid="{D7CB7916-00D8-42A5-9FED-09CA958FDFB7}"/>
    <cellStyle name="Normal 5 3 3 7 2 2 3" xfId="16647" xr:uid="{E4DD846F-E521-4A94-A570-551600F68A74}"/>
    <cellStyle name="Normal 5 3 3 7 2 3" xfId="21710" xr:uid="{DA9804D6-0CB8-4A7A-BB9C-AA708B89041D}"/>
    <cellStyle name="Normal 5 3 3 7 2 4" xfId="12429" xr:uid="{8B74974F-89E5-4C8E-95D0-437CB0F61ADE}"/>
    <cellStyle name="Normal 5 3 3 7 3" xfId="6052" xr:uid="{00000000-0005-0000-0000-00000D1A0000}"/>
    <cellStyle name="Normal 5 3 3 7 3 2" xfId="23782" xr:uid="{FA062073-1161-49FD-8EE6-5BD9D599F9AC}"/>
    <cellStyle name="Normal 5 3 3 7 3 3" xfId="14502" xr:uid="{FF5FD048-F248-49B7-8AF1-7F4C0459A16A}"/>
    <cellStyle name="Normal 5 3 3 7 4" xfId="19565" xr:uid="{BADB05D2-37B5-4E4A-8E89-D855DD0D2417}"/>
    <cellStyle name="Normal 5 3 3 7 5" xfId="10284" xr:uid="{4DC31A36-E050-4E3C-97D1-4CF5DE37888B}"/>
    <cellStyle name="Normal 5 3 3 8" xfId="2159" xr:uid="{00000000-0005-0000-0000-00000E1A0000}"/>
    <cellStyle name="Normal 5 3 3 8 2" xfId="4388" xr:uid="{00000000-0005-0000-0000-00000F1A0000}"/>
    <cellStyle name="Normal 5 3 3 8 2 2" xfId="8610" xr:uid="{00000000-0005-0000-0000-0000101A0000}"/>
    <cellStyle name="Normal 5 3 3 8 2 2 2" xfId="26340" xr:uid="{2CD985BD-E6B2-4828-8E10-CC606F588E8F}"/>
    <cellStyle name="Normal 5 3 3 8 2 2 3" xfId="17060" xr:uid="{82525813-2D88-4B1A-9D31-D99C5581D42D}"/>
    <cellStyle name="Normal 5 3 3 8 2 3" xfId="22123" xr:uid="{031D2152-28DE-446D-8388-F2656675EA2D}"/>
    <cellStyle name="Normal 5 3 3 8 2 4" xfId="12842" xr:uid="{1D074523-66E9-4F3D-8793-0D3707328AA8}"/>
    <cellStyle name="Normal 5 3 3 8 3" xfId="6465" xr:uid="{00000000-0005-0000-0000-0000111A0000}"/>
    <cellStyle name="Normal 5 3 3 8 3 2" xfId="24195" xr:uid="{22A44C02-BC00-4DCF-8114-A9D47DC668AE}"/>
    <cellStyle name="Normal 5 3 3 8 3 3" xfId="14915" xr:uid="{640EB22D-81F7-4FBD-AC5E-49EF3619724D}"/>
    <cellStyle name="Normal 5 3 3 8 4" xfId="19978" xr:uid="{EA4D4942-F384-4418-AE14-E018FFC2A702}"/>
    <cellStyle name="Normal 5 3 3 8 5" xfId="10697" xr:uid="{E4D62C25-850E-47E4-AD90-32CD9B3737C5}"/>
    <cellStyle name="Normal 5 3 3 9" xfId="2595" xr:uid="{00000000-0005-0000-0000-0000121A0000}"/>
    <cellStyle name="Normal 5 3 3 9 2" xfId="6878" xr:uid="{00000000-0005-0000-0000-0000131A0000}"/>
    <cellStyle name="Normal 5 3 3 9 2 2" xfId="24608" xr:uid="{13002875-830A-4BBE-B8DC-16DBAECFA6AF}"/>
    <cellStyle name="Normal 5 3 3 9 2 3" xfId="15328" xr:uid="{DC3C2D2E-88E3-4942-98D3-D999968CED47}"/>
    <cellStyle name="Normal 5 3 3 9 3" xfId="20391" xr:uid="{EA642E6A-333F-45CF-B164-142D38C6ACAD}"/>
    <cellStyle name="Normal 5 3 3 9 4" xfId="11110" xr:uid="{03531F17-E300-42AA-90AF-72EB43D7C28A}"/>
    <cellStyle name="Normal 5 3 4" xfId="449" xr:uid="{00000000-0005-0000-0000-0000141A0000}"/>
    <cellStyle name="Normal 5 3 4 10" xfId="18334" xr:uid="{C5A45C08-308D-4417-A9BA-135AEEBE106C}"/>
    <cellStyle name="Normal 5 3 4 11" xfId="17500" xr:uid="{08326A4D-4016-42EA-9CCF-C75F06357ECE}"/>
    <cellStyle name="Normal 5 3 4 12" xfId="9053" xr:uid="{69153383-E3F6-4AA2-9869-A0C60D9CE445}"/>
    <cellStyle name="Normal 5 3 4 2" xfId="450" xr:uid="{00000000-0005-0000-0000-0000151A0000}"/>
    <cellStyle name="Normal 5 3 4 2 10" xfId="17501" xr:uid="{D60AC90E-367D-47E6-920D-9837026954E1}"/>
    <cellStyle name="Normal 5 3 4 2 11" xfId="9054" xr:uid="{7CDA715D-F41C-4284-B7DA-451D00AADA4E}"/>
    <cellStyle name="Normal 5 3 4 2 2" xfId="451" xr:uid="{00000000-0005-0000-0000-0000161A0000}"/>
    <cellStyle name="Normal 5 3 4 2 2 10" xfId="9055" xr:uid="{1C2FBF17-94E6-4DF0-9F28-036BAFBF8686}"/>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5111" xr:uid="{25F15C75-E60F-49B3-9231-0BE229050580}"/>
    <cellStyle name="Normal 5 3 4 2 2 2 2 2 3" xfId="15831" xr:uid="{89133269-1F34-414B-ACAB-6A0D3908898D}"/>
    <cellStyle name="Normal 5 3 4 2 2 2 2 3" xfId="20894" xr:uid="{291C1E90-5E3E-415E-A10B-81D38FD96A47}"/>
    <cellStyle name="Normal 5 3 4 2 2 2 2 4" xfId="11613" xr:uid="{83F5B0D6-2598-48F8-BBF2-0D63B8459AC0}"/>
    <cellStyle name="Normal 5 3 4 2 2 2 3" xfId="5236" xr:uid="{00000000-0005-0000-0000-00001A1A0000}"/>
    <cellStyle name="Normal 5 3 4 2 2 2 3 2" xfId="22966" xr:uid="{348E4B54-B186-4430-9D9F-D60B26C1423F}"/>
    <cellStyle name="Normal 5 3 4 2 2 2 3 3" xfId="13686" xr:uid="{C099EDCE-72BD-4F8E-92A8-DF22843F8DF1}"/>
    <cellStyle name="Normal 5 3 4 2 2 2 4" xfId="18749" xr:uid="{D344BFE1-2061-48DA-BE2F-85D384ED7020}"/>
    <cellStyle name="Normal 5 3 4 2 2 2 5" xfId="17921" xr:uid="{08C6716D-1D97-404B-81C1-28F1F19C42F7}"/>
    <cellStyle name="Normal 5 3 4 2 2 2 6" xfId="9468" xr:uid="{2F86E782-65B5-4EF5-AFA0-E6A802D0A3AF}"/>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5524" xr:uid="{DA257D4B-A082-4392-B2C5-932EEACB4263}"/>
    <cellStyle name="Normal 5 3 4 2 2 3 2 2 3" xfId="16244" xr:uid="{2D120C95-FB06-4280-9E68-700E2EBEABBF}"/>
    <cellStyle name="Normal 5 3 4 2 2 3 2 3" xfId="21307" xr:uid="{2B5AC4AD-EDB8-4626-B735-DC0BF58EE097}"/>
    <cellStyle name="Normal 5 3 4 2 2 3 2 4" xfId="12026" xr:uid="{7F72DCD4-5245-4F15-8AC9-7E9DAEC8538C}"/>
    <cellStyle name="Normal 5 3 4 2 2 3 3" xfId="5649" xr:uid="{00000000-0005-0000-0000-00001E1A0000}"/>
    <cellStyle name="Normal 5 3 4 2 2 3 3 2" xfId="23379" xr:uid="{97EBC25A-A9B1-4CEE-AD27-012B26E2B414}"/>
    <cellStyle name="Normal 5 3 4 2 2 3 3 3" xfId="14099" xr:uid="{44DF39DC-4799-4B13-9936-838E54C929D9}"/>
    <cellStyle name="Normal 5 3 4 2 2 3 4" xfId="19162" xr:uid="{FA8FF394-C11A-40AB-8E7D-9A4C222EE795}"/>
    <cellStyle name="Normal 5 3 4 2 2 3 5" xfId="9881" xr:uid="{A4D8FE33-C3F7-4359-8F85-100E25CDFB01}"/>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937" xr:uid="{37FAEEF7-6F84-4195-B438-5AEE490C07C2}"/>
    <cellStyle name="Normal 5 3 4 2 2 4 2 2 3" xfId="16657" xr:uid="{6470373F-AFE6-4580-B756-340EBC40EFCD}"/>
    <cellStyle name="Normal 5 3 4 2 2 4 2 3" xfId="21720" xr:uid="{753F9264-A655-41F6-AEF7-82C61F556490}"/>
    <cellStyle name="Normal 5 3 4 2 2 4 2 4" xfId="12439" xr:uid="{DF5B31B2-1A35-4325-86EA-612C2B565C69}"/>
    <cellStyle name="Normal 5 3 4 2 2 4 3" xfId="6062" xr:uid="{00000000-0005-0000-0000-0000221A0000}"/>
    <cellStyle name="Normal 5 3 4 2 2 4 3 2" xfId="23792" xr:uid="{1CBBA289-A1DD-4335-976C-0494ADFB3F0F}"/>
    <cellStyle name="Normal 5 3 4 2 2 4 3 3" xfId="14512" xr:uid="{BB3BA6A7-D55F-4B3E-B869-B0B4AE1F142E}"/>
    <cellStyle name="Normal 5 3 4 2 2 4 4" xfId="19575" xr:uid="{297B27D2-8E26-403A-A7BB-D4B9E002E8F8}"/>
    <cellStyle name="Normal 5 3 4 2 2 4 5" xfId="10294" xr:uid="{D35CBFDC-5FC8-4A44-8560-4CC7DC845E39}"/>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6350" xr:uid="{15F2D473-06C5-4C04-A621-4D36C54F63F0}"/>
    <cellStyle name="Normal 5 3 4 2 2 5 2 2 3" xfId="17070" xr:uid="{E97BDF4E-3749-45F2-A4DD-1E7A177E22A8}"/>
    <cellStyle name="Normal 5 3 4 2 2 5 2 3" xfId="22133" xr:uid="{E3644B17-F11C-4100-833F-1F82FBD85488}"/>
    <cellStyle name="Normal 5 3 4 2 2 5 2 4" xfId="12852" xr:uid="{75B238BD-FFD2-4B38-9D22-88BC0770B1BC}"/>
    <cellStyle name="Normal 5 3 4 2 2 5 3" xfId="6475" xr:uid="{00000000-0005-0000-0000-0000261A0000}"/>
    <cellStyle name="Normal 5 3 4 2 2 5 3 2" xfId="24205" xr:uid="{2B4ADA9D-181E-4E89-A9FF-FDCA04D2AEE2}"/>
    <cellStyle name="Normal 5 3 4 2 2 5 3 3" xfId="14925" xr:uid="{DE85587A-BC42-408A-BD9A-C517BA0E3B28}"/>
    <cellStyle name="Normal 5 3 4 2 2 5 4" xfId="19988" xr:uid="{FC4DE25B-A079-46ED-824A-C2EAE3B6F058}"/>
    <cellStyle name="Normal 5 3 4 2 2 5 5" xfId="10707" xr:uid="{65742BAE-C23A-4650-8265-B1B30E2966B5}"/>
    <cellStyle name="Normal 5 3 4 2 2 6" xfId="2605" xr:uid="{00000000-0005-0000-0000-0000271A0000}"/>
    <cellStyle name="Normal 5 3 4 2 2 6 2" xfId="6888" xr:uid="{00000000-0005-0000-0000-0000281A0000}"/>
    <cellStyle name="Normal 5 3 4 2 2 6 2 2" xfId="24618" xr:uid="{D29EA32B-FE54-474C-8BBA-225DEBCE737C}"/>
    <cellStyle name="Normal 5 3 4 2 2 6 2 3" xfId="15338" xr:uid="{27316A1D-7690-4999-A9A5-4062B8D8E8FD}"/>
    <cellStyle name="Normal 5 3 4 2 2 6 3" xfId="20401" xr:uid="{059A5BF7-9D3E-45FA-9ACC-7494A2B61A7C}"/>
    <cellStyle name="Normal 5 3 4 2 2 6 4" xfId="11120" xr:uid="{418C44A4-B3B0-46AF-AE1B-94537318C8B5}"/>
    <cellStyle name="Normal 5 3 4 2 2 7" xfId="4823" xr:uid="{00000000-0005-0000-0000-0000291A0000}"/>
    <cellStyle name="Normal 5 3 4 2 2 7 2" xfId="22553" xr:uid="{A7641BF6-1F4C-4A53-B13D-01A06DD57356}"/>
    <cellStyle name="Normal 5 3 4 2 2 7 3" xfId="13273" xr:uid="{3422B316-29FB-4F92-AF0C-B861F0CC5D5E}"/>
    <cellStyle name="Normal 5 3 4 2 2 8" xfId="18336" xr:uid="{8CD6D1FD-BB35-4B78-A32D-592956408880}"/>
    <cellStyle name="Normal 5 3 4 2 2 9" xfId="17502" xr:uid="{A939C24B-01BD-46E1-AE30-48F9DA7AB98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5110" xr:uid="{09BE04F4-123D-48B6-8842-EF67C7160E8D}"/>
    <cellStyle name="Normal 5 3 4 2 3 2 2 3" xfId="15830" xr:uid="{1AEAE30D-893E-4AC0-8FD1-6C5DB4A6F006}"/>
    <cellStyle name="Normal 5 3 4 2 3 2 3" xfId="20893" xr:uid="{1BE92EC4-21C5-4C43-BDE1-7CD4BC3B993C}"/>
    <cellStyle name="Normal 5 3 4 2 3 2 4" xfId="11612" xr:uid="{709607C0-7153-4C50-B658-B2828F51DCDE}"/>
    <cellStyle name="Normal 5 3 4 2 3 3" xfId="5235" xr:uid="{00000000-0005-0000-0000-00002D1A0000}"/>
    <cellStyle name="Normal 5 3 4 2 3 3 2" xfId="22965" xr:uid="{DD149124-F6A0-48E6-91EC-E5AEB77F580B}"/>
    <cellStyle name="Normal 5 3 4 2 3 3 3" xfId="13685" xr:uid="{A9DB4304-E631-4387-A418-06A4A78A08A2}"/>
    <cellStyle name="Normal 5 3 4 2 3 4" xfId="18748" xr:uid="{77618FB5-9EEE-4412-9C66-5BE2AF38491C}"/>
    <cellStyle name="Normal 5 3 4 2 3 5" xfId="17920" xr:uid="{B1901299-EF84-45BC-A240-1431B765A24D}"/>
    <cellStyle name="Normal 5 3 4 2 3 6" xfId="9467" xr:uid="{D5DD7CD0-9575-43EA-9C6E-DF828CDC5D03}"/>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5523" xr:uid="{AA0F07DB-6A12-45E9-AA41-7D6DB2D103A5}"/>
    <cellStyle name="Normal 5 3 4 2 4 2 2 3" xfId="16243" xr:uid="{D2CA43DC-AFB2-4CF8-8D3B-84A842A6223A}"/>
    <cellStyle name="Normal 5 3 4 2 4 2 3" xfId="21306" xr:uid="{5324ECD1-AC41-494C-98DC-FCA0BAB4C757}"/>
    <cellStyle name="Normal 5 3 4 2 4 2 4" xfId="12025" xr:uid="{F3071D34-6442-40BB-96C0-9F03C1FEF6F8}"/>
    <cellStyle name="Normal 5 3 4 2 4 3" xfId="5648" xr:uid="{00000000-0005-0000-0000-0000311A0000}"/>
    <cellStyle name="Normal 5 3 4 2 4 3 2" xfId="23378" xr:uid="{F31F04B7-26BA-4E81-881C-6DAC8612DC8F}"/>
    <cellStyle name="Normal 5 3 4 2 4 3 3" xfId="14098" xr:uid="{9C52E407-4069-43DD-9F79-F424EDD18A7E}"/>
    <cellStyle name="Normal 5 3 4 2 4 4" xfId="19161" xr:uid="{92860EB3-6BCD-44DA-B96F-0DDBB4FB5A78}"/>
    <cellStyle name="Normal 5 3 4 2 4 5" xfId="9880" xr:uid="{09E7AA57-EC17-43C2-AAD6-55330AA009E2}"/>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936" xr:uid="{562A9EB2-C216-4128-B95D-AEB233D8812C}"/>
    <cellStyle name="Normal 5 3 4 2 5 2 2 3" xfId="16656" xr:uid="{7EBC1223-2F02-4848-A6F3-379901A3CC4A}"/>
    <cellStyle name="Normal 5 3 4 2 5 2 3" xfId="21719" xr:uid="{6D5B41EF-2380-4C1B-ADFC-2D91175C3391}"/>
    <cellStyle name="Normal 5 3 4 2 5 2 4" xfId="12438" xr:uid="{C65C7BE1-94AF-4F85-A723-F2460FC1E585}"/>
    <cellStyle name="Normal 5 3 4 2 5 3" xfId="6061" xr:uid="{00000000-0005-0000-0000-0000351A0000}"/>
    <cellStyle name="Normal 5 3 4 2 5 3 2" xfId="23791" xr:uid="{D77F6348-54BB-4F0B-8FAA-4B489307BEB8}"/>
    <cellStyle name="Normal 5 3 4 2 5 3 3" xfId="14511" xr:uid="{B102B472-295C-469B-B86F-E09BE359A440}"/>
    <cellStyle name="Normal 5 3 4 2 5 4" xfId="19574" xr:uid="{8F5F94CD-EB37-474B-A5DF-353BEF7D4684}"/>
    <cellStyle name="Normal 5 3 4 2 5 5" xfId="10293" xr:uid="{2505E844-A8FF-46BD-A2D1-BA3CEB6A744A}"/>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6349" xr:uid="{62A6CE83-E658-4431-8566-2AA0A453EAA2}"/>
    <cellStyle name="Normal 5 3 4 2 6 2 2 3" xfId="17069" xr:uid="{69F53B66-6DFB-470C-8731-09C2683D35B5}"/>
    <cellStyle name="Normal 5 3 4 2 6 2 3" xfId="22132" xr:uid="{BDD7A4A2-5033-4C8A-9C10-0C29882762C5}"/>
    <cellStyle name="Normal 5 3 4 2 6 2 4" xfId="12851" xr:uid="{E7174EFC-6156-4063-93C0-B482A9EDA090}"/>
    <cellStyle name="Normal 5 3 4 2 6 3" xfId="6474" xr:uid="{00000000-0005-0000-0000-0000391A0000}"/>
    <cellStyle name="Normal 5 3 4 2 6 3 2" xfId="24204" xr:uid="{6106D2D2-5218-4E42-B998-EDA90E7B41DE}"/>
    <cellStyle name="Normal 5 3 4 2 6 3 3" xfId="14924" xr:uid="{F36BF9FF-0E26-4579-A057-09B349158BCA}"/>
    <cellStyle name="Normal 5 3 4 2 6 4" xfId="19987" xr:uid="{D1901B0B-82A7-49C9-A4EA-22D5ECE56F32}"/>
    <cellStyle name="Normal 5 3 4 2 6 5" xfId="10706" xr:uid="{299A88C8-1666-48DC-B60E-AC3A865DE903}"/>
    <cellStyle name="Normal 5 3 4 2 7" xfId="2604" xr:uid="{00000000-0005-0000-0000-00003A1A0000}"/>
    <cellStyle name="Normal 5 3 4 2 7 2" xfId="6887" xr:uid="{00000000-0005-0000-0000-00003B1A0000}"/>
    <cellStyle name="Normal 5 3 4 2 7 2 2" xfId="24617" xr:uid="{48D62722-454C-415F-B9D5-E7F9A4AD580F}"/>
    <cellStyle name="Normal 5 3 4 2 7 2 3" xfId="15337" xr:uid="{39F004F3-E6DF-45C2-B2E7-173D06CA50B2}"/>
    <cellStyle name="Normal 5 3 4 2 7 3" xfId="20400" xr:uid="{AAF2AFA5-FADC-41D1-BB41-6A2C2F6C8E2E}"/>
    <cellStyle name="Normal 5 3 4 2 7 4" xfId="11119" xr:uid="{047DA0E4-1A88-4C10-AB18-2E68A228E5CD}"/>
    <cellStyle name="Normal 5 3 4 2 8" xfId="4822" xr:uid="{00000000-0005-0000-0000-00003C1A0000}"/>
    <cellStyle name="Normal 5 3 4 2 8 2" xfId="22552" xr:uid="{E92933FA-2220-46BA-9F00-FF1D240A5AD5}"/>
    <cellStyle name="Normal 5 3 4 2 8 3" xfId="13272" xr:uid="{747070B4-AA45-481C-86D6-43D5237FE1FC}"/>
    <cellStyle name="Normal 5 3 4 2 9" xfId="18335" xr:uid="{0DDD39D4-EA3D-4A88-9959-F28BE876D84A}"/>
    <cellStyle name="Normal 5 3 4 3" xfId="452" xr:uid="{00000000-0005-0000-0000-00003D1A0000}"/>
    <cellStyle name="Normal 5 3 4 3 10" xfId="9056" xr:uid="{86C13539-185B-404C-A017-3297A46D565C}"/>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5112" xr:uid="{88B04D61-E26A-45B0-BC84-1E99F386584A}"/>
    <cellStyle name="Normal 5 3 4 3 2 2 2 3" xfId="15832" xr:uid="{752B0549-F115-47BA-86A5-2C63E86A80E8}"/>
    <cellStyle name="Normal 5 3 4 3 2 2 3" xfId="20895" xr:uid="{1108908B-A541-400E-A09E-93F7A4888B57}"/>
    <cellStyle name="Normal 5 3 4 3 2 2 4" xfId="11614" xr:uid="{657D4541-7ABF-4C65-ACFA-B55A753E678B}"/>
    <cellStyle name="Normal 5 3 4 3 2 3" xfId="5237" xr:uid="{00000000-0005-0000-0000-0000411A0000}"/>
    <cellStyle name="Normal 5 3 4 3 2 3 2" xfId="22967" xr:uid="{1171C6EB-AFEB-48A8-AD7E-E41E2A1ACF39}"/>
    <cellStyle name="Normal 5 3 4 3 2 3 3" xfId="13687" xr:uid="{6571DE2F-E0D1-4474-8D4E-2E5284F01CE5}"/>
    <cellStyle name="Normal 5 3 4 3 2 4" xfId="18750" xr:uid="{0F30E443-91B1-4919-8654-53B1C9C95BEE}"/>
    <cellStyle name="Normal 5 3 4 3 2 5" xfId="17922" xr:uid="{A05E27DA-F490-423F-8CDD-EC11A40CE123}"/>
    <cellStyle name="Normal 5 3 4 3 2 6" xfId="9469" xr:uid="{5D1E414C-0EC0-4DFC-A174-50662C7A121B}"/>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5525" xr:uid="{A35B2B70-635A-4209-9C25-80ED75FC34A5}"/>
    <cellStyle name="Normal 5 3 4 3 3 2 2 3" xfId="16245" xr:uid="{D4061637-643F-4B81-9558-87B07121ADAC}"/>
    <cellStyle name="Normal 5 3 4 3 3 2 3" xfId="21308" xr:uid="{B3F15DF2-9E2B-45CD-B7B8-454C89AF43CB}"/>
    <cellStyle name="Normal 5 3 4 3 3 2 4" xfId="12027" xr:uid="{60A86572-EB94-4CFE-B19F-FC4F3F04A068}"/>
    <cellStyle name="Normal 5 3 4 3 3 3" xfId="5650" xr:uid="{00000000-0005-0000-0000-0000451A0000}"/>
    <cellStyle name="Normal 5 3 4 3 3 3 2" xfId="23380" xr:uid="{78CC6C32-AD6A-423E-8621-4089535C29E0}"/>
    <cellStyle name="Normal 5 3 4 3 3 3 3" xfId="14100" xr:uid="{A0B95413-88AC-4811-9977-21B99AF743CD}"/>
    <cellStyle name="Normal 5 3 4 3 3 4" xfId="19163" xr:uid="{740C5E94-9D75-4AC9-8056-E6573C9C6C9D}"/>
    <cellStyle name="Normal 5 3 4 3 3 5" xfId="9882" xr:uid="{0B4FA83B-D606-44F1-B7B1-7CA919D69A1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938" xr:uid="{86B4B86F-C7BD-4B39-BB0C-F4BDC7ACCD70}"/>
    <cellStyle name="Normal 5 3 4 3 4 2 2 3" xfId="16658" xr:uid="{2D42EA15-A848-4F47-BAF0-2DD55083A7FA}"/>
    <cellStyle name="Normal 5 3 4 3 4 2 3" xfId="21721" xr:uid="{0B46DC1A-D5C8-4070-BA87-0271F44FCF35}"/>
    <cellStyle name="Normal 5 3 4 3 4 2 4" xfId="12440" xr:uid="{700A4490-DC42-4C2B-80C5-3BAD3714C898}"/>
    <cellStyle name="Normal 5 3 4 3 4 3" xfId="6063" xr:uid="{00000000-0005-0000-0000-0000491A0000}"/>
    <cellStyle name="Normal 5 3 4 3 4 3 2" xfId="23793" xr:uid="{9833A079-389A-4187-A805-1589576C5295}"/>
    <cellStyle name="Normal 5 3 4 3 4 3 3" xfId="14513" xr:uid="{515A0D95-72B2-45E1-A243-D3B0A04F196B}"/>
    <cellStyle name="Normal 5 3 4 3 4 4" xfId="19576" xr:uid="{12AB2C95-1C93-4A8A-A3AD-34122928EE25}"/>
    <cellStyle name="Normal 5 3 4 3 4 5" xfId="10295" xr:uid="{1B31500F-F659-4CB7-A257-CA1A838A097D}"/>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6351" xr:uid="{01B4479D-FDED-4A40-B9CB-2A5DFC93F7CA}"/>
    <cellStyle name="Normal 5 3 4 3 5 2 2 3" xfId="17071" xr:uid="{DF371276-2986-418D-BCE4-75BFF6EDB627}"/>
    <cellStyle name="Normal 5 3 4 3 5 2 3" xfId="22134" xr:uid="{36D96417-A71A-4977-92B3-92CE831C4D06}"/>
    <cellStyle name="Normal 5 3 4 3 5 2 4" xfId="12853" xr:uid="{2CFA5DE6-A18B-4D3F-8350-672AA2613074}"/>
    <cellStyle name="Normal 5 3 4 3 5 3" xfId="6476" xr:uid="{00000000-0005-0000-0000-00004D1A0000}"/>
    <cellStyle name="Normal 5 3 4 3 5 3 2" xfId="24206" xr:uid="{9801505C-75E8-44A1-8085-A9286832BD7A}"/>
    <cellStyle name="Normal 5 3 4 3 5 3 3" xfId="14926" xr:uid="{96FD0220-BFE5-4C09-83CB-4E128C267784}"/>
    <cellStyle name="Normal 5 3 4 3 5 4" xfId="19989" xr:uid="{2061483D-2E46-4093-9200-E3EB14E3D083}"/>
    <cellStyle name="Normal 5 3 4 3 5 5" xfId="10708" xr:uid="{2F2A1353-B6D6-440E-B65A-FE91553C0BA1}"/>
    <cellStyle name="Normal 5 3 4 3 6" xfId="2606" xr:uid="{00000000-0005-0000-0000-00004E1A0000}"/>
    <cellStyle name="Normal 5 3 4 3 6 2" xfId="6889" xr:uid="{00000000-0005-0000-0000-00004F1A0000}"/>
    <cellStyle name="Normal 5 3 4 3 6 2 2" xfId="24619" xr:uid="{EFA3519A-7C33-47B5-8AF0-0721416DF835}"/>
    <cellStyle name="Normal 5 3 4 3 6 2 3" xfId="15339" xr:uid="{903A195B-29A9-4E2D-AFC5-F7BCF4435BE2}"/>
    <cellStyle name="Normal 5 3 4 3 6 3" xfId="20402" xr:uid="{87EFF473-46E6-41F7-9261-320CBBC24E73}"/>
    <cellStyle name="Normal 5 3 4 3 6 4" xfId="11121" xr:uid="{42F84366-B258-42CE-BD74-1BD97A981F8C}"/>
    <cellStyle name="Normal 5 3 4 3 7" xfId="4824" xr:uid="{00000000-0005-0000-0000-0000501A0000}"/>
    <cellStyle name="Normal 5 3 4 3 7 2" xfId="22554" xr:uid="{642F11B1-E0AE-4FC9-AA63-3ED338AE9921}"/>
    <cellStyle name="Normal 5 3 4 3 7 3" xfId="13274" xr:uid="{8D5C2922-2C80-4C6F-9FDD-DA458996C979}"/>
    <cellStyle name="Normal 5 3 4 3 8" xfId="18337" xr:uid="{176598DC-7337-4C20-9753-0010DCECD3C8}"/>
    <cellStyle name="Normal 5 3 4 3 9" xfId="17503" xr:uid="{1588B715-D315-4DB3-A238-9D53D48B800B}"/>
    <cellStyle name="Normal 5 3 4 4" xfId="923" xr:uid="{00000000-0005-0000-0000-0000511A0000}"/>
    <cellStyle name="Normal 5 3 4 4 2" xfId="3157" xr:uid="{00000000-0005-0000-0000-0000521A0000}"/>
    <cellStyle name="Normal 5 3 4 4 2 2" xfId="7379" xr:uid="{00000000-0005-0000-0000-0000531A0000}"/>
    <cellStyle name="Normal 5 3 4 4 2 2 2" xfId="25109" xr:uid="{085E94CE-8334-4C1A-B7EF-3AE0C07BAD71}"/>
    <cellStyle name="Normal 5 3 4 4 2 2 3" xfId="15829" xr:uid="{0284DC9A-2995-4C68-88DF-2C35D14DCC2C}"/>
    <cellStyle name="Normal 5 3 4 4 2 3" xfId="20892" xr:uid="{382FBEF2-E5B9-458E-B05A-F9C36F7B53D7}"/>
    <cellStyle name="Normal 5 3 4 4 2 4" xfId="11611" xr:uid="{3E9EFB18-7E84-4DA5-9CB9-E607077FCBC4}"/>
    <cellStyle name="Normal 5 3 4 4 3" xfId="5234" xr:uid="{00000000-0005-0000-0000-0000541A0000}"/>
    <cellStyle name="Normal 5 3 4 4 3 2" xfId="22964" xr:uid="{EA5B2876-62B6-456C-A09D-300673549E7E}"/>
    <cellStyle name="Normal 5 3 4 4 3 3" xfId="13684" xr:uid="{47C63A7A-5059-48A5-A16E-9D2DF6C20055}"/>
    <cellStyle name="Normal 5 3 4 4 4" xfId="18747" xr:uid="{1F7D04EC-AC4E-4933-A579-78FCA6C373AD}"/>
    <cellStyle name="Normal 5 3 4 4 5" xfId="17919" xr:uid="{F613C478-C6B3-4673-AEE0-00DB90F92F85}"/>
    <cellStyle name="Normal 5 3 4 4 6" xfId="9466" xr:uid="{545C488C-79CC-406D-8040-4D47C5952F98}"/>
    <cellStyle name="Normal 5 3 4 5" xfId="1340" xr:uid="{00000000-0005-0000-0000-0000551A0000}"/>
    <cellStyle name="Normal 5 3 4 5 2" xfId="3570" xr:uid="{00000000-0005-0000-0000-0000561A0000}"/>
    <cellStyle name="Normal 5 3 4 5 2 2" xfId="7792" xr:uid="{00000000-0005-0000-0000-0000571A0000}"/>
    <cellStyle name="Normal 5 3 4 5 2 2 2" xfId="25522" xr:uid="{1B158AB5-6D3C-4C53-82CC-C9DB9CD8EF8C}"/>
    <cellStyle name="Normal 5 3 4 5 2 2 3" xfId="16242" xr:uid="{6CE70BB2-9A4D-4480-BFEF-1A290A813C10}"/>
    <cellStyle name="Normal 5 3 4 5 2 3" xfId="21305" xr:uid="{9A5415DF-BA43-47B0-B49B-198F91C4982E}"/>
    <cellStyle name="Normal 5 3 4 5 2 4" xfId="12024" xr:uid="{603E79B9-5A94-4D3D-A05B-2EF252E98C77}"/>
    <cellStyle name="Normal 5 3 4 5 3" xfId="5647" xr:uid="{00000000-0005-0000-0000-0000581A0000}"/>
    <cellStyle name="Normal 5 3 4 5 3 2" xfId="23377" xr:uid="{EE4C91E8-1081-4698-970E-ED976CD9A6FF}"/>
    <cellStyle name="Normal 5 3 4 5 3 3" xfId="14097" xr:uid="{788D1BFE-9CF9-48B4-B1F1-0D0A8EF58D4E}"/>
    <cellStyle name="Normal 5 3 4 5 4" xfId="19160" xr:uid="{35C34CAD-32AF-49A7-B3F4-0F074AD44D24}"/>
    <cellStyle name="Normal 5 3 4 5 5" xfId="9879" xr:uid="{CA451DEA-2DA2-4120-A50E-AE5E34C02B1E}"/>
    <cellStyle name="Normal 5 3 4 6" xfId="1753" xr:uid="{00000000-0005-0000-0000-0000591A0000}"/>
    <cellStyle name="Normal 5 3 4 6 2" xfId="3983" xr:uid="{00000000-0005-0000-0000-00005A1A0000}"/>
    <cellStyle name="Normal 5 3 4 6 2 2" xfId="8205" xr:uid="{00000000-0005-0000-0000-00005B1A0000}"/>
    <cellStyle name="Normal 5 3 4 6 2 2 2" xfId="25935" xr:uid="{A5001EA5-F41B-4318-B327-8AE29E687B18}"/>
    <cellStyle name="Normal 5 3 4 6 2 2 3" xfId="16655" xr:uid="{998C2A15-0B9A-48AF-A471-77DF6F567774}"/>
    <cellStyle name="Normal 5 3 4 6 2 3" xfId="21718" xr:uid="{9E2CC101-BAD4-4672-BE90-CAE56A58E015}"/>
    <cellStyle name="Normal 5 3 4 6 2 4" xfId="12437" xr:uid="{AE4BE7F9-B599-415B-9388-F20B32CE4249}"/>
    <cellStyle name="Normal 5 3 4 6 3" xfId="6060" xr:uid="{00000000-0005-0000-0000-00005C1A0000}"/>
    <cellStyle name="Normal 5 3 4 6 3 2" xfId="23790" xr:uid="{B5331AA9-9753-40DC-B41F-3AC678CEEC1C}"/>
    <cellStyle name="Normal 5 3 4 6 3 3" xfId="14510" xr:uid="{2235DA9F-A4FF-43BC-A322-BEC4C52067BE}"/>
    <cellStyle name="Normal 5 3 4 6 4" xfId="19573" xr:uid="{6DB20E4C-FF9E-4535-A87E-F6094D2111CC}"/>
    <cellStyle name="Normal 5 3 4 6 5" xfId="10292" xr:uid="{980A1A29-D3D9-41BE-BB96-3ECB83AD0901}"/>
    <cellStyle name="Normal 5 3 4 7" xfId="2167" xr:uid="{00000000-0005-0000-0000-00005D1A0000}"/>
    <cellStyle name="Normal 5 3 4 7 2" xfId="4396" xr:uid="{00000000-0005-0000-0000-00005E1A0000}"/>
    <cellStyle name="Normal 5 3 4 7 2 2" xfId="8618" xr:uid="{00000000-0005-0000-0000-00005F1A0000}"/>
    <cellStyle name="Normal 5 3 4 7 2 2 2" xfId="26348" xr:uid="{BAC3EFC0-9B02-42FF-BBD8-9C00DE4BF629}"/>
    <cellStyle name="Normal 5 3 4 7 2 2 3" xfId="17068" xr:uid="{83E716DB-D4E1-4F63-A923-7E0D95EF3D31}"/>
    <cellStyle name="Normal 5 3 4 7 2 3" xfId="22131" xr:uid="{419010CB-3230-41BF-819B-E2681B6856D0}"/>
    <cellStyle name="Normal 5 3 4 7 2 4" xfId="12850" xr:uid="{E18011C5-B74B-4874-91AB-7EC25C68B9AD}"/>
    <cellStyle name="Normal 5 3 4 7 3" xfId="6473" xr:uid="{00000000-0005-0000-0000-0000601A0000}"/>
    <cellStyle name="Normal 5 3 4 7 3 2" xfId="24203" xr:uid="{E50D69E1-98C1-441E-81CF-EC4DAE73EB68}"/>
    <cellStyle name="Normal 5 3 4 7 3 3" xfId="14923" xr:uid="{E285B316-E44E-4775-9A08-162D4C0A7B78}"/>
    <cellStyle name="Normal 5 3 4 7 4" xfId="19986" xr:uid="{D9F9930F-BFD7-4E2B-98D9-4337ADA8FF75}"/>
    <cellStyle name="Normal 5 3 4 7 5" xfId="10705" xr:uid="{1E101D45-C551-485F-8C4B-B7B5EDBD57A6}"/>
    <cellStyle name="Normal 5 3 4 8" xfId="2603" xr:uid="{00000000-0005-0000-0000-0000611A0000}"/>
    <cellStyle name="Normal 5 3 4 8 2" xfId="6886" xr:uid="{00000000-0005-0000-0000-0000621A0000}"/>
    <cellStyle name="Normal 5 3 4 8 2 2" xfId="24616" xr:uid="{E54C3C1A-2B9E-450A-8B86-7FB2D1974440}"/>
    <cellStyle name="Normal 5 3 4 8 2 3" xfId="15336" xr:uid="{D093A11B-C4A9-4C92-9842-55A5B7D50B30}"/>
    <cellStyle name="Normal 5 3 4 8 3" xfId="20399" xr:uid="{0DDBA580-9717-4434-9B9D-E8F40F419153}"/>
    <cellStyle name="Normal 5 3 4 8 4" xfId="11118" xr:uid="{F367FEEB-FE60-412A-A768-3EBB269DAB57}"/>
    <cellStyle name="Normal 5 3 4 9" xfId="4821" xr:uid="{00000000-0005-0000-0000-0000631A0000}"/>
    <cellStyle name="Normal 5 3 4 9 2" xfId="22551" xr:uid="{818F755C-A0A7-4784-9657-2745C4F63972}"/>
    <cellStyle name="Normal 5 3 4 9 3" xfId="13271" xr:uid="{8A378260-BD99-4855-B485-8113E5DD3EF2}"/>
    <cellStyle name="Normal 5 3 5" xfId="453" xr:uid="{00000000-0005-0000-0000-0000641A0000}"/>
    <cellStyle name="Normal 5 3 5 10" xfId="17504" xr:uid="{77375476-0498-492A-886E-0CBA16BCFE52}"/>
    <cellStyle name="Normal 5 3 5 11" xfId="9057" xr:uid="{13D32EFB-3BBC-42A9-98C3-30793572E64E}"/>
    <cellStyle name="Normal 5 3 5 2" xfId="454" xr:uid="{00000000-0005-0000-0000-0000651A0000}"/>
    <cellStyle name="Normal 5 3 5 2 10" xfId="9058" xr:uid="{3E092FF1-6E96-4702-AAA7-2FAC646541C9}"/>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5114" xr:uid="{8D07D120-A499-4A9B-B2E3-140174A2C869}"/>
    <cellStyle name="Normal 5 3 5 2 2 2 2 3" xfId="15834" xr:uid="{A21E518A-DD3D-453B-9307-A216E05B2227}"/>
    <cellStyle name="Normal 5 3 5 2 2 2 3" xfId="20897" xr:uid="{4FEB7B82-1052-4C76-9F2A-54D4EBEFC5F1}"/>
    <cellStyle name="Normal 5 3 5 2 2 2 4" xfId="11616" xr:uid="{E11CEEEE-75E7-40B0-B6A4-5C22DA041373}"/>
    <cellStyle name="Normal 5 3 5 2 2 3" xfId="5239" xr:uid="{00000000-0005-0000-0000-0000691A0000}"/>
    <cellStyle name="Normal 5 3 5 2 2 3 2" xfId="22969" xr:uid="{39CE7DAC-32FA-47D4-B206-01661DFA9E2F}"/>
    <cellStyle name="Normal 5 3 5 2 2 3 3" xfId="13689" xr:uid="{E22B7ECB-A2D0-41CD-8EDD-EFF159BA3E89}"/>
    <cellStyle name="Normal 5 3 5 2 2 4" xfId="18752" xr:uid="{1235F446-4ED4-4043-B9C1-8AB6FA833F29}"/>
    <cellStyle name="Normal 5 3 5 2 2 5" xfId="17924" xr:uid="{C3ED8153-10F6-4A3F-A98A-4A166ACED27D}"/>
    <cellStyle name="Normal 5 3 5 2 2 6" xfId="9471" xr:uid="{77C01620-6BEE-4E5D-A25B-CAE942474B9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5527" xr:uid="{ECA9671A-3EC9-48F4-9C9A-42E15B6C072F}"/>
    <cellStyle name="Normal 5 3 5 2 3 2 2 3" xfId="16247" xr:uid="{F9E7245D-28E9-440C-ABF7-69CDDFEE8DE1}"/>
    <cellStyle name="Normal 5 3 5 2 3 2 3" xfId="21310" xr:uid="{FFDF4FE1-C09C-4FC6-8E8D-97C5B8AE5E99}"/>
    <cellStyle name="Normal 5 3 5 2 3 2 4" xfId="12029" xr:uid="{BC3852D3-DF0D-49DC-A6BF-61E91BC6A363}"/>
    <cellStyle name="Normal 5 3 5 2 3 3" xfId="5652" xr:uid="{00000000-0005-0000-0000-00006D1A0000}"/>
    <cellStyle name="Normal 5 3 5 2 3 3 2" xfId="23382" xr:uid="{13A21A40-D0B2-49D1-89C6-B2F661617649}"/>
    <cellStyle name="Normal 5 3 5 2 3 3 3" xfId="14102" xr:uid="{2C8002BC-AFD9-4690-9B9B-35F26E94C084}"/>
    <cellStyle name="Normal 5 3 5 2 3 4" xfId="19165" xr:uid="{35AD9707-D752-4B3E-97C7-30BCDA65122A}"/>
    <cellStyle name="Normal 5 3 5 2 3 5" xfId="9884" xr:uid="{F76A3E5F-396E-47A2-83FF-F7CA4CDAEE00}"/>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940" xr:uid="{AFE2B424-E749-4A7F-B51E-0D04C447354A}"/>
    <cellStyle name="Normal 5 3 5 2 4 2 2 3" xfId="16660" xr:uid="{154DEEA6-A6AD-4BAF-8A08-486D4B9C39DD}"/>
    <cellStyle name="Normal 5 3 5 2 4 2 3" xfId="21723" xr:uid="{F39D5E2C-F3C1-4B76-9E6E-447112F7A273}"/>
    <cellStyle name="Normal 5 3 5 2 4 2 4" xfId="12442" xr:uid="{4C886A83-C0E0-4342-AB03-1C291AE2164C}"/>
    <cellStyle name="Normal 5 3 5 2 4 3" xfId="6065" xr:uid="{00000000-0005-0000-0000-0000711A0000}"/>
    <cellStyle name="Normal 5 3 5 2 4 3 2" xfId="23795" xr:uid="{BF1A3DB3-7AB5-43DC-ACB7-C3BF61334CF5}"/>
    <cellStyle name="Normal 5 3 5 2 4 3 3" xfId="14515" xr:uid="{621616EA-C660-43CE-8DD0-036AF51AC312}"/>
    <cellStyle name="Normal 5 3 5 2 4 4" xfId="19578" xr:uid="{8559EA10-FAD7-406A-B7DF-BC18510AFCD6}"/>
    <cellStyle name="Normal 5 3 5 2 4 5" xfId="10297" xr:uid="{F434E2FA-3E8C-40DF-801F-7C1B17BBFD1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6353" xr:uid="{EDD0932D-96EF-485F-AC57-C4FBA9E201D1}"/>
    <cellStyle name="Normal 5 3 5 2 5 2 2 3" xfId="17073" xr:uid="{93ADF64B-E288-4CDA-A06C-A291C10228E4}"/>
    <cellStyle name="Normal 5 3 5 2 5 2 3" xfId="22136" xr:uid="{8A21FF33-1C72-4FFF-897C-9194B79F3635}"/>
    <cellStyle name="Normal 5 3 5 2 5 2 4" xfId="12855" xr:uid="{AF4FE286-E4D6-4E69-9B4B-2C93C0CAF69F}"/>
    <cellStyle name="Normal 5 3 5 2 5 3" xfId="6478" xr:uid="{00000000-0005-0000-0000-0000751A0000}"/>
    <cellStyle name="Normal 5 3 5 2 5 3 2" xfId="24208" xr:uid="{CBED26D6-2044-4051-B9E2-35AB561AD51F}"/>
    <cellStyle name="Normal 5 3 5 2 5 3 3" xfId="14928" xr:uid="{5200870A-3366-4E17-8B3B-50DE819E4438}"/>
    <cellStyle name="Normal 5 3 5 2 5 4" xfId="19991" xr:uid="{1F9BBF9F-0016-484A-880C-6D027A1B19D4}"/>
    <cellStyle name="Normal 5 3 5 2 5 5" xfId="10710" xr:uid="{55AED82D-687F-4D5E-879A-EF5E9749DB9A}"/>
    <cellStyle name="Normal 5 3 5 2 6" xfId="2608" xr:uid="{00000000-0005-0000-0000-0000761A0000}"/>
    <cellStyle name="Normal 5 3 5 2 6 2" xfId="6891" xr:uid="{00000000-0005-0000-0000-0000771A0000}"/>
    <cellStyle name="Normal 5 3 5 2 6 2 2" xfId="24621" xr:uid="{68905EA0-B8BE-4F38-9D37-905BBCB6CFB2}"/>
    <cellStyle name="Normal 5 3 5 2 6 2 3" xfId="15341" xr:uid="{583737F1-0517-4902-91E5-6AF03D158696}"/>
    <cellStyle name="Normal 5 3 5 2 6 3" xfId="20404" xr:uid="{3065F73D-3C94-48F6-9D2F-164388DB5D16}"/>
    <cellStyle name="Normal 5 3 5 2 6 4" xfId="11123" xr:uid="{8EE2C206-066C-4E4A-9521-9BB185D2AED9}"/>
    <cellStyle name="Normal 5 3 5 2 7" xfId="4826" xr:uid="{00000000-0005-0000-0000-0000781A0000}"/>
    <cellStyle name="Normal 5 3 5 2 7 2" xfId="22556" xr:uid="{8E9FC23C-389F-4A38-B2C7-84C6D30670D7}"/>
    <cellStyle name="Normal 5 3 5 2 7 3" xfId="13276" xr:uid="{68534733-771D-4814-AE8D-474D2538AB66}"/>
    <cellStyle name="Normal 5 3 5 2 8" xfId="18339" xr:uid="{C3728A39-6086-47F2-8926-1A62E8131EAD}"/>
    <cellStyle name="Normal 5 3 5 2 9" xfId="17505" xr:uid="{68BD499A-07A3-4D10-9ED0-FAAD265804AD}"/>
    <cellStyle name="Normal 5 3 5 3" xfId="927" xr:uid="{00000000-0005-0000-0000-0000791A0000}"/>
    <cellStyle name="Normal 5 3 5 3 2" xfId="3161" xr:uid="{00000000-0005-0000-0000-00007A1A0000}"/>
    <cellStyle name="Normal 5 3 5 3 2 2" xfId="7383" xr:uid="{00000000-0005-0000-0000-00007B1A0000}"/>
    <cellStyle name="Normal 5 3 5 3 2 2 2" xfId="25113" xr:uid="{CA1D4C68-AA3F-43AF-A8C8-C3D1496F07DA}"/>
    <cellStyle name="Normal 5 3 5 3 2 2 3" xfId="15833" xr:uid="{CD4D57FC-15D7-4479-99CF-DB34D2A504AC}"/>
    <cellStyle name="Normal 5 3 5 3 2 3" xfId="20896" xr:uid="{A5C3088A-423B-4396-88B6-B8F9CFA89899}"/>
    <cellStyle name="Normal 5 3 5 3 2 4" xfId="11615" xr:uid="{7F051BDE-7575-45EA-B526-F67939CBED2F}"/>
    <cellStyle name="Normal 5 3 5 3 3" xfId="5238" xr:uid="{00000000-0005-0000-0000-00007C1A0000}"/>
    <cellStyle name="Normal 5 3 5 3 3 2" xfId="22968" xr:uid="{A4F19595-C7B2-49C6-BCA7-30B4BDEA1340}"/>
    <cellStyle name="Normal 5 3 5 3 3 3" xfId="13688" xr:uid="{056BBE59-5388-4017-BCD1-D97EF76DA2AB}"/>
    <cellStyle name="Normal 5 3 5 3 4" xfId="18751" xr:uid="{6EA724AA-32C2-4540-9F20-724F2B709F2C}"/>
    <cellStyle name="Normal 5 3 5 3 5" xfId="17923" xr:uid="{5D667EF9-1E5E-43EB-8212-19B930BDE189}"/>
    <cellStyle name="Normal 5 3 5 3 6" xfId="9470" xr:uid="{9E832898-6D49-4FC1-99A6-A18270F9FCCE}"/>
    <cellStyle name="Normal 5 3 5 4" xfId="1344" xr:uid="{00000000-0005-0000-0000-00007D1A0000}"/>
    <cellStyle name="Normal 5 3 5 4 2" xfId="3574" xr:uid="{00000000-0005-0000-0000-00007E1A0000}"/>
    <cellStyle name="Normal 5 3 5 4 2 2" xfId="7796" xr:uid="{00000000-0005-0000-0000-00007F1A0000}"/>
    <cellStyle name="Normal 5 3 5 4 2 2 2" xfId="25526" xr:uid="{ADDCE398-CDE5-434E-A216-A8CA00AA505E}"/>
    <cellStyle name="Normal 5 3 5 4 2 2 3" xfId="16246" xr:uid="{5F738B4F-1151-4F04-BA1C-27CF41C9124C}"/>
    <cellStyle name="Normal 5 3 5 4 2 3" xfId="21309" xr:uid="{A252F5E9-FFE0-4C29-912B-6AE5314D02A1}"/>
    <cellStyle name="Normal 5 3 5 4 2 4" xfId="12028" xr:uid="{7031997B-BF35-4948-80A8-3B54A2EB3085}"/>
    <cellStyle name="Normal 5 3 5 4 3" xfId="5651" xr:uid="{00000000-0005-0000-0000-0000801A0000}"/>
    <cellStyle name="Normal 5 3 5 4 3 2" xfId="23381" xr:uid="{8825D7F7-12C7-4ED3-92C3-00056B0864D1}"/>
    <cellStyle name="Normal 5 3 5 4 3 3" xfId="14101" xr:uid="{F128D818-81CB-4299-8EEF-B7AE214B80A4}"/>
    <cellStyle name="Normal 5 3 5 4 4" xfId="19164" xr:uid="{80A2413C-BF17-4686-A5A9-96C80682C4A3}"/>
    <cellStyle name="Normal 5 3 5 4 5" xfId="9883" xr:uid="{12F39577-6D30-4E2F-9B9A-899269984D9D}"/>
    <cellStyle name="Normal 5 3 5 5" xfId="1757" xr:uid="{00000000-0005-0000-0000-0000811A0000}"/>
    <cellStyle name="Normal 5 3 5 5 2" xfId="3987" xr:uid="{00000000-0005-0000-0000-0000821A0000}"/>
    <cellStyle name="Normal 5 3 5 5 2 2" xfId="8209" xr:uid="{00000000-0005-0000-0000-0000831A0000}"/>
    <cellStyle name="Normal 5 3 5 5 2 2 2" xfId="25939" xr:uid="{2DEEB303-950E-41E9-A8F7-74525A6FC04B}"/>
    <cellStyle name="Normal 5 3 5 5 2 2 3" xfId="16659" xr:uid="{281F49B8-409A-4C14-8C79-5A594BF65C04}"/>
    <cellStyle name="Normal 5 3 5 5 2 3" xfId="21722" xr:uid="{CE604FD3-5A50-40F5-B945-709CD2E5739D}"/>
    <cellStyle name="Normal 5 3 5 5 2 4" xfId="12441" xr:uid="{5CF51893-8060-4604-AB9C-46D8C0FCC628}"/>
    <cellStyle name="Normal 5 3 5 5 3" xfId="6064" xr:uid="{00000000-0005-0000-0000-0000841A0000}"/>
    <cellStyle name="Normal 5 3 5 5 3 2" xfId="23794" xr:uid="{323649B1-B1D0-4751-89C0-87CFB979235F}"/>
    <cellStyle name="Normal 5 3 5 5 3 3" xfId="14514" xr:uid="{E2ACE502-14EA-4B13-8D9B-9233FC4F6028}"/>
    <cellStyle name="Normal 5 3 5 5 4" xfId="19577" xr:uid="{3BC42E45-C5E1-4FF8-8C98-FA0E45A97E38}"/>
    <cellStyle name="Normal 5 3 5 5 5" xfId="10296" xr:uid="{4E2E43DE-0B67-4F02-946F-5415891391CD}"/>
    <cellStyle name="Normal 5 3 5 6" xfId="2171" xr:uid="{00000000-0005-0000-0000-0000851A0000}"/>
    <cellStyle name="Normal 5 3 5 6 2" xfId="4400" xr:uid="{00000000-0005-0000-0000-0000861A0000}"/>
    <cellStyle name="Normal 5 3 5 6 2 2" xfId="8622" xr:uid="{00000000-0005-0000-0000-0000871A0000}"/>
    <cellStyle name="Normal 5 3 5 6 2 2 2" xfId="26352" xr:uid="{BB031606-CB06-419B-86F1-1F9BE9DEE857}"/>
    <cellStyle name="Normal 5 3 5 6 2 2 3" xfId="17072" xr:uid="{4972791F-D6D1-4992-901B-2B50CC576C14}"/>
    <cellStyle name="Normal 5 3 5 6 2 3" xfId="22135" xr:uid="{8B9A2D34-004D-4131-8ED8-CA173693AEBB}"/>
    <cellStyle name="Normal 5 3 5 6 2 4" xfId="12854" xr:uid="{EBBEA7EF-4B22-401C-8F37-733D4CB3F80C}"/>
    <cellStyle name="Normal 5 3 5 6 3" xfId="6477" xr:uid="{00000000-0005-0000-0000-0000881A0000}"/>
    <cellStyle name="Normal 5 3 5 6 3 2" xfId="24207" xr:uid="{E11DCA30-16ED-43AA-AEB4-ACBCFB1D8FDF}"/>
    <cellStyle name="Normal 5 3 5 6 3 3" xfId="14927" xr:uid="{1F4700E4-321A-4137-A2F0-4314F3FF2FA9}"/>
    <cellStyle name="Normal 5 3 5 6 4" xfId="19990" xr:uid="{A033B32E-E7E7-4862-A6BB-AA8F013860E6}"/>
    <cellStyle name="Normal 5 3 5 6 5" xfId="10709" xr:uid="{921CD3BA-7A29-4411-A12A-E08C2E019497}"/>
    <cellStyle name="Normal 5 3 5 7" xfId="2607" xr:uid="{00000000-0005-0000-0000-0000891A0000}"/>
    <cellStyle name="Normal 5 3 5 7 2" xfId="6890" xr:uid="{00000000-0005-0000-0000-00008A1A0000}"/>
    <cellStyle name="Normal 5 3 5 7 2 2" xfId="24620" xr:uid="{5DEEF511-9606-4F13-AAF4-014A8F957BFA}"/>
    <cellStyle name="Normal 5 3 5 7 2 3" xfId="15340" xr:uid="{B46FCC15-9BCA-4263-B964-CAD4477AE1D9}"/>
    <cellStyle name="Normal 5 3 5 7 3" xfId="20403" xr:uid="{D4BBD4A6-0E33-409E-AE45-22692C3F4309}"/>
    <cellStyle name="Normal 5 3 5 7 4" xfId="11122" xr:uid="{85A42E24-116E-4385-92F0-781F48E50812}"/>
    <cellStyle name="Normal 5 3 5 8" xfId="4825" xr:uid="{00000000-0005-0000-0000-00008B1A0000}"/>
    <cellStyle name="Normal 5 3 5 8 2" xfId="22555" xr:uid="{26F62D02-FB60-4774-A92E-A07D03FDC73A}"/>
    <cellStyle name="Normal 5 3 5 8 3" xfId="13275" xr:uid="{64BC1239-58D6-4573-BCE9-59DDF0BA5D8F}"/>
    <cellStyle name="Normal 5 3 5 9" xfId="18338" xr:uid="{CB53AE61-D6ED-4214-BE01-79F0DB3B5DB2}"/>
    <cellStyle name="Normal 5 3 6" xfId="455" xr:uid="{00000000-0005-0000-0000-00008C1A0000}"/>
    <cellStyle name="Normal 5 3 6 10" xfId="9059" xr:uid="{4F8E1F28-C8B4-4936-B8C0-B5A0F91BBFC3}"/>
    <cellStyle name="Normal 5 3 6 2" xfId="929" xr:uid="{00000000-0005-0000-0000-00008D1A0000}"/>
    <cellStyle name="Normal 5 3 6 2 2" xfId="3163" xr:uid="{00000000-0005-0000-0000-00008E1A0000}"/>
    <cellStyle name="Normal 5 3 6 2 2 2" xfId="7385" xr:uid="{00000000-0005-0000-0000-00008F1A0000}"/>
    <cellStyle name="Normal 5 3 6 2 2 2 2" xfId="25115" xr:uid="{11726608-07F3-496A-AD9F-E23CA1842EA8}"/>
    <cellStyle name="Normal 5 3 6 2 2 2 3" xfId="15835" xr:uid="{F94AB510-9320-4405-B475-7FB27FE358B5}"/>
    <cellStyle name="Normal 5 3 6 2 2 3" xfId="20898" xr:uid="{88DB4AAA-D8EC-415C-9276-7862C3AD093E}"/>
    <cellStyle name="Normal 5 3 6 2 2 4" xfId="11617" xr:uid="{6A5F86A4-F346-4BF6-B53E-5101B01BF016}"/>
    <cellStyle name="Normal 5 3 6 2 3" xfId="5240" xr:uid="{00000000-0005-0000-0000-0000901A0000}"/>
    <cellStyle name="Normal 5 3 6 2 3 2" xfId="22970" xr:uid="{5ECF0360-8250-4277-98D9-28B4D1BC179F}"/>
    <cellStyle name="Normal 5 3 6 2 3 3" xfId="13690" xr:uid="{FD64B8AF-3A14-4762-B69A-A7767228C99B}"/>
    <cellStyle name="Normal 5 3 6 2 4" xfId="18753" xr:uid="{9F67FAB0-3019-4570-83C7-3ABB3B355132}"/>
    <cellStyle name="Normal 5 3 6 2 5" xfId="17925" xr:uid="{090446E6-5E53-4D07-AD2F-744726A409AD}"/>
    <cellStyle name="Normal 5 3 6 2 6" xfId="9472" xr:uid="{7A91B270-1129-4434-BC1B-EC4AB6F838AC}"/>
    <cellStyle name="Normal 5 3 6 3" xfId="1346" xr:uid="{00000000-0005-0000-0000-0000911A0000}"/>
    <cellStyle name="Normal 5 3 6 3 2" xfId="3576" xr:uid="{00000000-0005-0000-0000-0000921A0000}"/>
    <cellStyle name="Normal 5 3 6 3 2 2" xfId="7798" xr:uid="{00000000-0005-0000-0000-0000931A0000}"/>
    <cellStyle name="Normal 5 3 6 3 2 2 2" xfId="25528" xr:uid="{9CE709A2-1806-4BDC-A622-E9E2B31E41D4}"/>
    <cellStyle name="Normal 5 3 6 3 2 2 3" xfId="16248" xr:uid="{016FB613-FC05-4B38-B466-46EC99BB708D}"/>
    <cellStyle name="Normal 5 3 6 3 2 3" xfId="21311" xr:uid="{A0382504-35B0-4F34-9D63-F4997EB92397}"/>
    <cellStyle name="Normal 5 3 6 3 2 4" xfId="12030" xr:uid="{7A8800FB-AD08-493D-AB9B-2441758C8AEF}"/>
    <cellStyle name="Normal 5 3 6 3 3" xfId="5653" xr:uid="{00000000-0005-0000-0000-0000941A0000}"/>
    <cellStyle name="Normal 5 3 6 3 3 2" xfId="23383" xr:uid="{2B8271B2-44A9-41AF-B98A-96505516797F}"/>
    <cellStyle name="Normal 5 3 6 3 3 3" xfId="14103" xr:uid="{A2BA1AA8-2741-45B0-A624-E50CF2D45027}"/>
    <cellStyle name="Normal 5 3 6 3 4" xfId="19166" xr:uid="{DFF30685-D772-430A-952F-F6A0909678AF}"/>
    <cellStyle name="Normal 5 3 6 3 5" xfId="9885" xr:uid="{1771FFEE-F87C-445F-AC61-AEB32651241B}"/>
    <cellStyle name="Normal 5 3 6 4" xfId="1759" xr:uid="{00000000-0005-0000-0000-0000951A0000}"/>
    <cellStyle name="Normal 5 3 6 4 2" xfId="3989" xr:uid="{00000000-0005-0000-0000-0000961A0000}"/>
    <cellStyle name="Normal 5 3 6 4 2 2" xfId="8211" xr:uid="{00000000-0005-0000-0000-0000971A0000}"/>
    <cellStyle name="Normal 5 3 6 4 2 2 2" xfId="25941" xr:uid="{06B75CF0-6C42-40B8-92FF-88AC3CB46B2E}"/>
    <cellStyle name="Normal 5 3 6 4 2 2 3" xfId="16661" xr:uid="{1C3CA14B-71B4-4071-8F91-E533FC6446AD}"/>
    <cellStyle name="Normal 5 3 6 4 2 3" xfId="21724" xr:uid="{C3F2F7B6-E08B-480D-9AEA-97AE3981307F}"/>
    <cellStyle name="Normal 5 3 6 4 2 4" xfId="12443" xr:uid="{E4F4E347-1F91-49DA-82D7-816835E8DDD2}"/>
    <cellStyle name="Normal 5 3 6 4 3" xfId="6066" xr:uid="{00000000-0005-0000-0000-0000981A0000}"/>
    <cellStyle name="Normal 5 3 6 4 3 2" xfId="23796" xr:uid="{5337BC49-1954-4CF6-ADBA-1E02FC03928A}"/>
    <cellStyle name="Normal 5 3 6 4 3 3" xfId="14516" xr:uid="{F3BC42BA-6003-44CB-BB6C-D474E5189E07}"/>
    <cellStyle name="Normal 5 3 6 4 4" xfId="19579" xr:uid="{77C3725A-B430-4548-A334-7B1FAA4F7D38}"/>
    <cellStyle name="Normal 5 3 6 4 5" xfId="10298" xr:uid="{B9CBCEEA-2450-45D9-BD8F-1E77A31C4F08}"/>
    <cellStyle name="Normal 5 3 6 5" xfId="2173" xr:uid="{00000000-0005-0000-0000-0000991A0000}"/>
    <cellStyle name="Normal 5 3 6 5 2" xfId="4402" xr:uid="{00000000-0005-0000-0000-00009A1A0000}"/>
    <cellStyle name="Normal 5 3 6 5 2 2" xfId="8624" xr:uid="{00000000-0005-0000-0000-00009B1A0000}"/>
    <cellStyle name="Normal 5 3 6 5 2 2 2" xfId="26354" xr:uid="{BAC9D59F-69D1-4466-BDDF-56B7A2C9ED7C}"/>
    <cellStyle name="Normal 5 3 6 5 2 2 3" xfId="17074" xr:uid="{4C69E1A6-EB02-41E1-9C8B-6D9A9369B047}"/>
    <cellStyle name="Normal 5 3 6 5 2 3" xfId="22137" xr:uid="{06759F4D-7D71-4FBE-8D97-1F1A4EE1187F}"/>
    <cellStyle name="Normal 5 3 6 5 2 4" xfId="12856" xr:uid="{D3B8DBD1-1974-472F-8436-6F077F83C7FC}"/>
    <cellStyle name="Normal 5 3 6 5 3" xfId="6479" xr:uid="{00000000-0005-0000-0000-00009C1A0000}"/>
    <cellStyle name="Normal 5 3 6 5 3 2" xfId="24209" xr:uid="{627AC06D-855D-4849-ACFF-46E417625BD8}"/>
    <cellStyle name="Normal 5 3 6 5 3 3" xfId="14929" xr:uid="{31ED0FBC-0821-43AF-8982-3395A8C906D5}"/>
    <cellStyle name="Normal 5 3 6 5 4" xfId="19992" xr:uid="{0557D0FC-2AF6-4454-B711-E0C30C1FFA62}"/>
    <cellStyle name="Normal 5 3 6 5 5" xfId="10711" xr:uid="{56B75840-D0D2-4472-A250-7F4B92A5FA9B}"/>
    <cellStyle name="Normal 5 3 6 6" xfId="2609" xr:uid="{00000000-0005-0000-0000-00009D1A0000}"/>
    <cellStyle name="Normal 5 3 6 6 2" xfId="6892" xr:uid="{00000000-0005-0000-0000-00009E1A0000}"/>
    <cellStyle name="Normal 5 3 6 6 2 2" xfId="24622" xr:uid="{76009F35-A529-4892-B109-FC78869FE9BE}"/>
    <cellStyle name="Normal 5 3 6 6 2 3" xfId="15342" xr:uid="{8D20209B-A6FF-4EF1-869D-D8E001CEBAC3}"/>
    <cellStyle name="Normal 5 3 6 6 3" xfId="20405" xr:uid="{6EF5C622-7C42-48F5-9266-A51339FE1BE7}"/>
    <cellStyle name="Normal 5 3 6 6 4" xfId="11124" xr:uid="{FDE0ECFD-0678-4B6F-BD67-07AF6CC14660}"/>
    <cellStyle name="Normal 5 3 6 7" xfId="4827" xr:uid="{00000000-0005-0000-0000-00009F1A0000}"/>
    <cellStyle name="Normal 5 3 6 7 2" xfId="22557" xr:uid="{AF9981D7-F5FB-44B7-94B2-5F918F8813FD}"/>
    <cellStyle name="Normal 5 3 6 7 3" xfId="13277" xr:uid="{E5BAD131-5FC2-4CC3-8408-46B68C7D582D}"/>
    <cellStyle name="Normal 5 3 6 8" xfId="18340" xr:uid="{19B4215B-E828-4FB7-844D-8849E6298B9E}"/>
    <cellStyle name="Normal 5 3 6 9" xfId="17506" xr:uid="{CF604ABB-2756-4AD0-960D-FEC714D21CF4}"/>
    <cellStyle name="Normal 5 3 7" xfId="913" xr:uid="{00000000-0005-0000-0000-0000A01A0000}"/>
    <cellStyle name="Normal 5 3 7 2" xfId="3148" xr:uid="{00000000-0005-0000-0000-0000A11A0000}"/>
    <cellStyle name="Normal 5 3 7 2 2" xfId="7370" xr:uid="{00000000-0005-0000-0000-0000A21A0000}"/>
    <cellStyle name="Normal 5 3 7 2 2 2" xfId="25100" xr:uid="{DE8E2930-C317-492E-B91B-779CD0A3780E}"/>
    <cellStyle name="Normal 5 3 7 2 2 3" xfId="15820" xr:uid="{EF23D0EC-17A7-4405-93D1-C44A7950E661}"/>
    <cellStyle name="Normal 5 3 7 2 3" xfId="20883" xr:uid="{0E13CF24-80EC-4052-B549-7564AC9626E5}"/>
    <cellStyle name="Normal 5 3 7 2 4" xfId="11602" xr:uid="{6F0D8620-952B-40C7-9C34-09CBA35E1F90}"/>
    <cellStyle name="Normal 5 3 7 3" xfId="5225" xr:uid="{00000000-0005-0000-0000-0000A31A0000}"/>
    <cellStyle name="Normal 5 3 7 3 2" xfId="22955" xr:uid="{7764493A-9583-4610-8AC2-737E79F545CF}"/>
    <cellStyle name="Normal 5 3 7 3 3" xfId="13675" xr:uid="{256114AB-8CCB-4B8D-A4B0-E963BF3E3345}"/>
    <cellStyle name="Normal 5 3 7 4" xfId="18738" xr:uid="{7ACDF998-1020-4293-8249-FEA3CAFB9F5A}"/>
    <cellStyle name="Normal 5 3 7 5" xfId="17910" xr:uid="{AAAF9744-1940-4105-8949-47DBEE8AF08B}"/>
    <cellStyle name="Normal 5 3 7 6" xfId="9457" xr:uid="{BB79D7F9-ED39-43B0-9904-D3502A7E0488}"/>
    <cellStyle name="Normal 5 3 8" xfId="1331" xr:uid="{00000000-0005-0000-0000-0000A41A0000}"/>
    <cellStyle name="Normal 5 3 8 2" xfId="3561" xr:uid="{00000000-0005-0000-0000-0000A51A0000}"/>
    <cellStyle name="Normal 5 3 8 2 2" xfId="7783" xr:uid="{00000000-0005-0000-0000-0000A61A0000}"/>
    <cellStyle name="Normal 5 3 8 2 2 2" xfId="25513" xr:uid="{1C86ADC5-F192-4ACA-97D2-C5A35A2B5015}"/>
    <cellStyle name="Normal 5 3 8 2 2 3" xfId="16233" xr:uid="{4BC95DB8-0C2A-4918-9581-5167A8429C79}"/>
    <cellStyle name="Normal 5 3 8 2 3" xfId="21296" xr:uid="{4EE23792-B9D8-4160-A6E9-12380138FFF5}"/>
    <cellStyle name="Normal 5 3 8 2 4" xfId="12015" xr:uid="{0C6FDC5A-9B6E-4376-9F1B-461C95E6B486}"/>
    <cellStyle name="Normal 5 3 8 3" xfId="5638" xr:uid="{00000000-0005-0000-0000-0000A71A0000}"/>
    <cellStyle name="Normal 5 3 8 3 2" xfId="23368" xr:uid="{19ADD23F-6661-4CA9-AC03-FBF69C437685}"/>
    <cellStyle name="Normal 5 3 8 3 3" xfId="14088" xr:uid="{C002B359-BF34-4E01-80C8-84C15C1870A0}"/>
    <cellStyle name="Normal 5 3 8 4" xfId="19151" xr:uid="{D0742248-7CBB-4D5B-8DFB-84DB7328FE4D}"/>
    <cellStyle name="Normal 5 3 8 5" xfId="9870" xr:uid="{627CD3F4-56C8-4072-B928-7F679321B37E}"/>
    <cellStyle name="Normal 5 3 9" xfId="1744" xr:uid="{00000000-0005-0000-0000-0000A81A0000}"/>
    <cellStyle name="Normal 5 3 9 2" xfId="3974" xr:uid="{00000000-0005-0000-0000-0000A91A0000}"/>
    <cellStyle name="Normal 5 3 9 2 2" xfId="8196" xr:uid="{00000000-0005-0000-0000-0000AA1A0000}"/>
    <cellStyle name="Normal 5 3 9 2 2 2" xfId="25926" xr:uid="{07575731-F779-4260-9148-23EF56FC9F8F}"/>
    <cellStyle name="Normal 5 3 9 2 2 3" xfId="16646" xr:uid="{8F55D5F1-EDF6-4D9A-A15E-5E4CCDAD2AF4}"/>
    <cellStyle name="Normal 5 3 9 2 3" xfId="21709" xr:uid="{ED8DADC1-41F4-4B51-B377-10D87AA98994}"/>
    <cellStyle name="Normal 5 3 9 2 4" xfId="12428" xr:uid="{B2C29BA2-9AE1-4E59-BC5B-AB4A35DA8856}"/>
    <cellStyle name="Normal 5 3 9 3" xfId="6051" xr:uid="{00000000-0005-0000-0000-0000AB1A0000}"/>
    <cellStyle name="Normal 5 3 9 3 2" xfId="23781" xr:uid="{838DD5CC-707E-41A9-9666-94C7AB30FB95}"/>
    <cellStyle name="Normal 5 3 9 3 3" xfId="14501" xr:uid="{CB37D51F-3390-4DE7-A53B-84458B371678}"/>
    <cellStyle name="Normal 5 3 9 4" xfId="19564" xr:uid="{DBC7BF98-B3F1-4D21-9520-75B259BD2E18}"/>
    <cellStyle name="Normal 5 3 9 5" xfId="10283" xr:uid="{03104086-A87F-4D4C-A4D5-B644328676FC}"/>
    <cellStyle name="Normal 5 4" xfId="456" xr:uid="{00000000-0005-0000-0000-0000AC1A0000}"/>
    <cellStyle name="Normal 5 4 10" xfId="4828" xr:uid="{00000000-0005-0000-0000-0000AD1A0000}"/>
    <cellStyle name="Normal 5 4 10 2" xfId="22558" xr:uid="{69D4AEEC-35BD-4F42-B4A3-591B9BB53729}"/>
    <cellStyle name="Normal 5 4 10 3" xfId="13278" xr:uid="{BC949F95-D672-49F8-90E2-95BCD9EFE147}"/>
    <cellStyle name="Normal 5 4 11" xfId="18341" xr:uid="{00614816-404E-4028-9426-E015C8F57FD5}"/>
    <cellStyle name="Normal 5 4 12" xfId="17507" xr:uid="{02A147F0-57AC-40C7-B664-359E2CD16381}"/>
    <cellStyle name="Normal 5 4 13" xfId="9060" xr:uid="{E35246D7-360F-444C-939E-3007D8F8DE9B}"/>
    <cellStyle name="Normal 5 4 2" xfId="457" xr:uid="{00000000-0005-0000-0000-0000AE1A0000}"/>
    <cellStyle name="Normal 5 4 2 10" xfId="18342" xr:uid="{DE4863C7-8B38-400C-98B5-0A736FF96364}"/>
    <cellStyle name="Normal 5 4 2 11" xfId="17508" xr:uid="{3B9C0744-0644-4101-9913-4484111F18C3}"/>
    <cellStyle name="Normal 5 4 2 12" xfId="9061" xr:uid="{FCC708A8-C5A6-49E7-BA56-9024049A64E0}"/>
    <cellStyle name="Normal 5 4 2 2" xfId="458" xr:uid="{00000000-0005-0000-0000-0000AF1A0000}"/>
    <cellStyle name="Normal 5 4 2 2 10" xfId="17509" xr:uid="{D156DDF4-51D1-4F5B-8377-3C12B4008E8F}"/>
    <cellStyle name="Normal 5 4 2 2 11" xfId="9062" xr:uid="{93D6E4B0-DCA3-48CF-BDEB-B309CF41DC58}"/>
    <cellStyle name="Normal 5 4 2 2 2" xfId="459" xr:uid="{00000000-0005-0000-0000-0000B01A0000}"/>
    <cellStyle name="Normal 5 4 2 2 2 10" xfId="9063" xr:uid="{A1C7A231-1C74-4094-A4AF-B3F7BEF0BF0E}"/>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5119" xr:uid="{93D4D6DA-B2D2-4864-AF74-0B1E1BE021E7}"/>
    <cellStyle name="Normal 5 4 2 2 2 2 2 2 3" xfId="15839" xr:uid="{B796BCD7-6F51-4086-A0CF-9981D357D252}"/>
    <cellStyle name="Normal 5 4 2 2 2 2 2 3" xfId="20902" xr:uid="{B8A87CBD-A74B-451A-AEC0-A025AC09DBBD}"/>
    <cellStyle name="Normal 5 4 2 2 2 2 2 4" xfId="11621" xr:uid="{4D3A6513-2E3C-43F5-8E74-3D3526065459}"/>
    <cellStyle name="Normal 5 4 2 2 2 2 3" xfId="5244" xr:uid="{00000000-0005-0000-0000-0000B41A0000}"/>
    <cellStyle name="Normal 5 4 2 2 2 2 3 2" xfId="22974" xr:uid="{2AA1CA15-9080-4055-8640-FDECCD2C8229}"/>
    <cellStyle name="Normal 5 4 2 2 2 2 3 3" xfId="13694" xr:uid="{0CDE1873-356C-4CAE-9C62-3D7B3CD2ED5B}"/>
    <cellStyle name="Normal 5 4 2 2 2 2 4" xfId="18757" xr:uid="{1FE743F9-726B-4871-BA1E-3EFBC7791B45}"/>
    <cellStyle name="Normal 5 4 2 2 2 2 5" xfId="17929" xr:uid="{908A9249-9EA8-494E-A869-076B8DAFE595}"/>
    <cellStyle name="Normal 5 4 2 2 2 2 6" xfId="9476" xr:uid="{7F8E5AFC-DB4C-40A8-B88A-3DC57103D41B}"/>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5532" xr:uid="{740709F1-B555-4CBA-A4AF-10E27715AA50}"/>
    <cellStyle name="Normal 5 4 2 2 2 3 2 2 3" xfId="16252" xr:uid="{631F0122-2471-4DE2-BAE5-DDFA3D96D54B}"/>
    <cellStyle name="Normal 5 4 2 2 2 3 2 3" xfId="21315" xr:uid="{C479A60D-D183-478C-A368-7F49AA24EE20}"/>
    <cellStyle name="Normal 5 4 2 2 2 3 2 4" xfId="12034" xr:uid="{5514F71C-9D16-40CC-964B-296B66D72709}"/>
    <cellStyle name="Normal 5 4 2 2 2 3 3" xfId="5657" xr:uid="{00000000-0005-0000-0000-0000B81A0000}"/>
    <cellStyle name="Normal 5 4 2 2 2 3 3 2" xfId="23387" xr:uid="{6AB425BF-B25A-47CA-9788-49937B458AF6}"/>
    <cellStyle name="Normal 5 4 2 2 2 3 3 3" xfId="14107" xr:uid="{FEBCC6CF-55E5-4BBC-B5F1-9C8170694628}"/>
    <cellStyle name="Normal 5 4 2 2 2 3 4" xfId="19170" xr:uid="{523CD564-561F-4F84-A8AC-F11D2B6E12A0}"/>
    <cellStyle name="Normal 5 4 2 2 2 3 5" xfId="9889" xr:uid="{E972E236-30A8-47B9-A6EF-B95CB2E1E6FF}"/>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945" xr:uid="{C00C2A9B-9FFF-46B7-B690-DDBDCA9E9A28}"/>
    <cellStyle name="Normal 5 4 2 2 2 4 2 2 3" xfId="16665" xr:uid="{D5008B68-70D2-414D-A27E-5E155FE82E36}"/>
    <cellStyle name="Normal 5 4 2 2 2 4 2 3" xfId="21728" xr:uid="{1C3FB926-898E-4DCA-8AC9-F6CABEAE0146}"/>
    <cellStyle name="Normal 5 4 2 2 2 4 2 4" xfId="12447" xr:uid="{1A6B24BE-AB07-4B54-8207-59547639910A}"/>
    <cellStyle name="Normal 5 4 2 2 2 4 3" xfId="6070" xr:uid="{00000000-0005-0000-0000-0000BC1A0000}"/>
    <cellStyle name="Normal 5 4 2 2 2 4 3 2" xfId="23800" xr:uid="{B07B38FA-AEBF-4511-AEA6-5E73F99114AB}"/>
    <cellStyle name="Normal 5 4 2 2 2 4 3 3" xfId="14520" xr:uid="{5B76507D-280B-436E-8015-1074C253ECAB}"/>
    <cellStyle name="Normal 5 4 2 2 2 4 4" xfId="19583" xr:uid="{F3FE3271-2556-47C3-894F-B89C93F77086}"/>
    <cellStyle name="Normal 5 4 2 2 2 4 5" xfId="10302" xr:uid="{1216BEC9-3A6D-4F2E-B615-7AC444A18C8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6358" xr:uid="{422CB9B0-62A5-4E3D-8D7E-9A2BE54248E0}"/>
    <cellStyle name="Normal 5 4 2 2 2 5 2 2 3" xfId="17078" xr:uid="{53F0F868-CE72-4D84-A71D-F849EFA114C5}"/>
    <cellStyle name="Normal 5 4 2 2 2 5 2 3" xfId="22141" xr:uid="{753A4C02-F217-4BC3-A397-2BA8C6E5A25D}"/>
    <cellStyle name="Normal 5 4 2 2 2 5 2 4" xfId="12860" xr:uid="{DD0CC941-3E28-4033-A659-8C23874DC58E}"/>
    <cellStyle name="Normal 5 4 2 2 2 5 3" xfId="6483" xr:uid="{00000000-0005-0000-0000-0000C01A0000}"/>
    <cellStyle name="Normal 5 4 2 2 2 5 3 2" xfId="24213" xr:uid="{2E6FDBC9-0D3B-47B3-BF88-601CCB39BE5D}"/>
    <cellStyle name="Normal 5 4 2 2 2 5 3 3" xfId="14933" xr:uid="{CBDB0F82-3B3F-4A9E-9E4B-AB63F89EE94C}"/>
    <cellStyle name="Normal 5 4 2 2 2 5 4" xfId="19996" xr:uid="{B71D8ADE-12A9-4D07-9F21-B6B9DBA4C537}"/>
    <cellStyle name="Normal 5 4 2 2 2 5 5" xfId="10715" xr:uid="{F88C5035-182E-436D-8491-C764D6D60C80}"/>
    <cellStyle name="Normal 5 4 2 2 2 6" xfId="2613" xr:uid="{00000000-0005-0000-0000-0000C11A0000}"/>
    <cellStyle name="Normal 5 4 2 2 2 6 2" xfId="6896" xr:uid="{00000000-0005-0000-0000-0000C21A0000}"/>
    <cellStyle name="Normal 5 4 2 2 2 6 2 2" xfId="24626" xr:uid="{7C9B2474-1E48-4D02-82C2-9931AE3E6BC8}"/>
    <cellStyle name="Normal 5 4 2 2 2 6 2 3" xfId="15346" xr:uid="{C6313F48-59D0-4B25-AEF1-A1A17E3FB052}"/>
    <cellStyle name="Normal 5 4 2 2 2 6 3" xfId="20409" xr:uid="{F549B585-F9DA-4964-BD65-A8BDB65BA48F}"/>
    <cellStyle name="Normal 5 4 2 2 2 6 4" xfId="11128" xr:uid="{E6EB1174-723D-4CC5-8C13-4CF43346CDAA}"/>
    <cellStyle name="Normal 5 4 2 2 2 7" xfId="4831" xr:uid="{00000000-0005-0000-0000-0000C31A0000}"/>
    <cellStyle name="Normal 5 4 2 2 2 7 2" xfId="22561" xr:uid="{FFDB7DEA-E991-4114-92BD-E384341F5BE6}"/>
    <cellStyle name="Normal 5 4 2 2 2 7 3" xfId="13281" xr:uid="{A544F9FC-516F-4665-9503-AA8D5DD89163}"/>
    <cellStyle name="Normal 5 4 2 2 2 8" xfId="18344" xr:uid="{8665131E-46EB-4CDF-9C58-1837662CC423}"/>
    <cellStyle name="Normal 5 4 2 2 2 9" xfId="17510" xr:uid="{13F79298-7C64-40F7-B448-CC5590D7B603}"/>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5118" xr:uid="{FCF89E30-7054-4158-A120-C42E1CC09A27}"/>
    <cellStyle name="Normal 5 4 2 2 3 2 2 3" xfId="15838" xr:uid="{FAEBAFAF-F51E-44FF-BD72-588FB42F6964}"/>
    <cellStyle name="Normal 5 4 2 2 3 2 3" xfId="20901" xr:uid="{B86B77EB-AC8C-4B87-8EE3-6B6B9433404A}"/>
    <cellStyle name="Normal 5 4 2 2 3 2 4" xfId="11620" xr:uid="{81953495-CE30-4BC4-9805-DCE0B1E66C0E}"/>
    <cellStyle name="Normal 5 4 2 2 3 3" xfId="5243" xr:uid="{00000000-0005-0000-0000-0000C71A0000}"/>
    <cellStyle name="Normal 5 4 2 2 3 3 2" xfId="22973" xr:uid="{D5B7016A-D569-429F-8409-5D83ADB5724F}"/>
    <cellStyle name="Normal 5 4 2 2 3 3 3" xfId="13693" xr:uid="{B16F3364-72D0-4E09-A89F-ADE379FC6C3B}"/>
    <cellStyle name="Normal 5 4 2 2 3 4" xfId="18756" xr:uid="{1C402118-0778-4865-B323-EC00634FF56F}"/>
    <cellStyle name="Normal 5 4 2 2 3 5" xfId="17928" xr:uid="{EDA51A66-0F11-4F95-8350-78FB8012D380}"/>
    <cellStyle name="Normal 5 4 2 2 3 6" xfId="9475" xr:uid="{8F05B8AB-9999-459E-A902-8DD4A24C92A5}"/>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5531" xr:uid="{508DE5E3-E841-4800-A1B9-356F18E0E72E}"/>
    <cellStyle name="Normal 5 4 2 2 4 2 2 3" xfId="16251" xr:uid="{396D661A-91C5-4EF6-8F36-997BC22B9635}"/>
    <cellStyle name="Normal 5 4 2 2 4 2 3" xfId="21314" xr:uid="{2DD8B3D7-8164-47F0-8059-82B1023D9EA0}"/>
    <cellStyle name="Normal 5 4 2 2 4 2 4" xfId="12033" xr:uid="{DDC2A6FD-C735-4CBE-9531-EA6F77F3F074}"/>
    <cellStyle name="Normal 5 4 2 2 4 3" xfId="5656" xr:uid="{00000000-0005-0000-0000-0000CB1A0000}"/>
    <cellStyle name="Normal 5 4 2 2 4 3 2" xfId="23386" xr:uid="{B9B8FBF8-5895-4536-83AB-21D2425A0B4E}"/>
    <cellStyle name="Normal 5 4 2 2 4 3 3" xfId="14106" xr:uid="{E4BF362A-9BC1-4316-9ECA-53E12C5F034D}"/>
    <cellStyle name="Normal 5 4 2 2 4 4" xfId="19169" xr:uid="{37EB4291-4B16-4972-8F93-A708B468EC86}"/>
    <cellStyle name="Normal 5 4 2 2 4 5" xfId="9888" xr:uid="{6B3CB036-7ACF-49F4-A1B6-D7C168066707}"/>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944" xr:uid="{F19BB395-5243-4D59-A38B-CD276CDC1DE2}"/>
    <cellStyle name="Normal 5 4 2 2 5 2 2 3" xfId="16664" xr:uid="{73D9DD37-0677-4284-9F01-AC532F68C946}"/>
    <cellStyle name="Normal 5 4 2 2 5 2 3" xfId="21727" xr:uid="{EBFEF483-EC4F-4E65-89D7-93D664416566}"/>
    <cellStyle name="Normal 5 4 2 2 5 2 4" xfId="12446" xr:uid="{C0AD7890-0DD5-4DC8-8510-90F9ECBC0A2B}"/>
    <cellStyle name="Normal 5 4 2 2 5 3" xfId="6069" xr:uid="{00000000-0005-0000-0000-0000CF1A0000}"/>
    <cellStyle name="Normal 5 4 2 2 5 3 2" xfId="23799" xr:uid="{ABAC1237-E176-4F0D-951E-B65442178B5A}"/>
    <cellStyle name="Normal 5 4 2 2 5 3 3" xfId="14519" xr:uid="{93A729E2-A853-4101-93C1-3A2070A8FDE5}"/>
    <cellStyle name="Normal 5 4 2 2 5 4" xfId="19582" xr:uid="{8FF439F8-FE4F-4CAA-9A33-B16257185C48}"/>
    <cellStyle name="Normal 5 4 2 2 5 5" xfId="10301" xr:uid="{1FF0C5C4-1CBC-467E-BDCB-42C0F7F75ABD}"/>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6357" xr:uid="{72879E9E-6279-407C-B7C2-343BD6BA0D7D}"/>
    <cellStyle name="Normal 5 4 2 2 6 2 2 3" xfId="17077" xr:uid="{D7CE1210-36C9-4F09-9E07-9AE02411BBBB}"/>
    <cellStyle name="Normal 5 4 2 2 6 2 3" xfId="22140" xr:uid="{C1A0613B-1C29-4260-877A-B2CCCEB7148E}"/>
    <cellStyle name="Normal 5 4 2 2 6 2 4" xfId="12859" xr:uid="{35C89D5C-2690-43B4-84ED-ACD7E34EBD36}"/>
    <cellStyle name="Normal 5 4 2 2 6 3" xfId="6482" xr:uid="{00000000-0005-0000-0000-0000D31A0000}"/>
    <cellStyle name="Normal 5 4 2 2 6 3 2" xfId="24212" xr:uid="{1A529F66-8BF4-4FD5-BE9F-E5154534AA1D}"/>
    <cellStyle name="Normal 5 4 2 2 6 3 3" xfId="14932" xr:uid="{DB24296D-7E42-4338-B5D2-5A0A2BEE5CC9}"/>
    <cellStyle name="Normal 5 4 2 2 6 4" xfId="19995" xr:uid="{F60EB2BB-D79A-40EA-9C94-BDEA4AC46420}"/>
    <cellStyle name="Normal 5 4 2 2 6 5" xfId="10714" xr:uid="{E242DDB2-9818-4217-A775-6BE5D3CFFAEC}"/>
    <cellStyle name="Normal 5 4 2 2 7" xfId="2612" xr:uid="{00000000-0005-0000-0000-0000D41A0000}"/>
    <cellStyle name="Normal 5 4 2 2 7 2" xfId="6895" xr:uid="{00000000-0005-0000-0000-0000D51A0000}"/>
    <cellStyle name="Normal 5 4 2 2 7 2 2" xfId="24625" xr:uid="{125193C5-3CE8-47D8-9FAB-D175156C2291}"/>
    <cellStyle name="Normal 5 4 2 2 7 2 3" xfId="15345" xr:uid="{D4E4EE61-EF64-402C-8853-123422878E5A}"/>
    <cellStyle name="Normal 5 4 2 2 7 3" xfId="20408" xr:uid="{6A30745D-2357-4E87-95B8-79121F3D0525}"/>
    <cellStyle name="Normal 5 4 2 2 7 4" xfId="11127" xr:uid="{3D71086D-8579-4AEB-A146-B0F1D9888BBD}"/>
    <cellStyle name="Normal 5 4 2 2 8" xfId="4830" xr:uid="{00000000-0005-0000-0000-0000D61A0000}"/>
    <cellStyle name="Normal 5 4 2 2 8 2" xfId="22560" xr:uid="{12AFD2B8-F323-421E-B876-461DA9AE4D10}"/>
    <cellStyle name="Normal 5 4 2 2 8 3" xfId="13280" xr:uid="{9F993EAB-AC9C-41AC-8F12-E110257C2BEF}"/>
    <cellStyle name="Normal 5 4 2 2 9" xfId="18343" xr:uid="{843C9803-D9EC-44E2-A9FC-4DF0845B3BF8}"/>
    <cellStyle name="Normal 5 4 2 3" xfId="460" xr:uid="{00000000-0005-0000-0000-0000D71A0000}"/>
    <cellStyle name="Normal 5 4 2 3 10" xfId="9064" xr:uid="{6A4CB219-E829-403B-B649-8F5D6A7C6678}"/>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5120" xr:uid="{6BFF0AEA-F543-4452-B12B-FDC220055F5A}"/>
    <cellStyle name="Normal 5 4 2 3 2 2 2 3" xfId="15840" xr:uid="{4D9D77DD-5211-407E-9C83-7FEF848FAA4A}"/>
    <cellStyle name="Normal 5 4 2 3 2 2 3" xfId="20903" xr:uid="{2742374A-EFE5-4FCD-B3C9-3238C563BB56}"/>
    <cellStyle name="Normal 5 4 2 3 2 2 4" xfId="11622" xr:uid="{A15F0F4A-C242-4AE5-B44A-0C0E4072D37C}"/>
    <cellStyle name="Normal 5 4 2 3 2 3" xfId="5245" xr:uid="{00000000-0005-0000-0000-0000DB1A0000}"/>
    <cellStyle name="Normal 5 4 2 3 2 3 2" xfId="22975" xr:uid="{320B3261-3CF2-46C3-9186-C3557D522302}"/>
    <cellStyle name="Normal 5 4 2 3 2 3 3" xfId="13695" xr:uid="{5EBDC5E3-FC1B-4991-B498-F97E9CC2226E}"/>
    <cellStyle name="Normal 5 4 2 3 2 4" xfId="18758" xr:uid="{7928FE33-838F-4249-913A-FC462E33AC36}"/>
    <cellStyle name="Normal 5 4 2 3 2 5" xfId="17930" xr:uid="{8700A293-A059-4A2E-B40E-F39F54E9C879}"/>
    <cellStyle name="Normal 5 4 2 3 2 6" xfId="9477" xr:uid="{80253A70-8075-4791-9AA4-9391E996B94A}"/>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5533" xr:uid="{01DDAB6B-B6C3-4424-A966-17E7B4F92BAB}"/>
    <cellStyle name="Normal 5 4 2 3 3 2 2 3" xfId="16253" xr:uid="{D6B66007-0B17-493B-BD0D-2DD10CBDD76C}"/>
    <cellStyle name="Normal 5 4 2 3 3 2 3" xfId="21316" xr:uid="{77453737-6068-4B57-8910-090DD3069822}"/>
    <cellStyle name="Normal 5 4 2 3 3 2 4" xfId="12035" xr:uid="{0B407997-CB36-470D-9655-7032343561F0}"/>
    <cellStyle name="Normal 5 4 2 3 3 3" xfId="5658" xr:uid="{00000000-0005-0000-0000-0000DF1A0000}"/>
    <cellStyle name="Normal 5 4 2 3 3 3 2" xfId="23388" xr:uid="{83B5110E-8109-45AE-8762-C3B5A61B00AE}"/>
    <cellStyle name="Normal 5 4 2 3 3 3 3" xfId="14108" xr:uid="{863A12C4-045C-4559-9760-A5DC0ACDFCD7}"/>
    <cellStyle name="Normal 5 4 2 3 3 4" xfId="19171" xr:uid="{2D2033E2-E857-4B9C-879D-BA02DC0560C9}"/>
    <cellStyle name="Normal 5 4 2 3 3 5" xfId="9890" xr:uid="{E7FE2F6E-0C3F-4741-8680-08B367A90CFA}"/>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946" xr:uid="{68D329AF-2AFE-46FD-8075-38216A9110BD}"/>
    <cellStyle name="Normal 5 4 2 3 4 2 2 3" xfId="16666" xr:uid="{FA91476A-F795-4F68-8A54-A9F0D332756C}"/>
    <cellStyle name="Normal 5 4 2 3 4 2 3" xfId="21729" xr:uid="{5DB0B571-94FF-464B-B844-3B9EF0D14299}"/>
    <cellStyle name="Normal 5 4 2 3 4 2 4" xfId="12448" xr:uid="{828AB4E9-8D01-45E3-978A-DA9B9C7A711F}"/>
    <cellStyle name="Normal 5 4 2 3 4 3" xfId="6071" xr:uid="{00000000-0005-0000-0000-0000E31A0000}"/>
    <cellStyle name="Normal 5 4 2 3 4 3 2" xfId="23801" xr:uid="{A254D0A8-D2C0-4C79-8AE2-C506E0DFCE1C}"/>
    <cellStyle name="Normal 5 4 2 3 4 3 3" xfId="14521" xr:uid="{0CD45F70-7F1B-4625-999B-4266823DEB49}"/>
    <cellStyle name="Normal 5 4 2 3 4 4" xfId="19584" xr:uid="{79CC059C-6954-4334-B8E5-69F6558FA5C5}"/>
    <cellStyle name="Normal 5 4 2 3 4 5" xfId="10303" xr:uid="{7E9FD29F-E576-46B1-B4C3-0FCFC804CA7A}"/>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6359" xr:uid="{67D4BE55-AE7F-437D-9BED-14EA69D95AB9}"/>
    <cellStyle name="Normal 5 4 2 3 5 2 2 3" xfId="17079" xr:uid="{F13E7B88-1391-4836-B4A0-223D22DCD34F}"/>
    <cellStyle name="Normal 5 4 2 3 5 2 3" xfId="22142" xr:uid="{236F2BFF-DD53-4B68-BC0A-B5E6D3534F1D}"/>
    <cellStyle name="Normal 5 4 2 3 5 2 4" xfId="12861" xr:uid="{A11BA827-6EF7-4325-987E-7A21DB6E9D65}"/>
    <cellStyle name="Normal 5 4 2 3 5 3" xfId="6484" xr:uid="{00000000-0005-0000-0000-0000E71A0000}"/>
    <cellStyle name="Normal 5 4 2 3 5 3 2" xfId="24214" xr:uid="{14535E69-7689-4869-B81B-58AEA056B8FB}"/>
    <cellStyle name="Normal 5 4 2 3 5 3 3" xfId="14934" xr:uid="{AF69D5A2-A46B-4ACD-B1E8-C9FB4D276DB5}"/>
    <cellStyle name="Normal 5 4 2 3 5 4" xfId="19997" xr:uid="{A64A23E1-E1E0-4D41-828E-35E3BCAF2525}"/>
    <cellStyle name="Normal 5 4 2 3 5 5" xfId="10716" xr:uid="{8A92703E-260D-4D3C-88AD-3FA37E848DBD}"/>
    <cellStyle name="Normal 5 4 2 3 6" xfId="2614" xr:uid="{00000000-0005-0000-0000-0000E81A0000}"/>
    <cellStyle name="Normal 5 4 2 3 6 2" xfId="6897" xr:uid="{00000000-0005-0000-0000-0000E91A0000}"/>
    <cellStyle name="Normal 5 4 2 3 6 2 2" xfId="24627" xr:uid="{99A1C88B-F044-487D-9A87-103184227115}"/>
    <cellStyle name="Normal 5 4 2 3 6 2 3" xfId="15347" xr:uid="{603D128D-4659-4A0D-BC5F-CE22EEBE3062}"/>
    <cellStyle name="Normal 5 4 2 3 6 3" xfId="20410" xr:uid="{39EA2679-2DCE-4C47-A986-CAA6F44811F4}"/>
    <cellStyle name="Normal 5 4 2 3 6 4" xfId="11129" xr:uid="{2E53A4D0-BD78-4AE1-8252-9414A2AFAA92}"/>
    <cellStyle name="Normal 5 4 2 3 7" xfId="4832" xr:uid="{00000000-0005-0000-0000-0000EA1A0000}"/>
    <cellStyle name="Normal 5 4 2 3 7 2" xfId="22562" xr:uid="{4D5994D4-3050-4F5C-B234-7326D76B36F3}"/>
    <cellStyle name="Normal 5 4 2 3 7 3" xfId="13282" xr:uid="{0831709F-9E6C-4FE3-B5C7-1145E4762E57}"/>
    <cellStyle name="Normal 5 4 2 3 8" xfId="18345" xr:uid="{E0E32040-1E83-4B2A-BAD2-C5F17E1ACF70}"/>
    <cellStyle name="Normal 5 4 2 3 9" xfId="17511" xr:uid="{9EF49669-DC0E-40B4-90F5-9F6CCE342785}"/>
    <cellStyle name="Normal 5 4 2 4" xfId="931" xr:uid="{00000000-0005-0000-0000-0000EB1A0000}"/>
    <cellStyle name="Normal 5 4 2 4 2" xfId="3165" xr:uid="{00000000-0005-0000-0000-0000EC1A0000}"/>
    <cellStyle name="Normal 5 4 2 4 2 2" xfId="7387" xr:uid="{00000000-0005-0000-0000-0000ED1A0000}"/>
    <cellStyle name="Normal 5 4 2 4 2 2 2" xfId="25117" xr:uid="{2B8CE7ED-F75C-4CB1-83EF-7F38838CD240}"/>
    <cellStyle name="Normal 5 4 2 4 2 2 3" xfId="15837" xr:uid="{87443929-D734-4264-9833-4851CF7C2A69}"/>
    <cellStyle name="Normal 5 4 2 4 2 3" xfId="20900" xr:uid="{1ADB8CD6-5DE0-4166-B456-C3730DEE68FD}"/>
    <cellStyle name="Normal 5 4 2 4 2 4" xfId="11619" xr:uid="{83EACD20-173F-4F50-8E0E-9C3D08C6B468}"/>
    <cellStyle name="Normal 5 4 2 4 3" xfId="5242" xr:uid="{00000000-0005-0000-0000-0000EE1A0000}"/>
    <cellStyle name="Normal 5 4 2 4 3 2" xfId="22972" xr:uid="{0EECD598-70AF-4F49-B23C-7F4D743522C2}"/>
    <cellStyle name="Normal 5 4 2 4 3 3" xfId="13692" xr:uid="{0B35856D-DAB1-4058-B1FD-828CD09B73BB}"/>
    <cellStyle name="Normal 5 4 2 4 4" xfId="18755" xr:uid="{BD81DA45-F4B2-44AF-8E63-C9BC3A067100}"/>
    <cellStyle name="Normal 5 4 2 4 5" xfId="17927" xr:uid="{EB018B4F-6E00-4C8A-945D-E04AF788EA9A}"/>
    <cellStyle name="Normal 5 4 2 4 6" xfId="9474" xr:uid="{F74498DC-7A37-405E-857A-2A50221C061E}"/>
    <cellStyle name="Normal 5 4 2 5" xfId="1348" xr:uid="{00000000-0005-0000-0000-0000EF1A0000}"/>
    <cellStyle name="Normal 5 4 2 5 2" xfId="3578" xr:uid="{00000000-0005-0000-0000-0000F01A0000}"/>
    <cellStyle name="Normal 5 4 2 5 2 2" xfId="7800" xr:uid="{00000000-0005-0000-0000-0000F11A0000}"/>
    <cellStyle name="Normal 5 4 2 5 2 2 2" xfId="25530" xr:uid="{ECEE2978-7414-4100-BD53-DD833FC8D8A7}"/>
    <cellStyle name="Normal 5 4 2 5 2 2 3" xfId="16250" xr:uid="{1307051C-7BF0-43C5-97F3-5418560E19A6}"/>
    <cellStyle name="Normal 5 4 2 5 2 3" xfId="21313" xr:uid="{15E5A2A1-DD4E-4313-8A71-21D2ADC22C2A}"/>
    <cellStyle name="Normal 5 4 2 5 2 4" xfId="12032" xr:uid="{B90E2415-4FD0-45B6-8641-9A08809C8CF3}"/>
    <cellStyle name="Normal 5 4 2 5 3" xfId="5655" xr:uid="{00000000-0005-0000-0000-0000F21A0000}"/>
    <cellStyle name="Normal 5 4 2 5 3 2" xfId="23385" xr:uid="{4BD7EB75-9702-43C6-88B9-5F361ED971CB}"/>
    <cellStyle name="Normal 5 4 2 5 3 3" xfId="14105" xr:uid="{4236EE51-A285-482E-BD49-38CC887122D7}"/>
    <cellStyle name="Normal 5 4 2 5 4" xfId="19168" xr:uid="{47134FED-4F74-49B2-BB02-103923A2C51F}"/>
    <cellStyle name="Normal 5 4 2 5 5" xfId="9887" xr:uid="{A3504E63-E3CB-4EDD-9397-C664D799A28F}"/>
    <cellStyle name="Normal 5 4 2 6" xfId="1761" xr:uid="{00000000-0005-0000-0000-0000F31A0000}"/>
    <cellStyle name="Normal 5 4 2 6 2" xfId="3991" xr:uid="{00000000-0005-0000-0000-0000F41A0000}"/>
    <cellStyle name="Normal 5 4 2 6 2 2" xfId="8213" xr:uid="{00000000-0005-0000-0000-0000F51A0000}"/>
    <cellStyle name="Normal 5 4 2 6 2 2 2" xfId="25943" xr:uid="{04F6B9B0-E57B-4FF9-B05F-667A460CAFDB}"/>
    <cellStyle name="Normal 5 4 2 6 2 2 3" xfId="16663" xr:uid="{9A6CA241-C2C0-4F32-A727-529D49E9486C}"/>
    <cellStyle name="Normal 5 4 2 6 2 3" xfId="21726" xr:uid="{AD704459-2635-49D5-81DF-DC20EB5667D6}"/>
    <cellStyle name="Normal 5 4 2 6 2 4" xfId="12445" xr:uid="{EAA8188E-4E1E-4C7C-8D3B-6CEE89060C32}"/>
    <cellStyle name="Normal 5 4 2 6 3" xfId="6068" xr:uid="{00000000-0005-0000-0000-0000F61A0000}"/>
    <cellStyle name="Normal 5 4 2 6 3 2" xfId="23798" xr:uid="{36F66818-1615-4DA2-8036-D9A10DA848E2}"/>
    <cellStyle name="Normal 5 4 2 6 3 3" xfId="14518" xr:uid="{088E3E25-821A-473A-94E5-A8AEFBA5F8B2}"/>
    <cellStyle name="Normal 5 4 2 6 4" xfId="19581" xr:uid="{661DCD1B-A88C-4F58-859B-4E4EB8ACD5B1}"/>
    <cellStyle name="Normal 5 4 2 6 5" xfId="10300" xr:uid="{07BB855D-747B-4B61-A2FB-415E268C671A}"/>
    <cellStyle name="Normal 5 4 2 7" xfId="2175" xr:uid="{00000000-0005-0000-0000-0000F71A0000}"/>
    <cellStyle name="Normal 5 4 2 7 2" xfId="4404" xr:uid="{00000000-0005-0000-0000-0000F81A0000}"/>
    <cellStyle name="Normal 5 4 2 7 2 2" xfId="8626" xr:uid="{00000000-0005-0000-0000-0000F91A0000}"/>
    <cellStyle name="Normal 5 4 2 7 2 2 2" xfId="26356" xr:uid="{5F0E987A-FE1B-4A56-BDA2-4FE0690B5BB0}"/>
    <cellStyle name="Normal 5 4 2 7 2 2 3" xfId="17076" xr:uid="{6FB9189A-946C-4E33-9F0E-CB4FBAEA5FD9}"/>
    <cellStyle name="Normal 5 4 2 7 2 3" xfId="22139" xr:uid="{FC4A5B3E-5BB5-4040-AE4B-DFFDF8CFC15D}"/>
    <cellStyle name="Normal 5 4 2 7 2 4" xfId="12858" xr:uid="{200D00BA-E2FB-4378-8FA6-CEB20FB4C616}"/>
    <cellStyle name="Normal 5 4 2 7 3" xfId="6481" xr:uid="{00000000-0005-0000-0000-0000FA1A0000}"/>
    <cellStyle name="Normal 5 4 2 7 3 2" xfId="24211" xr:uid="{A267D1E3-0BEB-4978-B431-830A3D4303A0}"/>
    <cellStyle name="Normal 5 4 2 7 3 3" xfId="14931" xr:uid="{5F34BFC9-8324-4467-A426-464C5BBA4EBD}"/>
    <cellStyle name="Normal 5 4 2 7 4" xfId="19994" xr:uid="{95589EB4-B10D-4695-8D99-50E2C25DC12D}"/>
    <cellStyle name="Normal 5 4 2 7 5" xfId="10713" xr:uid="{70306E67-1104-4EE6-AB4C-41A1012257E7}"/>
    <cellStyle name="Normal 5 4 2 8" xfId="2611" xr:uid="{00000000-0005-0000-0000-0000FB1A0000}"/>
    <cellStyle name="Normal 5 4 2 8 2" xfId="6894" xr:uid="{00000000-0005-0000-0000-0000FC1A0000}"/>
    <cellStyle name="Normal 5 4 2 8 2 2" xfId="24624" xr:uid="{3EAA14BA-BAFF-4669-9ACD-83DED8964025}"/>
    <cellStyle name="Normal 5 4 2 8 2 3" xfId="15344" xr:uid="{D48CD724-7F31-4095-90EA-2913A9050771}"/>
    <cellStyle name="Normal 5 4 2 8 3" xfId="20407" xr:uid="{C97BEE41-AD1C-46A1-8885-DE12DDDAB13A}"/>
    <cellStyle name="Normal 5 4 2 8 4" xfId="11126" xr:uid="{896B5620-717A-4EAA-9AA6-D4879F80C60D}"/>
    <cellStyle name="Normal 5 4 2 9" xfId="4829" xr:uid="{00000000-0005-0000-0000-0000FD1A0000}"/>
    <cellStyle name="Normal 5 4 2 9 2" xfId="22559" xr:uid="{0D6349CB-5B48-48CB-821A-625240B039C3}"/>
    <cellStyle name="Normal 5 4 2 9 3" xfId="13279" xr:uid="{85F11172-DE84-49CD-B210-9A7CCFBA1643}"/>
    <cellStyle name="Normal 5 4 3" xfId="461" xr:uid="{00000000-0005-0000-0000-0000FE1A0000}"/>
    <cellStyle name="Normal 5 4 3 10" xfId="17512" xr:uid="{E0B29C7E-BA2B-4E6E-9838-AC963C8B674A}"/>
    <cellStyle name="Normal 5 4 3 11" xfId="9065" xr:uid="{64077167-8E0E-46DF-8C63-2279F539C80E}"/>
    <cellStyle name="Normal 5 4 3 2" xfId="462" xr:uid="{00000000-0005-0000-0000-0000FF1A0000}"/>
    <cellStyle name="Normal 5 4 3 2 10" xfId="9066" xr:uid="{62139361-7E14-4E71-8397-DF643E6B32ED}"/>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5122" xr:uid="{F1B6C0E7-33BE-4A4C-A8B5-E92337CBFD91}"/>
    <cellStyle name="Normal 5 4 3 2 2 2 2 3" xfId="15842" xr:uid="{0F47F81E-B62D-47B4-890A-590B95B7438E}"/>
    <cellStyle name="Normal 5 4 3 2 2 2 3" xfId="20905" xr:uid="{E93C76F1-0D90-4374-B4BF-880EEAE490D7}"/>
    <cellStyle name="Normal 5 4 3 2 2 2 4" xfId="11624" xr:uid="{295D44CE-B4C3-4D42-9125-4DA2282E2FDC}"/>
    <cellStyle name="Normal 5 4 3 2 2 3" xfId="5247" xr:uid="{00000000-0005-0000-0000-0000031B0000}"/>
    <cellStyle name="Normal 5 4 3 2 2 3 2" xfId="22977" xr:uid="{67B2F0F3-53FA-4C3F-AF90-4475436A53D1}"/>
    <cellStyle name="Normal 5 4 3 2 2 3 3" xfId="13697" xr:uid="{7125BCD9-5EF3-43D6-B232-5F00F20B6133}"/>
    <cellStyle name="Normal 5 4 3 2 2 4" xfId="18760" xr:uid="{ABD99386-1571-4AED-961F-5E061BF1840C}"/>
    <cellStyle name="Normal 5 4 3 2 2 5" xfId="17932" xr:uid="{E04B5971-4559-4BA8-8EA0-292889C0AE58}"/>
    <cellStyle name="Normal 5 4 3 2 2 6" xfId="9479" xr:uid="{7D630B47-04A2-4B75-87FE-444D729CD673}"/>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5535" xr:uid="{22096185-A72E-4BB2-B303-71BEB7055666}"/>
    <cellStyle name="Normal 5 4 3 2 3 2 2 3" xfId="16255" xr:uid="{79C5BAE8-3D88-4B70-82FB-B15AFF5537D4}"/>
    <cellStyle name="Normal 5 4 3 2 3 2 3" xfId="21318" xr:uid="{198646FD-B6C4-447A-8102-7C278435F77B}"/>
    <cellStyle name="Normal 5 4 3 2 3 2 4" xfId="12037" xr:uid="{06B9567A-2D4B-4078-9520-1B9763399F94}"/>
    <cellStyle name="Normal 5 4 3 2 3 3" xfId="5660" xr:uid="{00000000-0005-0000-0000-0000071B0000}"/>
    <cellStyle name="Normal 5 4 3 2 3 3 2" xfId="23390" xr:uid="{4E56376B-6F3E-4BB8-BDAC-119DF9E81CB9}"/>
    <cellStyle name="Normal 5 4 3 2 3 3 3" xfId="14110" xr:uid="{679C13F9-BDEB-4477-800B-F54446F52D61}"/>
    <cellStyle name="Normal 5 4 3 2 3 4" xfId="19173" xr:uid="{6CAC02EC-4119-4481-8EE3-4203B2CC4967}"/>
    <cellStyle name="Normal 5 4 3 2 3 5" xfId="9892" xr:uid="{BA3FED85-C51B-4988-A503-29E0FC924ED1}"/>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948" xr:uid="{6050E797-1985-4751-928B-FD17E4276B1C}"/>
    <cellStyle name="Normal 5 4 3 2 4 2 2 3" xfId="16668" xr:uid="{1C52EF1F-0491-4898-92AC-794B016DCB45}"/>
    <cellStyle name="Normal 5 4 3 2 4 2 3" xfId="21731" xr:uid="{23556E18-BE31-4E1F-9592-38C18D1B6EF3}"/>
    <cellStyle name="Normal 5 4 3 2 4 2 4" xfId="12450" xr:uid="{F2078DC4-18C3-4AF4-A630-4873EE06AA8F}"/>
    <cellStyle name="Normal 5 4 3 2 4 3" xfId="6073" xr:uid="{00000000-0005-0000-0000-00000B1B0000}"/>
    <cellStyle name="Normal 5 4 3 2 4 3 2" xfId="23803" xr:uid="{61AA655F-0271-41DE-B287-D09C99733B01}"/>
    <cellStyle name="Normal 5 4 3 2 4 3 3" xfId="14523" xr:uid="{B121261F-6A0D-446D-B83B-39A2C5576031}"/>
    <cellStyle name="Normal 5 4 3 2 4 4" xfId="19586" xr:uid="{DF0CF257-EFC1-45CF-B5EE-F51978477CF4}"/>
    <cellStyle name="Normal 5 4 3 2 4 5" xfId="10305" xr:uid="{26DBD295-768E-418A-900D-8B511CE05244}"/>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6361" xr:uid="{FBFF2297-5680-42D6-A4F1-911AA0DD073F}"/>
    <cellStyle name="Normal 5 4 3 2 5 2 2 3" xfId="17081" xr:uid="{48CF7467-B1B4-4840-B3DA-73B79953AD29}"/>
    <cellStyle name="Normal 5 4 3 2 5 2 3" xfId="22144" xr:uid="{8BD58DFC-7532-470C-A632-8BCB705DB277}"/>
    <cellStyle name="Normal 5 4 3 2 5 2 4" xfId="12863" xr:uid="{8FEE7AF0-866F-4178-996E-E466285513AB}"/>
    <cellStyle name="Normal 5 4 3 2 5 3" xfId="6486" xr:uid="{00000000-0005-0000-0000-00000F1B0000}"/>
    <cellStyle name="Normal 5 4 3 2 5 3 2" xfId="24216" xr:uid="{603863FA-76D8-483B-90AB-63462BEF944B}"/>
    <cellStyle name="Normal 5 4 3 2 5 3 3" xfId="14936" xr:uid="{C6453C13-5968-4B31-A188-890A962B47AA}"/>
    <cellStyle name="Normal 5 4 3 2 5 4" xfId="19999" xr:uid="{3246FF32-EC63-4EAE-91F0-F854DA03C7F5}"/>
    <cellStyle name="Normal 5 4 3 2 5 5" xfId="10718" xr:uid="{D8E31B2B-3A54-43F4-9B55-8390EBFD88A3}"/>
    <cellStyle name="Normal 5 4 3 2 6" xfId="2616" xr:uid="{00000000-0005-0000-0000-0000101B0000}"/>
    <cellStyle name="Normal 5 4 3 2 6 2" xfId="6899" xr:uid="{00000000-0005-0000-0000-0000111B0000}"/>
    <cellStyle name="Normal 5 4 3 2 6 2 2" xfId="24629" xr:uid="{44D01C9A-BC91-47B6-AA25-A08BB1086198}"/>
    <cellStyle name="Normal 5 4 3 2 6 2 3" xfId="15349" xr:uid="{296B9D6B-72F1-491D-87AC-EC86AEF3D025}"/>
    <cellStyle name="Normal 5 4 3 2 6 3" xfId="20412" xr:uid="{9CA94A38-30F9-4277-913B-B681FC204515}"/>
    <cellStyle name="Normal 5 4 3 2 6 4" xfId="11131" xr:uid="{2C86F586-C7B6-4DBB-8C42-F2FB8EE8D793}"/>
    <cellStyle name="Normal 5 4 3 2 7" xfId="4834" xr:uid="{00000000-0005-0000-0000-0000121B0000}"/>
    <cellStyle name="Normal 5 4 3 2 7 2" xfId="22564" xr:uid="{E2B6EA62-4A2B-4E8E-8D92-00A7868FE018}"/>
    <cellStyle name="Normal 5 4 3 2 7 3" xfId="13284" xr:uid="{C5A9BACF-278D-49D6-BA7F-9BB6DD042842}"/>
    <cellStyle name="Normal 5 4 3 2 8" xfId="18347" xr:uid="{00C8F6E6-1D57-4D88-87D4-5377DC0EA3D4}"/>
    <cellStyle name="Normal 5 4 3 2 9" xfId="17513" xr:uid="{FCBE14C4-DB35-4F73-A2D1-50D6F920773F}"/>
    <cellStyle name="Normal 5 4 3 3" xfId="935" xr:uid="{00000000-0005-0000-0000-0000131B0000}"/>
    <cellStyle name="Normal 5 4 3 3 2" xfId="3169" xr:uid="{00000000-0005-0000-0000-0000141B0000}"/>
    <cellStyle name="Normal 5 4 3 3 2 2" xfId="7391" xr:uid="{00000000-0005-0000-0000-0000151B0000}"/>
    <cellStyle name="Normal 5 4 3 3 2 2 2" xfId="25121" xr:uid="{62DE5E68-DCF4-4007-9218-3718A2D5334A}"/>
    <cellStyle name="Normal 5 4 3 3 2 2 3" xfId="15841" xr:uid="{43E0C978-CE46-4A5F-B8D8-4D74CFE4D683}"/>
    <cellStyle name="Normal 5 4 3 3 2 3" xfId="20904" xr:uid="{A9D0CF4C-01A2-4BB8-86D5-39A10A661681}"/>
    <cellStyle name="Normal 5 4 3 3 2 4" xfId="11623" xr:uid="{467BAE91-B2AB-4EE0-AF8B-7844FD28C0CB}"/>
    <cellStyle name="Normal 5 4 3 3 3" xfId="5246" xr:uid="{00000000-0005-0000-0000-0000161B0000}"/>
    <cellStyle name="Normal 5 4 3 3 3 2" xfId="22976" xr:uid="{EBE23E44-1061-49DA-9119-8CF44258B432}"/>
    <cellStyle name="Normal 5 4 3 3 3 3" xfId="13696" xr:uid="{47AFE8E0-7EF3-4808-9D87-96D50CCAE76F}"/>
    <cellStyle name="Normal 5 4 3 3 4" xfId="18759" xr:uid="{0D28EC08-537C-48B2-A474-D8327CB199FB}"/>
    <cellStyle name="Normal 5 4 3 3 5" xfId="17931" xr:uid="{54E0EF0F-38DA-48F5-9F60-63C505CA5173}"/>
    <cellStyle name="Normal 5 4 3 3 6" xfId="9478" xr:uid="{4B65B37D-D3A2-4BAE-BF23-A3BEF56BD306}"/>
    <cellStyle name="Normal 5 4 3 4" xfId="1352" xr:uid="{00000000-0005-0000-0000-0000171B0000}"/>
    <cellStyle name="Normal 5 4 3 4 2" xfId="3582" xr:uid="{00000000-0005-0000-0000-0000181B0000}"/>
    <cellStyle name="Normal 5 4 3 4 2 2" xfId="7804" xr:uid="{00000000-0005-0000-0000-0000191B0000}"/>
    <cellStyle name="Normal 5 4 3 4 2 2 2" xfId="25534" xr:uid="{7908D015-9A87-4C62-99FE-BE9BC3991820}"/>
    <cellStyle name="Normal 5 4 3 4 2 2 3" xfId="16254" xr:uid="{2A5C4B8C-BA10-4569-B4D5-39278AAC3EA1}"/>
    <cellStyle name="Normal 5 4 3 4 2 3" xfId="21317" xr:uid="{80B8C74A-5DE8-469E-8926-FA5B789FFB19}"/>
    <cellStyle name="Normal 5 4 3 4 2 4" xfId="12036" xr:uid="{22130539-CB5F-4685-B873-D84D20164EBA}"/>
    <cellStyle name="Normal 5 4 3 4 3" xfId="5659" xr:uid="{00000000-0005-0000-0000-00001A1B0000}"/>
    <cellStyle name="Normal 5 4 3 4 3 2" xfId="23389" xr:uid="{B8541D9D-DF10-4806-810F-75BA9E788FF5}"/>
    <cellStyle name="Normal 5 4 3 4 3 3" xfId="14109" xr:uid="{5FABE46E-92FA-4D57-9CC0-0D90353C035E}"/>
    <cellStyle name="Normal 5 4 3 4 4" xfId="19172" xr:uid="{4B02142C-5634-43CE-BB1D-80E711974706}"/>
    <cellStyle name="Normal 5 4 3 4 5" xfId="9891" xr:uid="{95C0DD8F-2789-484C-8392-DAB8DDC9093D}"/>
    <cellStyle name="Normal 5 4 3 5" xfId="1765" xr:uid="{00000000-0005-0000-0000-00001B1B0000}"/>
    <cellStyle name="Normal 5 4 3 5 2" xfId="3995" xr:uid="{00000000-0005-0000-0000-00001C1B0000}"/>
    <cellStyle name="Normal 5 4 3 5 2 2" xfId="8217" xr:uid="{00000000-0005-0000-0000-00001D1B0000}"/>
    <cellStyle name="Normal 5 4 3 5 2 2 2" xfId="25947" xr:uid="{0FD13643-6FEE-42A3-B9A2-08AAAF7C3AD0}"/>
    <cellStyle name="Normal 5 4 3 5 2 2 3" xfId="16667" xr:uid="{4E8738F4-B3DD-41EF-8C8A-B1B3C4E250FB}"/>
    <cellStyle name="Normal 5 4 3 5 2 3" xfId="21730" xr:uid="{912ABAFF-2C8A-4F94-B626-D30B33920C92}"/>
    <cellStyle name="Normal 5 4 3 5 2 4" xfId="12449" xr:uid="{13A3CE45-21D9-42BF-BC92-BA1910E99826}"/>
    <cellStyle name="Normal 5 4 3 5 3" xfId="6072" xr:uid="{00000000-0005-0000-0000-00001E1B0000}"/>
    <cellStyle name="Normal 5 4 3 5 3 2" xfId="23802" xr:uid="{E3DCFFBD-009F-4911-BA45-453B8F025B64}"/>
    <cellStyle name="Normal 5 4 3 5 3 3" xfId="14522" xr:uid="{654E4864-6E7C-4B57-A2B0-847E0648FFA3}"/>
    <cellStyle name="Normal 5 4 3 5 4" xfId="19585" xr:uid="{1CD972AB-9F17-4D25-B6F2-8DAA45A22133}"/>
    <cellStyle name="Normal 5 4 3 5 5" xfId="10304" xr:uid="{262B8E58-18B7-49F9-BF77-A646DDE0F467}"/>
    <cellStyle name="Normal 5 4 3 6" xfId="2179" xr:uid="{00000000-0005-0000-0000-00001F1B0000}"/>
    <cellStyle name="Normal 5 4 3 6 2" xfId="4408" xr:uid="{00000000-0005-0000-0000-0000201B0000}"/>
    <cellStyle name="Normal 5 4 3 6 2 2" xfId="8630" xr:uid="{00000000-0005-0000-0000-0000211B0000}"/>
    <cellStyle name="Normal 5 4 3 6 2 2 2" xfId="26360" xr:uid="{70F9EF0C-068A-42D7-8265-6CB930111B68}"/>
    <cellStyle name="Normal 5 4 3 6 2 2 3" xfId="17080" xr:uid="{7949A689-AAA1-4273-B139-91C72EDEBF87}"/>
    <cellStyle name="Normal 5 4 3 6 2 3" xfId="22143" xr:uid="{725506EB-76C6-4BB0-A175-24B654678370}"/>
    <cellStyle name="Normal 5 4 3 6 2 4" xfId="12862" xr:uid="{005B06B7-8D68-4159-A864-C6AFDDC48709}"/>
    <cellStyle name="Normal 5 4 3 6 3" xfId="6485" xr:uid="{00000000-0005-0000-0000-0000221B0000}"/>
    <cellStyle name="Normal 5 4 3 6 3 2" xfId="24215" xr:uid="{365FA7AD-96C0-48F3-932C-6CFA7C621B33}"/>
    <cellStyle name="Normal 5 4 3 6 3 3" xfId="14935" xr:uid="{67FD2D45-69DC-4805-A41D-0801690F4FBA}"/>
    <cellStyle name="Normal 5 4 3 6 4" xfId="19998" xr:uid="{1851EC5D-3D7C-4A48-823B-D06C203BEB72}"/>
    <cellStyle name="Normal 5 4 3 6 5" xfId="10717" xr:uid="{B582325E-BF5A-4FE1-B71E-1735BB567E05}"/>
    <cellStyle name="Normal 5 4 3 7" xfId="2615" xr:uid="{00000000-0005-0000-0000-0000231B0000}"/>
    <cellStyle name="Normal 5 4 3 7 2" xfId="6898" xr:uid="{00000000-0005-0000-0000-0000241B0000}"/>
    <cellStyle name="Normal 5 4 3 7 2 2" xfId="24628" xr:uid="{D727D7F0-A6EA-46AC-9958-5DD6296A0A1D}"/>
    <cellStyle name="Normal 5 4 3 7 2 3" xfId="15348" xr:uid="{685139D0-D01E-4376-AD2D-451D1E33E838}"/>
    <cellStyle name="Normal 5 4 3 7 3" xfId="20411" xr:uid="{B17FE16B-F0F5-4CE7-A197-4FC41BAE4CA4}"/>
    <cellStyle name="Normal 5 4 3 7 4" xfId="11130" xr:uid="{1AF67F72-5EF9-4C30-9284-20A1936B4AD4}"/>
    <cellStyle name="Normal 5 4 3 8" xfId="4833" xr:uid="{00000000-0005-0000-0000-0000251B0000}"/>
    <cellStyle name="Normal 5 4 3 8 2" xfId="22563" xr:uid="{7C818BDB-5A1A-4819-94E3-C4F5EE2FD3E2}"/>
    <cellStyle name="Normal 5 4 3 8 3" xfId="13283" xr:uid="{587FA2C1-0339-4952-8CE9-ABB035A91C40}"/>
    <cellStyle name="Normal 5 4 3 9" xfId="18346" xr:uid="{2B149471-81A2-400D-AFB8-2F152CEE6B96}"/>
    <cellStyle name="Normal 5 4 4" xfId="463" xr:uid="{00000000-0005-0000-0000-0000261B0000}"/>
    <cellStyle name="Normal 5 4 4 10" xfId="9067" xr:uid="{7CEB16E4-3F10-432E-A88B-41C1DC047B3F}"/>
    <cellStyle name="Normal 5 4 4 2" xfId="937" xr:uid="{00000000-0005-0000-0000-0000271B0000}"/>
    <cellStyle name="Normal 5 4 4 2 2" xfId="3171" xr:uid="{00000000-0005-0000-0000-0000281B0000}"/>
    <cellStyle name="Normal 5 4 4 2 2 2" xfId="7393" xr:uid="{00000000-0005-0000-0000-0000291B0000}"/>
    <cellStyle name="Normal 5 4 4 2 2 2 2" xfId="25123" xr:uid="{692D19E9-5771-4DF7-A7EA-B6437495DAD0}"/>
    <cellStyle name="Normal 5 4 4 2 2 2 3" xfId="15843" xr:uid="{87711541-F07E-442F-8778-C3597C98B4C5}"/>
    <cellStyle name="Normal 5 4 4 2 2 3" xfId="20906" xr:uid="{881AB8CF-5CBD-4F50-8838-0D1A29D606B9}"/>
    <cellStyle name="Normal 5 4 4 2 2 4" xfId="11625" xr:uid="{F91F513D-F436-4E0B-9B79-C9C2E08D5D22}"/>
    <cellStyle name="Normal 5 4 4 2 3" xfId="5248" xr:uid="{00000000-0005-0000-0000-00002A1B0000}"/>
    <cellStyle name="Normal 5 4 4 2 3 2" xfId="22978" xr:uid="{4CC3C7FA-5D15-4718-AB0C-2325E260FB6C}"/>
    <cellStyle name="Normal 5 4 4 2 3 3" xfId="13698" xr:uid="{79E99179-D138-40A2-A6C8-77805F8CC24A}"/>
    <cellStyle name="Normal 5 4 4 2 4" xfId="18761" xr:uid="{B4CDE213-E464-4D1D-8BFB-7E9C34D70871}"/>
    <cellStyle name="Normal 5 4 4 2 5" xfId="17933" xr:uid="{EA8B612F-DFEE-4895-9A40-E2B2942EA6A7}"/>
    <cellStyle name="Normal 5 4 4 2 6" xfId="9480" xr:uid="{7E21550F-0AE1-4D1F-8B5B-BDA80383AFFB}"/>
    <cellStyle name="Normal 5 4 4 3" xfId="1354" xr:uid="{00000000-0005-0000-0000-00002B1B0000}"/>
    <cellStyle name="Normal 5 4 4 3 2" xfId="3584" xr:uid="{00000000-0005-0000-0000-00002C1B0000}"/>
    <cellStyle name="Normal 5 4 4 3 2 2" xfId="7806" xr:uid="{00000000-0005-0000-0000-00002D1B0000}"/>
    <cellStyle name="Normal 5 4 4 3 2 2 2" xfId="25536" xr:uid="{EEA0137C-D63B-4344-AC81-B7FE6FD3A08B}"/>
    <cellStyle name="Normal 5 4 4 3 2 2 3" xfId="16256" xr:uid="{671E283A-6C08-4421-BBB3-6EBBF46AD2EF}"/>
    <cellStyle name="Normal 5 4 4 3 2 3" xfId="21319" xr:uid="{97EF9604-5742-4904-94D5-E45B68DDD821}"/>
    <cellStyle name="Normal 5 4 4 3 2 4" xfId="12038" xr:uid="{316B9A4F-7AD6-4E97-AFF3-11073BDF5E2C}"/>
    <cellStyle name="Normal 5 4 4 3 3" xfId="5661" xr:uid="{00000000-0005-0000-0000-00002E1B0000}"/>
    <cellStyle name="Normal 5 4 4 3 3 2" xfId="23391" xr:uid="{FC5D237A-B503-4442-A515-5A6DD960870B}"/>
    <cellStyle name="Normal 5 4 4 3 3 3" xfId="14111" xr:uid="{D83298A7-9A3C-4773-AA2E-0B1C91F06381}"/>
    <cellStyle name="Normal 5 4 4 3 4" xfId="19174" xr:uid="{577DFC3F-FCA3-46B4-8569-C27F68EE9C40}"/>
    <cellStyle name="Normal 5 4 4 3 5" xfId="9893" xr:uid="{DE04D88C-637B-482F-BE85-B0AA5000F210}"/>
    <cellStyle name="Normal 5 4 4 4" xfId="1767" xr:uid="{00000000-0005-0000-0000-00002F1B0000}"/>
    <cellStyle name="Normal 5 4 4 4 2" xfId="3997" xr:uid="{00000000-0005-0000-0000-0000301B0000}"/>
    <cellStyle name="Normal 5 4 4 4 2 2" xfId="8219" xr:uid="{00000000-0005-0000-0000-0000311B0000}"/>
    <cellStyle name="Normal 5 4 4 4 2 2 2" xfId="25949" xr:uid="{EC20D418-D1E7-408C-A91D-D397DD2DEC46}"/>
    <cellStyle name="Normal 5 4 4 4 2 2 3" xfId="16669" xr:uid="{A6A4EFCE-FAAC-4011-A58D-A6526ADE5612}"/>
    <cellStyle name="Normal 5 4 4 4 2 3" xfId="21732" xr:uid="{C378BE7E-89AB-494A-8900-F0054F4E7892}"/>
    <cellStyle name="Normal 5 4 4 4 2 4" xfId="12451" xr:uid="{1C465EDF-3635-43A0-AC68-E94721F1E7E4}"/>
    <cellStyle name="Normal 5 4 4 4 3" xfId="6074" xr:uid="{00000000-0005-0000-0000-0000321B0000}"/>
    <cellStyle name="Normal 5 4 4 4 3 2" xfId="23804" xr:uid="{BF385F74-D064-4504-A32F-4892CE3FDBE4}"/>
    <cellStyle name="Normal 5 4 4 4 3 3" xfId="14524" xr:uid="{3F0CB958-4A04-4862-9490-A8D9349A6524}"/>
    <cellStyle name="Normal 5 4 4 4 4" xfId="19587" xr:uid="{44AB0430-54DC-4F76-A3D1-1AD49F5DC1E3}"/>
    <cellStyle name="Normal 5 4 4 4 5" xfId="10306" xr:uid="{53D90448-5587-4E22-981D-67FC6F4E85CD}"/>
    <cellStyle name="Normal 5 4 4 5" xfId="2181" xr:uid="{00000000-0005-0000-0000-0000331B0000}"/>
    <cellStyle name="Normal 5 4 4 5 2" xfId="4410" xr:uid="{00000000-0005-0000-0000-0000341B0000}"/>
    <cellStyle name="Normal 5 4 4 5 2 2" xfId="8632" xr:uid="{00000000-0005-0000-0000-0000351B0000}"/>
    <cellStyle name="Normal 5 4 4 5 2 2 2" xfId="26362" xr:uid="{54CEBCD3-FB03-43A8-B630-5D326DDBD322}"/>
    <cellStyle name="Normal 5 4 4 5 2 2 3" xfId="17082" xr:uid="{5CB99A60-6865-43A0-B820-BA78ED7AE3F2}"/>
    <cellStyle name="Normal 5 4 4 5 2 3" xfId="22145" xr:uid="{276272E2-9145-408F-BC08-840147ECFA3F}"/>
    <cellStyle name="Normal 5 4 4 5 2 4" xfId="12864" xr:uid="{3D7B0E26-3C3E-47CA-8544-C2C43A010CCE}"/>
    <cellStyle name="Normal 5 4 4 5 3" xfId="6487" xr:uid="{00000000-0005-0000-0000-0000361B0000}"/>
    <cellStyle name="Normal 5 4 4 5 3 2" xfId="24217" xr:uid="{99AFC596-FCB3-446B-ADD1-8E023FA69E2C}"/>
    <cellStyle name="Normal 5 4 4 5 3 3" xfId="14937" xr:uid="{17C6E74E-02F3-4CC7-ACA2-7EA12DD4B3C2}"/>
    <cellStyle name="Normal 5 4 4 5 4" xfId="20000" xr:uid="{202C474A-1937-4ED0-9F3D-3CF12F733A31}"/>
    <cellStyle name="Normal 5 4 4 5 5" xfId="10719" xr:uid="{894169A0-4348-45C7-9FA0-29BD9A15FC97}"/>
    <cellStyle name="Normal 5 4 4 6" xfId="2617" xr:uid="{00000000-0005-0000-0000-0000371B0000}"/>
    <cellStyle name="Normal 5 4 4 6 2" xfId="6900" xr:uid="{00000000-0005-0000-0000-0000381B0000}"/>
    <cellStyle name="Normal 5 4 4 6 2 2" xfId="24630" xr:uid="{147EDEF0-1BBC-4E5F-8939-012DDB275196}"/>
    <cellStyle name="Normal 5 4 4 6 2 3" xfId="15350" xr:uid="{67EFC656-1560-4665-900C-EEE6640BE2C2}"/>
    <cellStyle name="Normal 5 4 4 6 3" xfId="20413" xr:uid="{84EB01EF-6E49-418C-BD65-94A4547AC8E6}"/>
    <cellStyle name="Normal 5 4 4 6 4" xfId="11132" xr:uid="{D90D10F1-0084-43F0-A977-F023652AB545}"/>
    <cellStyle name="Normal 5 4 4 7" xfId="4835" xr:uid="{00000000-0005-0000-0000-0000391B0000}"/>
    <cellStyle name="Normal 5 4 4 7 2" xfId="22565" xr:uid="{38ABF3E6-727D-4228-95E6-8032F782532A}"/>
    <cellStyle name="Normal 5 4 4 7 3" xfId="13285" xr:uid="{F276DD57-707E-48C1-8716-67F57651A0CC}"/>
    <cellStyle name="Normal 5 4 4 8" xfId="18348" xr:uid="{F43F6729-C7D6-4850-967A-045FE91F6E41}"/>
    <cellStyle name="Normal 5 4 4 9" xfId="17514" xr:uid="{A6EBE1DE-7CA6-4808-8CC2-8AEF2CDFBA6D}"/>
    <cellStyle name="Normal 5 4 5" xfId="930" xr:uid="{00000000-0005-0000-0000-00003A1B0000}"/>
    <cellStyle name="Normal 5 4 5 2" xfId="3164" xr:uid="{00000000-0005-0000-0000-00003B1B0000}"/>
    <cellStyle name="Normal 5 4 5 2 2" xfId="7386" xr:uid="{00000000-0005-0000-0000-00003C1B0000}"/>
    <cellStyle name="Normal 5 4 5 2 2 2" xfId="25116" xr:uid="{057CD45A-29AA-4A05-B084-EA9ED750D955}"/>
    <cellStyle name="Normal 5 4 5 2 2 3" xfId="15836" xr:uid="{3191EFAD-D90F-4E6C-BE9F-8A0394F062B0}"/>
    <cellStyle name="Normal 5 4 5 2 3" xfId="20899" xr:uid="{8DABF0D4-9522-42AB-90B5-CEFA6CA80106}"/>
    <cellStyle name="Normal 5 4 5 2 4" xfId="11618" xr:uid="{9856DAB2-DFC7-4337-ABCE-9E863D783881}"/>
    <cellStyle name="Normal 5 4 5 3" xfId="5241" xr:uid="{00000000-0005-0000-0000-00003D1B0000}"/>
    <cellStyle name="Normal 5 4 5 3 2" xfId="22971" xr:uid="{227B51B7-2F89-4B69-89B7-3B8EAB1870B8}"/>
    <cellStyle name="Normal 5 4 5 3 3" xfId="13691" xr:uid="{2F7C930C-6024-4661-BBC3-1158F142E8C3}"/>
    <cellStyle name="Normal 5 4 5 4" xfId="18754" xr:uid="{3DA15F71-A73B-4052-BC34-60C2E8100986}"/>
    <cellStyle name="Normal 5 4 5 5" xfId="17926" xr:uid="{226EB403-2810-4431-867D-BB372526D213}"/>
    <cellStyle name="Normal 5 4 5 6" xfId="9473" xr:uid="{7A361710-D059-4704-90C6-FE714AAADB52}"/>
    <cellStyle name="Normal 5 4 6" xfId="1347" xr:uid="{00000000-0005-0000-0000-00003E1B0000}"/>
    <cellStyle name="Normal 5 4 6 2" xfId="3577" xr:uid="{00000000-0005-0000-0000-00003F1B0000}"/>
    <cellStyle name="Normal 5 4 6 2 2" xfId="7799" xr:uid="{00000000-0005-0000-0000-0000401B0000}"/>
    <cellStyle name="Normal 5 4 6 2 2 2" xfId="25529" xr:uid="{C210FD2D-B8C2-48ED-98B0-F6D0010C2BB6}"/>
    <cellStyle name="Normal 5 4 6 2 2 3" xfId="16249" xr:uid="{72FA37C6-A11B-4BC1-9293-89A65DC856B3}"/>
    <cellStyle name="Normal 5 4 6 2 3" xfId="21312" xr:uid="{6D9B8166-2455-429D-ABDF-6BF879AA146F}"/>
    <cellStyle name="Normal 5 4 6 2 4" xfId="12031" xr:uid="{D291CD95-8A5C-4B5D-970A-D66F1D3E1F30}"/>
    <cellStyle name="Normal 5 4 6 3" xfId="5654" xr:uid="{00000000-0005-0000-0000-0000411B0000}"/>
    <cellStyle name="Normal 5 4 6 3 2" xfId="23384" xr:uid="{2344F30F-80F4-467C-9371-FFC637A5691B}"/>
    <cellStyle name="Normal 5 4 6 3 3" xfId="14104" xr:uid="{BF620A19-8348-4514-AD2A-774CA5A1B13E}"/>
    <cellStyle name="Normal 5 4 6 4" xfId="19167" xr:uid="{96809374-540D-4B69-8C85-B22B6637A7A5}"/>
    <cellStyle name="Normal 5 4 6 5" xfId="9886" xr:uid="{A83DC615-2826-4363-BFAD-8CAA0BFED0AA}"/>
    <cellStyle name="Normal 5 4 7" xfId="1760" xr:uid="{00000000-0005-0000-0000-0000421B0000}"/>
    <cellStyle name="Normal 5 4 7 2" xfId="3990" xr:uid="{00000000-0005-0000-0000-0000431B0000}"/>
    <cellStyle name="Normal 5 4 7 2 2" xfId="8212" xr:uid="{00000000-0005-0000-0000-0000441B0000}"/>
    <cellStyle name="Normal 5 4 7 2 2 2" xfId="25942" xr:uid="{1EEAAE63-C41D-481E-B4EE-A67572189BB7}"/>
    <cellStyle name="Normal 5 4 7 2 2 3" xfId="16662" xr:uid="{11655A48-3E76-497F-A338-075ABFB678C7}"/>
    <cellStyle name="Normal 5 4 7 2 3" xfId="21725" xr:uid="{77622F56-61D1-4CDC-96F8-5B22797C008C}"/>
    <cellStyle name="Normal 5 4 7 2 4" xfId="12444" xr:uid="{F8919914-AF08-4E32-B1D8-5DE51854BBFC}"/>
    <cellStyle name="Normal 5 4 7 3" xfId="6067" xr:uid="{00000000-0005-0000-0000-0000451B0000}"/>
    <cellStyle name="Normal 5 4 7 3 2" xfId="23797" xr:uid="{B9D24994-1C0A-4589-A481-13A72899E80F}"/>
    <cellStyle name="Normal 5 4 7 3 3" xfId="14517" xr:uid="{FD926B1D-5A58-4BBF-B1B7-3C91DB121080}"/>
    <cellStyle name="Normal 5 4 7 4" xfId="19580" xr:uid="{68730626-05DC-4F7A-B852-DC25DFC06670}"/>
    <cellStyle name="Normal 5 4 7 5" xfId="10299" xr:uid="{4795CC53-79E3-4A53-8D86-EA3ED9595BCF}"/>
    <cellStyle name="Normal 5 4 8" xfId="2174" xr:uid="{00000000-0005-0000-0000-0000461B0000}"/>
    <cellStyle name="Normal 5 4 8 2" xfId="4403" xr:uid="{00000000-0005-0000-0000-0000471B0000}"/>
    <cellStyle name="Normal 5 4 8 2 2" xfId="8625" xr:uid="{00000000-0005-0000-0000-0000481B0000}"/>
    <cellStyle name="Normal 5 4 8 2 2 2" xfId="26355" xr:uid="{62D6B278-0101-4F8D-BFA4-0283B58F1D4E}"/>
    <cellStyle name="Normal 5 4 8 2 2 3" xfId="17075" xr:uid="{0A3AC160-9028-43B6-AAFB-C2F4F559A74F}"/>
    <cellStyle name="Normal 5 4 8 2 3" xfId="22138" xr:uid="{50C64BBD-D69D-4077-908F-D5363CA784C5}"/>
    <cellStyle name="Normal 5 4 8 2 4" xfId="12857" xr:uid="{B9C77D28-CB0A-4B81-BDCD-84074610B866}"/>
    <cellStyle name="Normal 5 4 8 3" xfId="6480" xr:uid="{00000000-0005-0000-0000-0000491B0000}"/>
    <cellStyle name="Normal 5 4 8 3 2" xfId="24210" xr:uid="{76BF71F2-466F-4907-89E0-780DB9BEEB46}"/>
    <cellStyle name="Normal 5 4 8 3 3" xfId="14930" xr:uid="{118B7707-3FEF-4655-BDDC-F71D6F90CE00}"/>
    <cellStyle name="Normal 5 4 8 4" xfId="19993" xr:uid="{1D0E0AE6-1C17-4C06-A9A9-FDC4BF00AD07}"/>
    <cellStyle name="Normal 5 4 8 5" xfId="10712" xr:uid="{80DD1036-8A44-4DC4-9696-A954ABA86BF5}"/>
    <cellStyle name="Normal 5 4 9" xfId="2610" xr:uid="{00000000-0005-0000-0000-00004A1B0000}"/>
    <cellStyle name="Normal 5 4 9 2" xfId="6893" xr:uid="{00000000-0005-0000-0000-00004B1B0000}"/>
    <cellStyle name="Normal 5 4 9 2 2" xfId="24623" xr:uid="{D5C0E198-3012-42F9-B670-5CA82C93D0C6}"/>
    <cellStyle name="Normal 5 4 9 2 3" xfId="15343" xr:uid="{C157E397-BAB5-44BB-93A3-E1052638B997}"/>
    <cellStyle name="Normal 5 4 9 3" xfId="20406" xr:uid="{4EEB7B34-67C4-4FDF-ACCC-A7CD627E63B2}"/>
    <cellStyle name="Normal 5 4 9 4" xfId="11125" xr:uid="{B70B69D3-E90A-418B-B6F0-D0B2DCF5105C}"/>
    <cellStyle name="Normal 5 5" xfId="464" xr:uid="{00000000-0005-0000-0000-00004C1B0000}"/>
    <cellStyle name="Normal 5 5 10" xfId="18349" xr:uid="{68CD4BFE-8F0E-4F8F-8660-AA03B63EDEAB}"/>
    <cellStyle name="Normal 5 5 11" xfId="17515" xr:uid="{C787359A-58F1-4848-B2DA-0159CA92ABEE}"/>
    <cellStyle name="Normal 5 5 12" xfId="9068" xr:uid="{439C62FE-3CBE-494C-97DD-12F5DC8C8B9B}"/>
    <cellStyle name="Normal 5 5 2" xfId="465" xr:uid="{00000000-0005-0000-0000-00004D1B0000}"/>
    <cellStyle name="Normal 5 5 2 10" xfId="17516" xr:uid="{B512787E-955D-4D80-831C-B96FD4C5180D}"/>
    <cellStyle name="Normal 5 5 2 11" xfId="9069" xr:uid="{03993952-C9FB-4BD4-B030-1DA29EF1497C}"/>
    <cellStyle name="Normal 5 5 2 2" xfId="466" xr:uid="{00000000-0005-0000-0000-00004E1B0000}"/>
    <cellStyle name="Normal 5 5 2 2 10" xfId="9070" xr:uid="{F7DE543E-2B1F-4F1C-812C-8099CEFB5D7A}"/>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5126" xr:uid="{9B889FE2-EC24-4453-AEA3-A02654009D15}"/>
    <cellStyle name="Normal 5 5 2 2 2 2 2 3" xfId="15846" xr:uid="{FFDF8AEC-4328-403D-8383-8936C2A54351}"/>
    <cellStyle name="Normal 5 5 2 2 2 2 3" xfId="20909" xr:uid="{F2ED3F9E-C3BC-4D93-827D-B493332F8531}"/>
    <cellStyle name="Normal 5 5 2 2 2 2 4" xfId="11628" xr:uid="{368EC4E2-7F18-422E-90BC-7C74C9E385EF}"/>
    <cellStyle name="Normal 5 5 2 2 2 3" xfId="5251" xr:uid="{00000000-0005-0000-0000-0000521B0000}"/>
    <cellStyle name="Normal 5 5 2 2 2 3 2" xfId="22981" xr:uid="{A806A6A2-F935-4B31-84B4-D8DC53517B33}"/>
    <cellStyle name="Normal 5 5 2 2 2 3 3" xfId="13701" xr:uid="{96B3A37A-5660-48F5-B0E2-C22F6766E86B}"/>
    <cellStyle name="Normal 5 5 2 2 2 4" xfId="18764" xr:uid="{8A35F85B-6DD5-4CE0-9129-9B132435CFF1}"/>
    <cellStyle name="Normal 5 5 2 2 2 5" xfId="17936" xr:uid="{404B19D1-E2D6-4901-B1D8-AE86D9D5E306}"/>
    <cellStyle name="Normal 5 5 2 2 2 6" xfId="9483" xr:uid="{05B7DE21-A4CB-4DF6-B871-63975BF1AC7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5539" xr:uid="{5D7DD352-62BE-4C2D-A0E3-AAA54C22AF35}"/>
    <cellStyle name="Normal 5 5 2 2 3 2 2 3" xfId="16259" xr:uid="{8EBD0474-8D46-48CB-85BE-DD063E7D04CB}"/>
    <cellStyle name="Normal 5 5 2 2 3 2 3" xfId="21322" xr:uid="{AA733F2F-7FFF-42D2-987F-636D43F0E2C2}"/>
    <cellStyle name="Normal 5 5 2 2 3 2 4" xfId="12041" xr:uid="{12AD87C7-E15F-4AF6-B0A9-B599445C10F1}"/>
    <cellStyle name="Normal 5 5 2 2 3 3" xfId="5664" xr:uid="{00000000-0005-0000-0000-0000561B0000}"/>
    <cellStyle name="Normal 5 5 2 2 3 3 2" xfId="23394" xr:uid="{4CE697AF-089C-4DE3-8F79-EB3EAD3C85DD}"/>
    <cellStyle name="Normal 5 5 2 2 3 3 3" xfId="14114" xr:uid="{A03E40B1-737E-412A-B1AD-D4E554BB9C03}"/>
    <cellStyle name="Normal 5 5 2 2 3 4" xfId="19177" xr:uid="{7712A3F4-6B2E-4659-80B5-EAE218ECF8AF}"/>
    <cellStyle name="Normal 5 5 2 2 3 5" xfId="9896" xr:uid="{B318E961-6196-42F8-882D-8373A14AF8A4}"/>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952" xr:uid="{3F14E79F-F9A0-4364-9176-79B62D680860}"/>
    <cellStyle name="Normal 5 5 2 2 4 2 2 3" xfId="16672" xr:uid="{61A936C3-0877-4379-9149-F8A3412205EE}"/>
    <cellStyle name="Normal 5 5 2 2 4 2 3" xfId="21735" xr:uid="{C112B7A5-CC15-469F-ADDA-96AE7C0A22C9}"/>
    <cellStyle name="Normal 5 5 2 2 4 2 4" xfId="12454" xr:uid="{5987A248-999A-4AE5-99E6-048083674D75}"/>
    <cellStyle name="Normal 5 5 2 2 4 3" xfId="6077" xr:uid="{00000000-0005-0000-0000-00005A1B0000}"/>
    <cellStyle name="Normal 5 5 2 2 4 3 2" xfId="23807" xr:uid="{423357E6-E010-4032-BBDB-6C60108163CE}"/>
    <cellStyle name="Normal 5 5 2 2 4 3 3" xfId="14527" xr:uid="{AC1CB7B9-4289-474F-B455-9920533A57FE}"/>
    <cellStyle name="Normal 5 5 2 2 4 4" xfId="19590" xr:uid="{2E5BD458-5B56-4783-9C91-3FD6337E625C}"/>
    <cellStyle name="Normal 5 5 2 2 4 5" xfId="10309" xr:uid="{10000542-56A6-4C59-9560-A1D2BB77CDAF}"/>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6365" xr:uid="{659B385F-E50D-4834-8F4F-B487C2112EDF}"/>
    <cellStyle name="Normal 5 5 2 2 5 2 2 3" xfId="17085" xr:uid="{178CA8EF-656F-4EC4-A2B2-34346A8E0C31}"/>
    <cellStyle name="Normal 5 5 2 2 5 2 3" xfId="22148" xr:uid="{8F5AFEF4-BAF8-46E8-87FF-FB5439777909}"/>
    <cellStyle name="Normal 5 5 2 2 5 2 4" xfId="12867" xr:uid="{75E81341-5E5E-4769-9C5C-756478912ACD}"/>
    <cellStyle name="Normal 5 5 2 2 5 3" xfId="6490" xr:uid="{00000000-0005-0000-0000-00005E1B0000}"/>
    <cellStyle name="Normal 5 5 2 2 5 3 2" xfId="24220" xr:uid="{C1E17FC8-EF5F-472B-AB83-4F8F733018FB}"/>
    <cellStyle name="Normal 5 5 2 2 5 3 3" xfId="14940" xr:uid="{ACFBDACA-E914-4E38-A1FA-F51A74E33FC7}"/>
    <cellStyle name="Normal 5 5 2 2 5 4" xfId="20003" xr:uid="{F3392413-05D8-43CC-B721-B600A84D2890}"/>
    <cellStyle name="Normal 5 5 2 2 5 5" xfId="10722" xr:uid="{96487878-CEEC-45AF-9D0A-E762A9D97ED2}"/>
    <cellStyle name="Normal 5 5 2 2 6" xfId="2620" xr:uid="{00000000-0005-0000-0000-00005F1B0000}"/>
    <cellStyle name="Normal 5 5 2 2 6 2" xfId="6903" xr:uid="{00000000-0005-0000-0000-0000601B0000}"/>
    <cellStyle name="Normal 5 5 2 2 6 2 2" xfId="24633" xr:uid="{DA3FC261-9277-4C42-9D46-E04F05F454B6}"/>
    <cellStyle name="Normal 5 5 2 2 6 2 3" xfId="15353" xr:uid="{4A89F226-6E23-4DA4-B2CC-E8F9383831A4}"/>
    <cellStyle name="Normal 5 5 2 2 6 3" xfId="20416" xr:uid="{10E6612A-C67D-4AC9-97E8-BB6BF8EB7008}"/>
    <cellStyle name="Normal 5 5 2 2 6 4" xfId="11135" xr:uid="{DD16E2AF-431C-4E70-B73D-44B0649D9ABB}"/>
    <cellStyle name="Normal 5 5 2 2 7" xfId="4838" xr:uid="{00000000-0005-0000-0000-0000611B0000}"/>
    <cellStyle name="Normal 5 5 2 2 7 2" xfId="22568" xr:uid="{E727134F-12CE-456E-A920-C332AC673810}"/>
    <cellStyle name="Normal 5 5 2 2 7 3" xfId="13288" xr:uid="{DD48F367-610B-4268-A5BE-4D4A70A52F37}"/>
    <cellStyle name="Normal 5 5 2 2 8" xfId="18351" xr:uid="{3A6568F3-E665-4457-82D3-1A869ACED260}"/>
    <cellStyle name="Normal 5 5 2 2 9" xfId="17517" xr:uid="{ADB643B0-C081-431E-AB19-A0394E24AE22}"/>
    <cellStyle name="Normal 5 5 2 3" xfId="939" xr:uid="{00000000-0005-0000-0000-0000621B0000}"/>
    <cellStyle name="Normal 5 5 2 3 2" xfId="3173" xr:uid="{00000000-0005-0000-0000-0000631B0000}"/>
    <cellStyle name="Normal 5 5 2 3 2 2" xfId="7395" xr:uid="{00000000-0005-0000-0000-0000641B0000}"/>
    <cellStyle name="Normal 5 5 2 3 2 2 2" xfId="25125" xr:uid="{74841924-8A21-4F51-A3C1-90D8453DA9CD}"/>
    <cellStyle name="Normal 5 5 2 3 2 2 3" xfId="15845" xr:uid="{9FA426ED-D1AC-4BF1-96A8-27B964D93264}"/>
    <cellStyle name="Normal 5 5 2 3 2 3" xfId="20908" xr:uid="{9FBDC0ED-951E-42E6-A579-26D5DE204E00}"/>
    <cellStyle name="Normal 5 5 2 3 2 4" xfId="11627" xr:uid="{2B4E5441-AC8D-49D7-8AE1-FD25A1022150}"/>
    <cellStyle name="Normal 5 5 2 3 3" xfId="5250" xr:uid="{00000000-0005-0000-0000-0000651B0000}"/>
    <cellStyle name="Normal 5 5 2 3 3 2" xfId="22980" xr:uid="{9EDA1BA3-9B7A-4B03-A12E-F34C7CF47C3A}"/>
    <cellStyle name="Normal 5 5 2 3 3 3" xfId="13700" xr:uid="{06F5A8FA-6E10-464F-BF1B-DFF5BBEB6B6C}"/>
    <cellStyle name="Normal 5 5 2 3 4" xfId="18763" xr:uid="{D7A288C8-1D94-4C20-B0F1-41ED50A054EA}"/>
    <cellStyle name="Normal 5 5 2 3 5" xfId="17935" xr:uid="{C2DBD491-842D-4A87-9813-CBE63ED5453E}"/>
    <cellStyle name="Normal 5 5 2 3 6" xfId="9482" xr:uid="{F6497C15-F9A0-4E4A-A383-F999660C9A59}"/>
    <cellStyle name="Normal 5 5 2 4" xfId="1356" xr:uid="{00000000-0005-0000-0000-0000661B0000}"/>
    <cellStyle name="Normal 5 5 2 4 2" xfId="3586" xr:uid="{00000000-0005-0000-0000-0000671B0000}"/>
    <cellStyle name="Normal 5 5 2 4 2 2" xfId="7808" xr:uid="{00000000-0005-0000-0000-0000681B0000}"/>
    <cellStyle name="Normal 5 5 2 4 2 2 2" xfId="25538" xr:uid="{B19A1736-0846-48AC-B68F-A60EDC6C8F11}"/>
    <cellStyle name="Normal 5 5 2 4 2 2 3" xfId="16258" xr:uid="{6B25AE9F-CBAB-48FD-AE44-2710B5362DD2}"/>
    <cellStyle name="Normal 5 5 2 4 2 3" xfId="21321" xr:uid="{2E4F33F4-42BA-4E86-B70D-1CD36BD7386D}"/>
    <cellStyle name="Normal 5 5 2 4 2 4" xfId="12040" xr:uid="{970B8696-F5A3-4A39-9BBE-B385E49D8EC0}"/>
    <cellStyle name="Normal 5 5 2 4 3" xfId="5663" xr:uid="{00000000-0005-0000-0000-0000691B0000}"/>
    <cellStyle name="Normal 5 5 2 4 3 2" xfId="23393" xr:uid="{66CD217D-DC5A-4D37-908C-593C40B66B11}"/>
    <cellStyle name="Normal 5 5 2 4 3 3" xfId="14113" xr:uid="{7EE79A39-EF5B-4525-A49F-FC5BE0A6FFBD}"/>
    <cellStyle name="Normal 5 5 2 4 4" xfId="19176" xr:uid="{C445C53F-96B9-4562-88BD-7AB90D18257E}"/>
    <cellStyle name="Normal 5 5 2 4 5" xfId="9895" xr:uid="{6DF4FE54-4E87-419F-85D2-ED183B885AEC}"/>
    <cellStyle name="Normal 5 5 2 5" xfId="1769" xr:uid="{00000000-0005-0000-0000-00006A1B0000}"/>
    <cellStyle name="Normal 5 5 2 5 2" xfId="3999" xr:uid="{00000000-0005-0000-0000-00006B1B0000}"/>
    <cellStyle name="Normal 5 5 2 5 2 2" xfId="8221" xr:uid="{00000000-0005-0000-0000-00006C1B0000}"/>
    <cellStyle name="Normal 5 5 2 5 2 2 2" xfId="25951" xr:uid="{41397FFA-B92D-4943-AF0D-1ED041D374F6}"/>
    <cellStyle name="Normal 5 5 2 5 2 2 3" xfId="16671" xr:uid="{C0911014-E058-411B-8038-69FB9CF9FDDD}"/>
    <cellStyle name="Normal 5 5 2 5 2 3" xfId="21734" xr:uid="{FFB715CF-21CD-46BE-88B2-73E69EF021BD}"/>
    <cellStyle name="Normal 5 5 2 5 2 4" xfId="12453" xr:uid="{D10C4614-9B3D-4FA5-B28F-CF70353A4FC9}"/>
    <cellStyle name="Normal 5 5 2 5 3" xfId="6076" xr:uid="{00000000-0005-0000-0000-00006D1B0000}"/>
    <cellStyle name="Normal 5 5 2 5 3 2" xfId="23806" xr:uid="{5E423F00-881E-40E2-B74D-C3ED54851AC2}"/>
    <cellStyle name="Normal 5 5 2 5 3 3" xfId="14526" xr:uid="{6233C619-3994-48D0-8A2D-5761D7F08C74}"/>
    <cellStyle name="Normal 5 5 2 5 4" xfId="19589" xr:uid="{B11712B5-699A-4C9E-8F30-8FD2C72F266D}"/>
    <cellStyle name="Normal 5 5 2 5 5" xfId="10308" xr:uid="{60A6E7B3-F03B-442F-979F-0D31D1EF835D}"/>
    <cellStyle name="Normal 5 5 2 6" xfId="2183" xr:uid="{00000000-0005-0000-0000-00006E1B0000}"/>
    <cellStyle name="Normal 5 5 2 6 2" xfId="4412" xr:uid="{00000000-0005-0000-0000-00006F1B0000}"/>
    <cellStyle name="Normal 5 5 2 6 2 2" xfId="8634" xr:uid="{00000000-0005-0000-0000-0000701B0000}"/>
    <cellStyle name="Normal 5 5 2 6 2 2 2" xfId="26364" xr:uid="{8A085619-92E4-44A3-B59B-C1B19BCEB887}"/>
    <cellStyle name="Normal 5 5 2 6 2 2 3" xfId="17084" xr:uid="{198220A2-27CD-4F13-BABA-8AD06E349C14}"/>
    <cellStyle name="Normal 5 5 2 6 2 3" xfId="22147" xr:uid="{BF4BD4DE-1CCD-4EB7-9901-388579211507}"/>
    <cellStyle name="Normal 5 5 2 6 2 4" xfId="12866" xr:uid="{D8DA15A5-BB4E-4B64-82A6-9C3C615F8FC4}"/>
    <cellStyle name="Normal 5 5 2 6 3" xfId="6489" xr:uid="{00000000-0005-0000-0000-0000711B0000}"/>
    <cellStyle name="Normal 5 5 2 6 3 2" xfId="24219" xr:uid="{25620775-29C8-45FB-88D7-FE00AEF180B9}"/>
    <cellStyle name="Normal 5 5 2 6 3 3" xfId="14939" xr:uid="{D5A4E4FF-D432-4294-A855-620A671A4014}"/>
    <cellStyle name="Normal 5 5 2 6 4" xfId="20002" xr:uid="{9624CF68-025F-46A8-88ED-4AC0BF73522B}"/>
    <cellStyle name="Normal 5 5 2 6 5" xfId="10721" xr:uid="{F509348B-4C82-451B-AAA0-1E116B2C2E46}"/>
    <cellStyle name="Normal 5 5 2 7" xfId="2619" xr:uid="{00000000-0005-0000-0000-0000721B0000}"/>
    <cellStyle name="Normal 5 5 2 7 2" xfId="6902" xr:uid="{00000000-0005-0000-0000-0000731B0000}"/>
    <cellStyle name="Normal 5 5 2 7 2 2" xfId="24632" xr:uid="{801EA042-EBF1-4CE5-A72D-ADC9C9E2E7D5}"/>
    <cellStyle name="Normal 5 5 2 7 2 3" xfId="15352" xr:uid="{261C5AEB-8587-4027-B78C-846B904EEB0B}"/>
    <cellStyle name="Normal 5 5 2 7 3" xfId="20415" xr:uid="{A40FFFAF-3083-4641-8BE7-388BE5DAE078}"/>
    <cellStyle name="Normal 5 5 2 7 4" xfId="11134" xr:uid="{15406CA5-59CC-471A-B83F-F71FD6133682}"/>
    <cellStyle name="Normal 5 5 2 8" xfId="4837" xr:uid="{00000000-0005-0000-0000-0000741B0000}"/>
    <cellStyle name="Normal 5 5 2 8 2" xfId="22567" xr:uid="{E35F45FC-B972-479B-812D-16A6C9F5BD91}"/>
    <cellStyle name="Normal 5 5 2 8 3" xfId="13287" xr:uid="{FA84B760-F31A-43E1-8F9B-37DAC45FE5E7}"/>
    <cellStyle name="Normal 5 5 2 9" xfId="18350" xr:uid="{42E7E924-4190-474A-BC68-35B0EE68EE79}"/>
    <cellStyle name="Normal 5 5 3" xfId="467" xr:uid="{00000000-0005-0000-0000-0000751B0000}"/>
    <cellStyle name="Normal 5 5 3 10" xfId="9071" xr:uid="{F8D3D848-C65F-4BB8-B34B-42609EA0538D}"/>
    <cellStyle name="Normal 5 5 3 2" xfId="941" xr:uid="{00000000-0005-0000-0000-0000761B0000}"/>
    <cellStyle name="Normal 5 5 3 2 2" xfId="3175" xr:uid="{00000000-0005-0000-0000-0000771B0000}"/>
    <cellStyle name="Normal 5 5 3 2 2 2" xfId="7397" xr:uid="{00000000-0005-0000-0000-0000781B0000}"/>
    <cellStyle name="Normal 5 5 3 2 2 2 2" xfId="25127" xr:uid="{3750FF94-D7F6-443C-AFEA-92D8C2376D40}"/>
    <cellStyle name="Normal 5 5 3 2 2 2 3" xfId="15847" xr:uid="{DBC0EB9E-1A9B-4E6A-90A6-5653EE17C9C9}"/>
    <cellStyle name="Normal 5 5 3 2 2 3" xfId="20910" xr:uid="{FBB718E8-26E7-4C9B-AA22-F38C6ED53E28}"/>
    <cellStyle name="Normal 5 5 3 2 2 4" xfId="11629" xr:uid="{90ECC9D7-38B6-4C68-A56E-C27E0170D13A}"/>
    <cellStyle name="Normal 5 5 3 2 3" xfId="5252" xr:uid="{00000000-0005-0000-0000-0000791B0000}"/>
    <cellStyle name="Normal 5 5 3 2 3 2" xfId="22982" xr:uid="{857F1A81-25A5-4774-BFB1-8ACE09C6A996}"/>
    <cellStyle name="Normal 5 5 3 2 3 3" xfId="13702" xr:uid="{D358B1B0-39C5-4418-87BA-6ECF29FEE929}"/>
    <cellStyle name="Normal 5 5 3 2 4" xfId="18765" xr:uid="{03157B4B-E912-45E0-9EF3-2D2E47535BD7}"/>
    <cellStyle name="Normal 5 5 3 2 5" xfId="17937" xr:uid="{5F9EC5CA-1DAA-4E72-BDBF-7A473F3D241A}"/>
    <cellStyle name="Normal 5 5 3 2 6" xfId="9484" xr:uid="{2AB9884B-FBFE-4905-8D65-E9A40487CFFE}"/>
    <cellStyle name="Normal 5 5 3 3" xfId="1358" xr:uid="{00000000-0005-0000-0000-00007A1B0000}"/>
    <cellStyle name="Normal 5 5 3 3 2" xfId="3588" xr:uid="{00000000-0005-0000-0000-00007B1B0000}"/>
    <cellStyle name="Normal 5 5 3 3 2 2" xfId="7810" xr:uid="{00000000-0005-0000-0000-00007C1B0000}"/>
    <cellStyle name="Normal 5 5 3 3 2 2 2" xfId="25540" xr:uid="{E30F62C2-53A6-43CA-A977-01F1DC8C0968}"/>
    <cellStyle name="Normal 5 5 3 3 2 2 3" xfId="16260" xr:uid="{104B71C9-FA07-4603-9244-A983905BC5EC}"/>
    <cellStyle name="Normal 5 5 3 3 2 3" xfId="21323" xr:uid="{79B20731-D6AC-45FC-9011-22F7A7F75CC7}"/>
    <cellStyle name="Normal 5 5 3 3 2 4" xfId="12042" xr:uid="{80E3B504-3814-42B1-B2C5-E17CC2714ED0}"/>
    <cellStyle name="Normal 5 5 3 3 3" xfId="5665" xr:uid="{00000000-0005-0000-0000-00007D1B0000}"/>
    <cellStyle name="Normal 5 5 3 3 3 2" xfId="23395" xr:uid="{4DF8BD00-8398-4710-BC27-6B8B17DCB510}"/>
    <cellStyle name="Normal 5 5 3 3 3 3" xfId="14115" xr:uid="{BAB58CEA-CE89-426E-BC77-671CE5702EC2}"/>
    <cellStyle name="Normal 5 5 3 3 4" xfId="19178" xr:uid="{D86BC094-13D6-418F-AF03-E69B047CCC84}"/>
    <cellStyle name="Normal 5 5 3 3 5" xfId="9897" xr:uid="{DDCDC16B-1117-4A12-ABBD-8E0A91AFEF13}"/>
    <cellStyle name="Normal 5 5 3 4" xfId="1771" xr:uid="{00000000-0005-0000-0000-00007E1B0000}"/>
    <cellStyle name="Normal 5 5 3 4 2" xfId="4001" xr:uid="{00000000-0005-0000-0000-00007F1B0000}"/>
    <cellStyle name="Normal 5 5 3 4 2 2" xfId="8223" xr:uid="{00000000-0005-0000-0000-0000801B0000}"/>
    <cellStyle name="Normal 5 5 3 4 2 2 2" xfId="25953" xr:uid="{F837874B-33D5-4D32-BB96-C73E0EE1FAAC}"/>
    <cellStyle name="Normal 5 5 3 4 2 2 3" xfId="16673" xr:uid="{99AD24D5-3970-45DD-B2E7-A4DA6D2014AF}"/>
    <cellStyle name="Normal 5 5 3 4 2 3" xfId="21736" xr:uid="{53783CC9-8B22-48A3-9DB8-5B46DD12D47A}"/>
    <cellStyle name="Normal 5 5 3 4 2 4" xfId="12455" xr:uid="{1306C740-3DD0-471D-9CE7-6E4C430386B6}"/>
    <cellStyle name="Normal 5 5 3 4 3" xfId="6078" xr:uid="{00000000-0005-0000-0000-0000811B0000}"/>
    <cellStyle name="Normal 5 5 3 4 3 2" xfId="23808" xr:uid="{EB0850B3-7573-4774-AE96-3833BC53D935}"/>
    <cellStyle name="Normal 5 5 3 4 3 3" xfId="14528" xr:uid="{A20D6E59-FE35-46E6-8F1F-4D819AF1CC1A}"/>
    <cellStyle name="Normal 5 5 3 4 4" xfId="19591" xr:uid="{C6F757C4-235B-4527-9BD9-ABCD5D0827EB}"/>
    <cellStyle name="Normal 5 5 3 4 5" xfId="10310" xr:uid="{F6BF1472-741A-4CA4-9D40-5AF50318C8C9}"/>
    <cellStyle name="Normal 5 5 3 5" xfId="2185" xr:uid="{00000000-0005-0000-0000-0000821B0000}"/>
    <cellStyle name="Normal 5 5 3 5 2" xfId="4414" xr:uid="{00000000-0005-0000-0000-0000831B0000}"/>
    <cellStyle name="Normal 5 5 3 5 2 2" xfId="8636" xr:uid="{00000000-0005-0000-0000-0000841B0000}"/>
    <cellStyle name="Normal 5 5 3 5 2 2 2" xfId="26366" xr:uid="{3FAA7BD8-D9BD-49D7-9876-2ACB2F9CED2B}"/>
    <cellStyle name="Normal 5 5 3 5 2 2 3" xfId="17086" xr:uid="{774CB211-1D16-4D24-88D9-47C5DDBF575E}"/>
    <cellStyle name="Normal 5 5 3 5 2 3" xfId="22149" xr:uid="{5898DA63-8C7D-476E-A678-C1D8E1E6818E}"/>
    <cellStyle name="Normal 5 5 3 5 2 4" xfId="12868" xr:uid="{4EF327F6-0B10-4FD0-AF4A-579083B09815}"/>
    <cellStyle name="Normal 5 5 3 5 3" xfId="6491" xr:uid="{00000000-0005-0000-0000-0000851B0000}"/>
    <cellStyle name="Normal 5 5 3 5 3 2" xfId="24221" xr:uid="{494C0D2A-D4F5-4F96-9DEF-6C8CAEB1292F}"/>
    <cellStyle name="Normal 5 5 3 5 3 3" xfId="14941" xr:uid="{2F1D3012-8B0F-4D64-8E15-F3AC621AE5C9}"/>
    <cellStyle name="Normal 5 5 3 5 4" xfId="20004" xr:uid="{CF28B2F6-C40D-4C67-B905-342210CACA2F}"/>
    <cellStyle name="Normal 5 5 3 5 5" xfId="10723" xr:uid="{048CB54E-C70B-4EB0-9ABA-53418E1F2802}"/>
    <cellStyle name="Normal 5 5 3 6" xfId="2621" xr:uid="{00000000-0005-0000-0000-0000861B0000}"/>
    <cellStyle name="Normal 5 5 3 6 2" xfId="6904" xr:uid="{00000000-0005-0000-0000-0000871B0000}"/>
    <cellStyle name="Normal 5 5 3 6 2 2" xfId="24634" xr:uid="{9222A7E9-615B-40BE-B506-0BD0282AF496}"/>
    <cellStyle name="Normal 5 5 3 6 2 3" xfId="15354" xr:uid="{A9FBBA13-471C-40BE-84B0-2525D9687500}"/>
    <cellStyle name="Normal 5 5 3 6 3" xfId="20417" xr:uid="{67F7C1BF-B0E9-449B-BBC0-354C7528D1F3}"/>
    <cellStyle name="Normal 5 5 3 6 4" xfId="11136" xr:uid="{176AA1EC-68BE-40FB-923A-020C731B8BF9}"/>
    <cellStyle name="Normal 5 5 3 7" xfId="4839" xr:uid="{00000000-0005-0000-0000-0000881B0000}"/>
    <cellStyle name="Normal 5 5 3 7 2" xfId="22569" xr:uid="{54F0EF22-C7C5-4378-B337-A9DC0C53D87F}"/>
    <cellStyle name="Normal 5 5 3 7 3" xfId="13289" xr:uid="{E9044598-A3FF-41AB-88B1-0FAE216ABBCB}"/>
    <cellStyle name="Normal 5 5 3 8" xfId="18352" xr:uid="{6FA9C61B-0C59-4CB7-8B1F-3D88600A92C0}"/>
    <cellStyle name="Normal 5 5 3 9" xfId="17518" xr:uid="{F9E6D0DA-07CE-42E6-83E5-D8E06854F140}"/>
    <cellStyle name="Normal 5 5 4" xfId="938" xr:uid="{00000000-0005-0000-0000-0000891B0000}"/>
    <cellStyle name="Normal 5 5 4 2" xfId="3172" xr:uid="{00000000-0005-0000-0000-00008A1B0000}"/>
    <cellStyle name="Normal 5 5 4 2 2" xfId="7394" xr:uid="{00000000-0005-0000-0000-00008B1B0000}"/>
    <cellStyle name="Normal 5 5 4 2 2 2" xfId="25124" xr:uid="{9A8C3145-22D1-4168-9317-4AE6DDF7EAAC}"/>
    <cellStyle name="Normal 5 5 4 2 2 3" xfId="15844" xr:uid="{1DF92537-1E7B-4D88-88FC-0C7212C20032}"/>
    <cellStyle name="Normal 5 5 4 2 3" xfId="20907" xr:uid="{1FCD6D72-0A75-47A1-A0C1-D201FE26E75A}"/>
    <cellStyle name="Normal 5 5 4 2 4" xfId="11626" xr:uid="{18ED3D1B-DD89-49FB-90DA-E5964635E448}"/>
    <cellStyle name="Normal 5 5 4 3" xfId="5249" xr:uid="{00000000-0005-0000-0000-00008C1B0000}"/>
    <cellStyle name="Normal 5 5 4 3 2" xfId="22979" xr:uid="{FF3C07F2-5A18-4947-AA29-D32116EA7803}"/>
    <cellStyle name="Normal 5 5 4 3 3" xfId="13699" xr:uid="{1A075083-8E9B-44D6-9721-A836410E430A}"/>
    <cellStyle name="Normal 5 5 4 4" xfId="18762" xr:uid="{4A0715D4-74C8-450C-B56F-B12BB6ED0223}"/>
    <cellStyle name="Normal 5 5 4 5" xfId="17934" xr:uid="{C2CB3BC6-9CD6-4DC2-9B27-B505A704605F}"/>
    <cellStyle name="Normal 5 5 4 6" xfId="9481" xr:uid="{FAB8F6F6-F938-444A-82BA-9DE4A3994598}"/>
    <cellStyle name="Normal 5 5 5" xfId="1355" xr:uid="{00000000-0005-0000-0000-00008D1B0000}"/>
    <cellStyle name="Normal 5 5 5 2" xfId="3585" xr:uid="{00000000-0005-0000-0000-00008E1B0000}"/>
    <cellStyle name="Normal 5 5 5 2 2" xfId="7807" xr:uid="{00000000-0005-0000-0000-00008F1B0000}"/>
    <cellStyle name="Normal 5 5 5 2 2 2" xfId="25537" xr:uid="{170B1958-5044-4CE1-A16C-A79D31CF6915}"/>
    <cellStyle name="Normal 5 5 5 2 2 3" xfId="16257" xr:uid="{9B1B7C3D-CF41-49C8-965E-BEB98E4E0907}"/>
    <cellStyle name="Normal 5 5 5 2 3" xfId="21320" xr:uid="{5FB00806-991A-4A00-A42E-9442A98A6216}"/>
    <cellStyle name="Normal 5 5 5 2 4" xfId="12039" xr:uid="{CBFD6DE9-2E6A-44CE-B3AC-8299E2E97EBB}"/>
    <cellStyle name="Normal 5 5 5 3" xfId="5662" xr:uid="{00000000-0005-0000-0000-0000901B0000}"/>
    <cellStyle name="Normal 5 5 5 3 2" xfId="23392" xr:uid="{97D7A9CA-190C-44A3-93BF-F98EB801C8B9}"/>
    <cellStyle name="Normal 5 5 5 3 3" xfId="14112" xr:uid="{87058E6D-BE14-4486-9B0E-F0310668FB7E}"/>
    <cellStyle name="Normal 5 5 5 4" xfId="19175" xr:uid="{9BCB39A2-3A68-4E5E-B9E5-92A9E39B89F9}"/>
    <cellStyle name="Normal 5 5 5 5" xfId="9894" xr:uid="{1B807FBD-39FC-4BDE-955B-91710DCAD522}"/>
    <cellStyle name="Normal 5 5 6" xfId="1768" xr:uid="{00000000-0005-0000-0000-0000911B0000}"/>
    <cellStyle name="Normal 5 5 6 2" xfId="3998" xr:uid="{00000000-0005-0000-0000-0000921B0000}"/>
    <cellStyle name="Normal 5 5 6 2 2" xfId="8220" xr:uid="{00000000-0005-0000-0000-0000931B0000}"/>
    <cellStyle name="Normal 5 5 6 2 2 2" xfId="25950" xr:uid="{EB00F1ED-C6A5-4C93-88D4-823AC2011CB0}"/>
    <cellStyle name="Normal 5 5 6 2 2 3" xfId="16670" xr:uid="{8768B2CB-E472-4E3E-B112-909DB6D6A942}"/>
    <cellStyle name="Normal 5 5 6 2 3" xfId="21733" xr:uid="{53B0E809-444B-4508-A3FF-2DDCDC4CE6A4}"/>
    <cellStyle name="Normal 5 5 6 2 4" xfId="12452" xr:uid="{65D0103F-762D-404D-893D-F5312E14A245}"/>
    <cellStyle name="Normal 5 5 6 3" xfId="6075" xr:uid="{00000000-0005-0000-0000-0000941B0000}"/>
    <cellStyle name="Normal 5 5 6 3 2" xfId="23805" xr:uid="{686E40DC-FEF8-4D64-811E-4DB09FC61FC3}"/>
    <cellStyle name="Normal 5 5 6 3 3" xfId="14525" xr:uid="{8157CCCD-A622-4290-B6DC-E9C7142C021A}"/>
    <cellStyle name="Normal 5 5 6 4" xfId="19588" xr:uid="{0934D91A-808B-4312-9726-B7B07A60CEB2}"/>
    <cellStyle name="Normal 5 5 6 5" xfId="10307" xr:uid="{CB058B5B-F0A8-4D5D-9143-F23807A53B48}"/>
    <cellStyle name="Normal 5 5 7" xfId="2182" xr:uid="{00000000-0005-0000-0000-0000951B0000}"/>
    <cellStyle name="Normal 5 5 7 2" xfId="4411" xr:uid="{00000000-0005-0000-0000-0000961B0000}"/>
    <cellStyle name="Normal 5 5 7 2 2" xfId="8633" xr:uid="{00000000-0005-0000-0000-0000971B0000}"/>
    <cellStyle name="Normal 5 5 7 2 2 2" xfId="26363" xr:uid="{991B0475-B3BE-48D9-AC31-BE4EB5E25C9D}"/>
    <cellStyle name="Normal 5 5 7 2 2 3" xfId="17083" xr:uid="{5E9D034D-09F6-478B-A77E-C35A909D83ED}"/>
    <cellStyle name="Normal 5 5 7 2 3" xfId="22146" xr:uid="{DB5894CF-2F58-4D75-ABF9-3A6B97059BBA}"/>
    <cellStyle name="Normal 5 5 7 2 4" xfId="12865" xr:uid="{F4A96AD1-BC0B-4609-B4B6-C24D54A8B191}"/>
    <cellStyle name="Normal 5 5 7 3" xfId="6488" xr:uid="{00000000-0005-0000-0000-0000981B0000}"/>
    <cellStyle name="Normal 5 5 7 3 2" xfId="24218" xr:uid="{A6E5FD77-3195-4448-9138-79CAC393CD7E}"/>
    <cellStyle name="Normal 5 5 7 3 3" xfId="14938" xr:uid="{3A6B51A9-8357-4F03-B130-969D6BBACAE4}"/>
    <cellStyle name="Normal 5 5 7 4" xfId="20001" xr:uid="{85CCC5B9-3BE4-4866-8E89-15665713E366}"/>
    <cellStyle name="Normal 5 5 7 5" xfId="10720" xr:uid="{E7EF7DA9-2891-4F31-8A87-DBA26189021B}"/>
    <cellStyle name="Normal 5 5 8" xfId="2618" xr:uid="{00000000-0005-0000-0000-0000991B0000}"/>
    <cellStyle name="Normal 5 5 8 2" xfId="6901" xr:uid="{00000000-0005-0000-0000-00009A1B0000}"/>
    <cellStyle name="Normal 5 5 8 2 2" xfId="24631" xr:uid="{CB19A189-B87F-406C-9A41-A755E278BD78}"/>
    <cellStyle name="Normal 5 5 8 2 3" xfId="15351" xr:uid="{A9917C3E-B705-4339-8E1B-4AC3F7915F37}"/>
    <cellStyle name="Normal 5 5 8 3" xfId="20414" xr:uid="{B68EDFB9-B566-450A-9728-7AF07AC8837E}"/>
    <cellStyle name="Normal 5 5 8 4" xfId="11133" xr:uid="{7CF1F1A3-384F-4D48-A620-D4A87A2E5628}"/>
    <cellStyle name="Normal 5 5 9" xfId="4836" xr:uid="{00000000-0005-0000-0000-00009B1B0000}"/>
    <cellStyle name="Normal 5 5 9 2" xfId="22566" xr:uid="{C910BABE-9E49-4288-9F0B-92E23C573A8B}"/>
    <cellStyle name="Normal 5 5 9 3" xfId="13286" xr:uid="{D33B2FA1-0BE2-4AAC-BD44-7D316B2B49F8}"/>
    <cellStyle name="Normal 5 6" xfId="468" xr:uid="{00000000-0005-0000-0000-00009C1B0000}"/>
    <cellStyle name="Normal 5 6 10" xfId="17519" xr:uid="{B7D10726-DF26-47E2-B385-3235A4BC14E9}"/>
    <cellStyle name="Normal 5 6 11" xfId="9072" xr:uid="{C04B137A-F4ED-45E7-A4EC-C1AA33408B30}"/>
    <cellStyle name="Normal 5 6 2" xfId="469" xr:uid="{00000000-0005-0000-0000-00009D1B0000}"/>
    <cellStyle name="Normal 5 6 2 10" xfId="9073" xr:uid="{324F7F6F-4C1C-4B6A-BB30-489D20F21089}"/>
    <cellStyle name="Normal 5 6 2 2" xfId="943" xr:uid="{00000000-0005-0000-0000-00009E1B0000}"/>
    <cellStyle name="Normal 5 6 2 2 2" xfId="3177" xr:uid="{00000000-0005-0000-0000-00009F1B0000}"/>
    <cellStyle name="Normal 5 6 2 2 2 2" xfId="7399" xr:uid="{00000000-0005-0000-0000-0000A01B0000}"/>
    <cellStyle name="Normal 5 6 2 2 2 2 2" xfId="25129" xr:uid="{7E90AE3D-0228-4D39-B1ED-E0C35367F154}"/>
    <cellStyle name="Normal 5 6 2 2 2 2 3" xfId="15849" xr:uid="{51AE1735-D9D2-4B54-8391-7E9F46F178D7}"/>
    <cellStyle name="Normal 5 6 2 2 2 3" xfId="20912" xr:uid="{A5FEDEBF-F85C-43F5-BF31-F96734E82759}"/>
    <cellStyle name="Normal 5 6 2 2 2 4" xfId="11631" xr:uid="{0D5B529E-B990-4293-988B-B0B16D88B0BF}"/>
    <cellStyle name="Normal 5 6 2 2 3" xfId="5254" xr:uid="{00000000-0005-0000-0000-0000A11B0000}"/>
    <cellStyle name="Normal 5 6 2 2 3 2" xfId="22984" xr:uid="{846ACB5E-75ED-44E1-ADB5-F4DC2DBAFE49}"/>
    <cellStyle name="Normal 5 6 2 2 3 3" xfId="13704" xr:uid="{6FAB41C6-BB01-4515-81E5-C35D58FEC552}"/>
    <cellStyle name="Normal 5 6 2 2 4" xfId="18767" xr:uid="{92D56B54-BF63-4EE8-BBC6-E1C65A9CF455}"/>
    <cellStyle name="Normal 5 6 2 2 5" xfId="17939" xr:uid="{BB7243D8-6F35-4BF4-952B-4BF7D5D60702}"/>
    <cellStyle name="Normal 5 6 2 2 6" xfId="9486" xr:uid="{5F086A8A-19AA-4B2F-869D-CE1E8072E7F0}"/>
    <cellStyle name="Normal 5 6 2 3" xfId="1360" xr:uid="{00000000-0005-0000-0000-0000A21B0000}"/>
    <cellStyle name="Normal 5 6 2 3 2" xfId="3590" xr:uid="{00000000-0005-0000-0000-0000A31B0000}"/>
    <cellStyle name="Normal 5 6 2 3 2 2" xfId="7812" xr:uid="{00000000-0005-0000-0000-0000A41B0000}"/>
    <cellStyle name="Normal 5 6 2 3 2 2 2" xfId="25542" xr:uid="{DD634CE2-4A78-4E9A-AB35-17E10F42BC3C}"/>
    <cellStyle name="Normal 5 6 2 3 2 2 3" xfId="16262" xr:uid="{4D9061C9-E4B4-4A57-A775-791266FF16ED}"/>
    <cellStyle name="Normal 5 6 2 3 2 3" xfId="21325" xr:uid="{8F60B29E-3034-4C64-B112-489880134906}"/>
    <cellStyle name="Normal 5 6 2 3 2 4" xfId="12044" xr:uid="{B2BB605B-B61C-4424-A179-D2225601BB5A}"/>
    <cellStyle name="Normal 5 6 2 3 3" xfId="5667" xr:uid="{00000000-0005-0000-0000-0000A51B0000}"/>
    <cellStyle name="Normal 5 6 2 3 3 2" xfId="23397" xr:uid="{347EF74D-AE93-4AE7-87E1-7A7CD6F5D7E2}"/>
    <cellStyle name="Normal 5 6 2 3 3 3" xfId="14117" xr:uid="{CFD855D6-1D79-4DC4-9328-C62D68A498D5}"/>
    <cellStyle name="Normal 5 6 2 3 4" xfId="19180" xr:uid="{7ED83C26-0470-46D1-8548-8E3C6AA06FB1}"/>
    <cellStyle name="Normal 5 6 2 3 5" xfId="9899" xr:uid="{96EC8496-1C63-4881-93CA-89AC349A39C1}"/>
    <cellStyle name="Normal 5 6 2 4" xfId="1773" xr:uid="{00000000-0005-0000-0000-0000A61B0000}"/>
    <cellStyle name="Normal 5 6 2 4 2" xfId="4003" xr:uid="{00000000-0005-0000-0000-0000A71B0000}"/>
    <cellStyle name="Normal 5 6 2 4 2 2" xfId="8225" xr:uid="{00000000-0005-0000-0000-0000A81B0000}"/>
    <cellStyle name="Normal 5 6 2 4 2 2 2" xfId="25955" xr:uid="{E459DDA9-A9C8-4ABE-96FB-6095CC9E0668}"/>
    <cellStyle name="Normal 5 6 2 4 2 2 3" xfId="16675" xr:uid="{D5869445-C28B-41C7-BA56-942A9E150364}"/>
    <cellStyle name="Normal 5 6 2 4 2 3" xfId="21738" xr:uid="{6D5ABC65-9F0B-4792-9002-A56E4245B8DE}"/>
    <cellStyle name="Normal 5 6 2 4 2 4" xfId="12457" xr:uid="{93D03314-A7BD-4D9C-8A85-C4330F3DAA84}"/>
    <cellStyle name="Normal 5 6 2 4 3" xfId="6080" xr:uid="{00000000-0005-0000-0000-0000A91B0000}"/>
    <cellStyle name="Normal 5 6 2 4 3 2" xfId="23810" xr:uid="{221B90A6-414A-4A04-90BB-C822507A3E5E}"/>
    <cellStyle name="Normal 5 6 2 4 3 3" xfId="14530" xr:uid="{3EC23670-C6F7-464B-A891-2B52F0F0E2A5}"/>
    <cellStyle name="Normal 5 6 2 4 4" xfId="19593" xr:uid="{F9EBD539-78CB-460C-AB16-808D86E50F3D}"/>
    <cellStyle name="Normal 5 6 2 4 5" xfId="10312" xr:uid="{397D2F19-B450-4CF0-BCE6-EA37F8EE2819}"/>
    <cellStyle name="Normal 5 6 2 5" xfId="2187" xr:uid="{00000000-0005-0000-0000-0000AA1B0000}"/>
    <cellStyle name="Normal 5 6 2 5 2" xfId="4416" xr:uid="{00000000-0005-0000-0000-0000AB1B0000}"/>
    <cellStyle name="Normal 5 6 2 5 2 2" xfId="8638" xr:uid="{00000000-0005-0000-0000-0000AC1B0000}"/>
    <cellStyle name="Normal 5 6 2 5 2 2 2" xfId="26368" xr:uid="{586E5B4F-C26A-4C4D-B6B9-4B715B9E9782}"/>
    <cellStyle name="Normal 5 6 2 5 2 2 3" xfId="17088" xr:uid="{819E5DC6-BF6F-4CA6-BFBD-2D920A470751}"/>
    <cellStyle name="Normal 5 6 2 5 2 3" xfId="22151" xr:uid="{A386A701-68E4-42C4-884C-3AB3FE63D72B}"/>
    <cellStyle name="Normal 5 6 2 5 2 4" xfId="12870" xr:uid="{591D5756-96C9-49CB-8497-ED734F0F0915}"/>
    <cellStyle name="Normal 5 6 2 5 3" xfId="6493" xr:uid="{00000000-0005-0000-0000-0000AD1B0000}"/>
    <cellStyle name="Normal 5 6 2 5 3 2" xfId="24223" xr:uid="{2D18EE52-0BA5-43B9-AA10-995E19B9B238}"/>
    <cellStyle name="Normal 5 6 2 5 3 3" xfId="14943" xr:uid="{005137B1-DE23-49B8-BE09-DA2DBB8734F0}"/>
    <cellStyle name="Normal 5 6 2 5 4" xfId="20006" xr:uid="{D66EC005-3D3F-4503-8BD6-C78AF1F0DCFA}"/>
    <cellStyle name="Normal 5 6 2 5 5" xfId="10725" xr:uid="{5315B99C-7C49-4797-B9A2-BA37A33DBBA6}"/>
    <cellStyle name="Normal 5 6 2 6" xfId="2623" xr:uid="{00000000-0005-0000-0000-0000AE1B0000}"/>
    <cellStyle name="Normal 5 6 2 6 2" xfId="6906" xr:uid="{00000000-0005-0000-0000-0000AF1B0000}"/>
    <cellStyle name="Normal 5 6 2 6 2 2" xfId="24636" xr:uid="{2879FDE2-0E20-47DD-BE02-491AF038B606}"/>
    <cellStyle name="Normal 5 6 2 6 2 3" xfId="15356" xr:uid="{059AFBF7-44F2-4A1D-9826-DA9124D0A79B}"/>
    <cellStyle name="Normal 5 6 2 6 3" xfId="20419" xr:uid="{1A32F225-CC7B-46E6-9FBB-4394930F8197}"/>
    <cellStyle name="Normal 5 6 2 6 4" xfId="11138" xr:uid="{42D35575-EFC4-425A-B5BE-BD07BDCCC328}"/>
    <cellStyle name="Normal 5 6 2 7" xfId="4841" xr:uid="{00000000-0005-0000-0000-0000B01B0000}"/>
    <cellStyle name="Normal 5 6 2 7 2" xfId="22571" xr:uid="{334268F9-ACBB-46D4-8526-9CCAEC2E7D6F}"/>
    <cellStyle name="Normal 5 6 2 7 3" xfId="13291" xr:uid="{7A1C8CBF-1D39-45BF-81BB-25373D516B8E}"/>
    <cellStyle name="Normal 5 6 2 8" xfId="18354" xr:uid="{92D9D8D0-ED0B-468D-B93E-F2E4C019C3FD}"/>
    <cellStyle name="Normal 5 6 2 9" xfId="17520" xr:uid="{43F267CB-CD36-48B6-9B2C-4A0EA21FC355}"/>
    <cellStyle name="Normal 5 6 3" xfId="942" xr:uid="{00000000-0005-0000-0000-0000B11B0000}"/>
    <cellStyle name="Normal 5 6 3 2" xfId="3176" xr:uid="{00000000-0005-0000-0000-0000B21B0000}"/>
    <cellStyle name="Normal 5 6 3 2 2" xfId="7398" xr:uid="{00000000-0005-0000-0000-0000B31B0000}"/>
    <cellStyle name="Normal 5 6 3 2 2 2" xfId="25128" xr:uid="{212BDB7F-4D09-4614-A146-EAE0AB49CD7B}"/>
    <cellStyle name="Normal 5 6 3 2 2 3" xfId="15848" xr:uid="{7E8A35C4-E9C4-4A28-8F4D-4C5988999E42}"/>
    <cellStyle name="Normal 5 6 3 2 3" xfId="20911" xr:uid="{6763565A-535F-43F2-AC00-AD86601F1F4E}"/>
    <cellStyle name="Normal 5 6 3 2 4" xfId="11630" xr:uid="{34BED9D2-B445-4B96-A832-890476F07141}"/>
    <cellStyle name="Normal 5 6 3 3" xfId="5253" xr:uid="{00000000-0005-0000-0000-0000B41B0000}"/>
    <cellStyle name="Normal 5 6 3 3 2" xfId="22983" xr:uid="{6D04E375-2BB5-42C1-B9B7-8CC4C2C9C9F9}"/>
    <cellStyle name="Normal 5 6 3 3 3" xfId="13703" xr:uid="{5046380B-A7B3-4721-BDBC-D1EA69CF5D8E}"/>
    <cellStyle name="Normal 5 6 3 4" xfId="18766" xr:uid="{DE0DA6FF-722C-4E02-BDAD-4AC53044C9AB}"/>
    <cellStyle name="Normal 5 6 3 5" xfId="17938" xr:uid="{B62BE51A-28BF-4981-9737-61E4B02A76DD}"/>
    <cellStyle name="Normal 5 6 3 6" xfId="9485" xr:uid="{1778A84D-9715-451D-B3CC-0B5526C9B92A}"/>
    <cellStyle name="Normal 5 6 4" xfId="1359" xr:uid="{00000000-0005-0000-0000-0000B51B0000}"/>
    <cellStyle name="Normal 5 6 4 2" xfId="3589" xr:uid="{00000000-0005-0000-0000-0000B61B0000}"/>
    <cellStyle name="Normal 5 6 4 2 2" xfId="7811" xr:uid="{00000000-0005-0000-0000-0000B71B0000}"/>
    <cellStyle name="Normal 5 6 4 2 2 2" xfId="25541" xr:uid="{554AC5BA-DD09-4F1D-9312-EAA925B2C79A}"/>
    <cellStyle name="Normal 5 6 4 2 2 3" xfId="16261" xr:uid="{BE68F745-7B86-44AE-948E-8091262EFC2B}"/>
    <cellStyle name="Normal 5 6 4 2 3" xfId="21324" xr:uid="{3D2BA54D-63DE-4F6F-9A58-A3B9E1308B34}"/>
    <cellStyle name="Normal 5 6 4 2 4" xfId="12043" xr:uid="{C4A1F7B3-988A-43EA-A9C6-B944F3FE1F99}"/>
    <cellStyle name="Normal 5 6 4 3" xfId="5666" xr:uid="{00000000-0005-0000-0000-0000B81B0000}"/>
    <cellStyle name="Normal 5 6 4 3 2" xfId="23396" xr:uid="{36CCBBE8-01DB-4522-B717-65FF24A3EFB8}"/>
    <cellStyle name="Normal 5 6 4 3 3" xfId="14116" xr:uid="{796B59F0-E7C7-4E56-B719-50B077FCAD47}"/>
    <cellStyle name="Normal 5 6 4 4" xfId="19179" xr:uid="{2E3978D3-FBA5-4130-AC16-F78827EED01B}"/>
    <cellStyle name="Normal 5 6 4 5" xfId="9898" xr:uid="{414D54F8-7A69-448F-A326-F0F4ACEB2FF1}"/>
    <cellStyle name="Normal 5 6 5" xfId="1772" xr:uid="{00000000-0005-0000-0000-0000B91B0000}"/>
    <cellStyle name="Normal 5 6 5 2" xfId="4002" xr:uid="{00000000-0005-0000-0000-0000BA1B0000}"/>
    <cellStyle name="Normal 5 6 5 2 2" xfId="8224" xr:uid="{00000000-0005-0000-0000-0000BB1B0000}"/>
    <cellStyle name="Normal 5 6 5 2 2 2" xfId="25954" xr:uid="{EEA94662-A2D9-46EB-8295-18F048F4B66F}"/>
    <cellStyle name="Normal 5 6 5 2 2 3" xfId="16674" xr:uid="{ADF46843-F933-4FA2-81AE-AE34302E82C7}"/>
    <cellStyle name="Normal 5 6 5 2 3" xfId="21737" xr:uid="{B5A77B86-B0B0-4F37-A159-6A7FBF78BABB}"/>
    <cellStyle name="Normal 5 6 5 2 4" xfId="12456" xr:uid="{0A9339B5-28F5-4664-9E8A-5C27EF4985F7}"/>
    <cellStyle name="Normal 5 6 5 3" xfId="6079" xr:uid="{00000000-0005-0000-0000-0000BC1B0000}"/>
    <cellStyle name="Normal 5 6 5 3 2" xfId="23809" xr:uid="{2899F20D-C8AA-4B61-A542-4B3D412EC069}"/>
    <cellStyle name="Normal 5 6 5 3 3" xfId="14529" xr:uid="{D1E4B2D9-B1B6-4373-9E94-8ACC0B3194DB}"/>
    <cellStyle name="Normal 5 6 5 4" xfId="19592" xr:uid="{6274CD2E-8C68-4368-9DDC-C2A592B6A23F}"/>
    <cellStyle name="Normal 5 6 5 5" xfId="10311" xr:uid="{7DA0A443-9099-4FE4-AD09-4EB0B726D111}"/>
    <cellStyle name="Normal 5 6 6" xfId="2186" xr:uid="{00000000-0005-0000-0000-0000BD1B0000}"/>
    <cellStyle name="Normal 5 6 6 2" xfId="4415" xr:uid="{00000000-0005-0000-0000-0000BE1B0000}"/>
    <cellStyle name="Normal 5 6 6 2 2" xfId="8637" xr:uid="{00000000-0005-0000-0000-0000BF1B0000}"/>
    <cellStyle name="Normal 5 6 6 2 2 2" xfId="26367" xr:uid="{E904B7DD-E343-4196-87A5-848E59B4E26B}"/>
    <cellStyle name="Normal 5 6 6 2 2 3" xfId="17087" xr:uid="{E2F6FC55-1287-41DB-8A5F-C89399EBE77A}"/>
    <cellStyle name="Normal 5 6 6 2 3" xfId="22150" xr:uid="{E18F712E-00AC-46CA-9199-6380B2C82A1A}"/>
    <cellStyle name="Normal 5 6 6 2 4" xfId="12869" xr:uid="{25914D6F-FAF1-4B0D-BB7B-2206A36E0186}"/>
    <cellStyle name="Normal 5 6 6 3" xfId="6492" xr:uid="{00000000-0005-0000-0000-0000C01B0000}"/>
    <cellStyle name="Normal 5 6 6 3 2" xfId="24222" xr:uid="{037DADC4-68C9-4F03-B6E1-04D1468A4AD1}"/>
    <cellStyle name="Normal 5 6 6 3 3" xfId="14942" xr:uid="{81581016-C0E5-40D6-9F28-0B1F298CF190}"/>
    <cellStyle name="Normal 5 6 6 4" xfId="20005" xr:uid="{FDECC55F-6A77-4AC9-AF7E-7C468A6523A3}"/>
    <cellStyle name="Normal 5 6 6 5" xfId="10724" xr:uid="{CE74A83D-53B2-471B-A042-F4D1748F731D}"/>
    <cellStyle name="Normal 5 6 7" xfId="2622" xr:uid="{00000000-0005-0000-0000-0000C11B0000}"/>
    <cellStyle name="Normal 5 6 7 2" xfId="6905" xr:uid="{00000000-0005-0000-0000-0000C21B0000}"/>
    <cellStyle name="Normal 5 6 7 2 2" xfId="24635" xr:uid="{2F21054A-DA2F-40A7-9C1B-05ADD8E1CB9D}"/>
    <cellStyle name="Normal 5 6 7 2 3" xfId="15355" xr:uid="{3CF3A4A8-E3A5-4682-AD6B-1B22472A45A2}"/>
    <cellStyle name="Normal 5 6 7 3" xfId="20418" xr:uid="{D5145A38-2648-41F3-8B19-78E0C869C01C}"/>
    <cellStyle name="Normal 5 6 7 4" xfId="11137" xr:uid="{10691809-723D-45DC-8161-D65F694AD008}"/>
    <cellStyle name="Normal 5 6 8" xfId="4840" xr:uid="{00000000-0005-0000-0000-0000C31B0000}"/>
    <cellStyle name="Normal 5 6 8 2" xfId="22570" xr:uid="{CBEA10D8-F4D9-4E7B-A8BC-C6D44B101BAD}"/>
    <cellStyle name="Normal 5 6 8 3" xfId="13290" xr:uid="{D6E0A8B6-2251-4027-96C8-B247CD91DE38}"/>
    <cellStyle name="Normal 5 6 9" xfId="18353" xr:uid="{F98D1AE8-DC12-4D1F-9882-A8266FEF9D76}"/>
    <cellStyle name="Normal 5 7" xfId="470" xr:uid="{00000000-0005-0000-0000-0000C41B0000}"/>
    <cellStyle name="Normal 5 7 10" xfId="9074" xr:uid="{A5D74828-6EDD-4ADA-9E78-0D948B478A85}"/>
    <cellStyle name="Normal 5 7 2" xfId="944" xr:uid="{00000000-0005-0000-0000-0000C51B0000}"/>
    <cellStyle name="Normal 5 7 2 2" xfId="3178" xr:uid="{00000000-0005-0000-0000-0000C61B0000}"/>
    <cellStyle name="Normal 5 7 2 2 2" xfId="7400" xr:uid="{00000000-0005-0000-0000-0000C71B0000}"/>
    <cellStyle name="Normal 5 7 2 2 2 2" xfId="25130" xr:uid="{BF923836-D987-441B-A0F2-2520485F1F71}"/>
    <cellStyle name="Normal 5 7 2 2 2 3" xfId="15850" xr:uid="{CE8F3D1E-C42C-4130-8C3E-69ACF8662257}"/>
    <cellStyle name="Normal 5 7 2 2 3" xfId="20913" xr:uid="{29766DD8-CBEB-4494-A973-F744D655C86B}"/>
    <cellStyle name="Normal 5 7 2 2 4" xfId="11632" xr:uid="{099D603A-1715-44C1-9A6F-FD116836BFF1}"/>
    <cellStyle name="Normal 5 7 2 3" xfId="5255" xr:uid="{00000000-0005-0000-0000-0000C81B0000}"/>
    <cellStyle name="Normal 5 7 2 3 2" xfId="22985" xr:uid="{67453999-D048-4045-9D99-DE24E5EF2A63}"/>
    <cellStyle name="Normal 5 7 2 3 3" xfId="13705" xr:uid="{B9F00E7E-51BD-4A04-9E03-81BE4D839B37}"/>
    <cellStyle name="Normal 5 7 2 4" xfId="18768" xr:uid="{B4CD80B6-51DD-44D5-81C7-3F05606AE135}"/>
    <cellStyle name="Normal 5 7 2 5" xfId="17940" xr:uid="{CC598056-7F18-460E-BCB5-4EFD6A189710}"/>
    <cellStyle name="Normal 5 7 2 6" xfId="9487" xr:uid="{7B75FB36-729F-4B06-858A-CEB99F130EB2}"/>
    <cellStyle name="Normal 5 7 3" xfId="1361" xr:uid="{00000000-0005-0000-0000-0000C91B0000}"/>
    <cellStyle name="Normal 5 7 3 2" xfId="3591" xr:uid="{00000000-0005-0000-0000-0000CA1B0000}"/>
    <cellStyle name="Normal 5 7 3 2 2" xfId="7813" xr:uid="{00000000-0005-0000-0000-0000CB1B0000}"/>
    <cellStyle name="Normal 5 7 3 2 2 2" xfId="25543" xr:uid="{19ACCA7F-113F-4A0A-9EA5-75FC4A4A12D9}"/>
    <cellStyle name="Normal 5 7 3 2 2 3" xfId="16263" xr:uid="{54509CE5-B3FD-4D87-A7F3-908299EE95B3}"/>
    <cellStyle name="Normal 5 7 3 2 3" xfId="21326" xr:uid="{B42F2DE4-D785-40B8-AE5F-2EA933D2C062}"/>
    <cellStyle name="Normal 5 7 3 2 4" xfId="12045" xr:uid="{1A14D49B-22B1-4609-8DB8-B6B5FB0F40A3}"/>
    <cellStyle name="Normal 5 7 3 3" xfId="5668" xr:uid="{00000000-0005-0000-0000-0000CC1B0000}"/>
    <cellStyle name="Normal 5 7 3 3 2" xfId="23398" xr:uid="{32A44412-D939-4ADA-82CF-3F6D5BA0392C}"/>
    <cellStyle name="Normal 5 7 3 3 3" xfId="14118" xr:uid="{D0CE83BB-7389-4A64-AB36-55C93CC8E228}"/>
    <cellStyle name="Normal 5 7 3 4" xfId="19181" xr:uid="{009A772B-E003-4BC0-80BB-E076C14C5C88}"/>
    <cellStyle name="Normal 5 7 3 5" xfId="9900" xr:uid="{EB7F266E-D39F-44B9-8B58-6EA9F26357C6}"/>
    <cellStyle name="Normal 5 7 4" xfId="1774" xr:uid="{00000000-0005-0000-0000-0000CD1B0000}"/>
    <cellStyle name="Normal 5 7 4 2" xfId="4004" xr:uid="{00000000-0005-0000-0000-0000CE1B0000}"/>
    <cellStyle name="Normal 5 7 4 2 2" xfId="8226" xr:uid="{00000000-0005-0000-0000-0000CF1B0000}"/>
    <cellStyle name="Normal 5 7 4 2 2 2" xfId="25956" xr:uid="{67D274B8-6098-4DBA-BF44-1EA70AE1CCB2}"/>
    <cellStyle name="Normal 5 7 4 2 2 3" xfId="16676" xr:uid="{FE03DACD-F99B-496E-BE74-00C2BB8DC14A}"/>
    <cellStyle name="Normal 5 7 4 2 3" xfId="21739" xr:uid="{EFE9FCF5-D966-4458-99D7-62ABDD433743}"/>
    <cellStyle name="Normal 5 7 4 2 4" xfId="12458" xr:uid="{5DE919DA-CBB7-4B18-9E59-39A0624E1107}"/>
    <cellStyle name="Normal 5 7 4 3" xfId="6081" xr:uid="{00000000-0005-0000-0000-0000D01B0000}"/>
    <cellStyle name="Normal 5 7 4 3 2" xfId="23811" xr:uid="{82189E3C-C75A-40AB-924D-E7FF37E6E1F1}"/>
    <cellStyle name="Normal 5 7 4 3 3" xfId="14531" xr:uid="{CBF3C090-E620-4380-9C24-61222865A1ED}"/>
    <cellStyle name="Normal 5 7 4 4" xfId="19594" xr:uid="{C9AC3319-7E3D-41D5-9690-4394C5F819EC}"/>
    <cellStyle name="Normal 5 7 4 5" xfId="10313" xr:uid="{45D916BB-C055-4559-9A8D-A60FE54BD6EB}"/>
    <cellStyle name="Normal 5 7 5" xfId="2188" xr:uid="{00000000-0005-0000-0000-0000D11B0000}"/>
    <cellStyle name="Normal 5 7 5 2" xfId="4417" xr:uid="{00000000-0005-0000-0000-0000D21B0000}"/>
    <cellStyle name="Normal 5 7 5 2 2" xfId="8639" xr:uid="{00000000-0005-0000-0000-0000D31B0000}"/>
    <cellStyle name="Normal 5 7 5 2 2 2" xfId="26369" xr:uid="{19A33068-2D92-491B-B706-86BD37AB33E4}"/>
    <cellStyle name="Normal 5 7 5 2 2 3" xfId="17089" xr:uid="{BBEC7BD2-BE31-4A22-8BF6-200F2963CDA3}"/>
    <cellStyle name="Normal 5 7 5 2 3" xfId="22152" xr:uid="{F3FFCCA6-075C-4244-BB98-6990D3D2FBCE}"/>
    <cellStyle name="Normal 5 7 5 2 4" xfId="12871" xr:uid="{E2A92584-394E-4826-8C36-F1480971AB7E}"/>
    <cellStyle name="Normal 5 7 5 3" xfId="6494" xr:uid="{00000000-0005-0000-0000-0000D41B0000}"/>
    <cellStyle name="Normal 5 7 5 3 2" xfId="24224" xr:uid="{60EFFCBA-37D5-45B9-B65C-0878E94EDEA6}"/>
    <cellStyle name="Normal 5 7 5 3 3" xfId="14944" xr:uid="{CC53AF18-46B9-432A-A9E2-6509C6917885}"/>
    <cellStyle name="Normal 5 7 5 4" xfId="20007" xr:uid="{206DE069-89C0-40B3-BE1F-745E17C816E6}"/>
    <cellStyle name="Normal 5 7 5 5" xfId="10726" xr:uid="{2B6B4AB4-9DBF-4A31-8D62-FEAA19DFAA16}"/>
    <cellStyle name="Normal 5 7 6" xfId="2624" xr:uid="{00000000-0005-0000-0000-0000D51B0000}"/>
    <cellStyle name="Normal 5 7 6 2" xfId="6907" xr:uid="{00000000-0005-0000-0000-0000D61B0000}"/>
    <cellStyle name="Normal 5 7 6 2 2" xfId="24637" xr:uid="{35F47462-90DE-47AD-9428-A43ADC3740C1}"/>
    <cellStyle name="Normal 5 7 6 2 3" xfId="15357" xr:uid="{1BC1DC78-64F8-4646-8692-3C36F8956ED8}"/>
    <cellStyle name="Normal 5 7 6 3" xfId="20420" xr:uid="{8714B97D-CCFB-40BE-95B5-E5901726225C}"/>
    <cellStyle name="Normal 5 7 6 4" xfId="11139" xr:uid="{C3AD4B48-5ADD-4A0E-B429-B061C0578783}"/>
    <cellStyle name="Normal 5 7 7" xfId="4842" xr:uid="{00000000-0005-0000-0000-0000D71B0000}"/>
    <cellStyle name="Normal 5 7 7 2" xfId="22572" xr:uid="{800B5ABC-0592-4665-893F-7921D3ED6901}"/>
    <cellStyle name="Normal 5 7 7 3" xfId="13292" xr:uid="{75D15B9A-05AF-448A-842C-2CAF4D9FCE68}"/>
    <cellStyle name="Normal 5 7 8" xfId="18355" xr:uid="{9BB727B7-9F55-4BE1-A02A-175119265A44}"/>
    <cellStyle name="Normal 5 7 9" xfId="17521" xr:uid="{3D383BCE-E9E8-4FA6-9101-4AD6A34BA657}"/>
    <cellStyle name="Normal 5 8" xfId="880" xr:uid="{00000000-0005-0000-0000-0000D81B0000}"/>
    <cellStyle name="Normal 5 8 2" xfId="3115" xr:uid="{00000000-0005-0000-0000-0000D91B0000}"/>
    <cellStyle name="Normal 5 8 2 2" xfId="7337" xr:uid="{00000000-0005-0000-0000-0000DA1B0000}"/>
    <cellStyle name="Normal 5 8 2 2 2" xfId="25067" xr:uid="{77256A87-DBA5-4BC8-BD3A-BA6FFBB9E1EC}"/>
    <cellStyle name="Normal 5 8 2 2 3" xfId="15787" xr:uid="{DB65A51A-7F1F-4EFB-9C35-7DFE08B7C9B7}"/>
    <cellStyle name="Normal 5 8 2 3" xfId="20850" xr:uid="{08AAEB73-8B3A-4E2A-A0EB-12F825C6B6C9}"/>
    <cellStyle name="Normal 5 8 2 4" xfId="11569" xr:uid="{7F4F9AEE-FBD9-4E23-B567-17489984A153}"/>
    <cellStyle name="Normal 5 8 3" xfId="5192" xr:uid="{00000000-0005-0000-0000-0000DB1B0000}"/>
    <cellStyle name="Normal 5 8 3 2" xfId="22922" xr:uid="{25C23848-4DF9-4A0C-B7DF-EAAFDFD9522B}"/>
    <cellStyle name="Normal 5 8 3 3" xfId="13642" xr:uid="{9A5C0C29-8944-40F3-8971-3BAA3438766E}"/>
    <cellStyle name="Normal 5 8 4" xfId="18705" xr:uid="{B7A9DBDD-9C91-4303-BAFF-02293858061A}"/>
    <cellStyle name="Normal 5 8 5" xfId="17877" xr:uid="{BA22170D-23AF-40C8-AC7B-C79B4B5100D2}"/>
    <cellStyle name="Normal 5 8 6" xfId="9424" xr:uid="{2CE82CBC-3F1B-435D-8EC4-F465C9EA552B}"/>
    <cellStyle name="Normal 5 9" xfId="1298" xr:uid="{00000000-0005-0000-0000-0000DC1B0000}"/>
    <cellStyle name="Normal 5 9 2" xfId="3528" xr:uid="{00000000-0005-0000-0000-0000DD1B0000}"/>
    <cellStyle name="Normal 5 9 2 2" xfId="7750" xr:uid="{00000000-0005-0000-0000-0000DE1B0000}"/>
    <cellStyle name="Normal 5 9 2 2 2" xfId="25480" xr:uid="{5FF88824-2D3A-4142-AE9E-4249221B697F}"/>
    <cellStyle name="Normal 5 9 2 2 3" xfId="16200" xr:uid="{38A91728-129A-4992-B075-8257EB0D477F}"/>
    <cellStyle name="Normal 5 9 2 3" xfId="21263" xr:uid="{B2186C94-070A-4ED8-BDEA-E7C9E214DBC2}"/>
    <cellStyle name="Normal 5 9 2 4" xfId="11982" xr:uid="{5A0CA9B2-6B7D-41C0-8E93-C99D3C9FC1A3}"/>
    <cellStyle name="Normal 5 9 3" xfId="5605" xr:uid="{00000000-0005-0000-0000-0000DF1B0000}"/>
    <cellStyle name="Normal 5 9 3 2" xfId="23335" xr:uid="{CF011BF7-C4C6-4CDA-BEE4-1817874D9BFD}"/>
    <cellStyle name="Normal 5 9 3 3" xfId="14055" xr:uid="{C9A2F99B-A24B-4E64-B99A-89F4210E4ABE}"/>
    <cellStyle name="Normal 5 9 4" xfId="19118" xr:uid="{EF74420F-B541-4DEC-B0B2-7E6C8A5D35F9}"/>
    <cellStyle name="Normal 5 9 5" xfId="9837" xr:uid="{7E014A11-ADFC-4C86-B400-63DB67586C5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6370" xr:uid="{41513D62-04BF-4971-96A1-362D7BC12C23}"/>
    <cellStyle name="Normal 8 10 2 2 3" xfId="17090" xr:uid="{CEBDD9A4-6629-4C73-A452-999F5BB6A7AF}"/>
    <cellStyle name="Normal 8 10 2 3" xfId="22153" xr:uid="{36A0A940-DD37-4DFD-AE90-39733AB6B48B}"/>
    <cellStyle name="Normal 8 10 2 4" xfId="12872" xr:uid="{2AD56C7F-41B5-482C-89C2-6BEB55960788}"/>
    <cellStyle name="Normal 8 10 3" xfId="6495" xr:uid="{00000000-0005-0000-0000-0000EB1B0000}"/>
    <cellStyle name="Normal 8 10 3 2" xfId="24225" xr:uid="{063DAB77-6A7A-4610-B35C-327009C1BC5B}"/>
    <cellStyle name="Normal 8 10 3 3" xfId="14945" xr:uid="{07BB9701-B0DD-40F8-9227-4D8206E5BC1C}"/>
    <cellStyle name="Normal 8 10 4" xfId="20008" xr:uid="{F065C252-CC9C-4314-9E10-E50C3F29E18C}"/>
    <cellStyle name="Normal 8 10 5" xfId="10727" xr:uid="{CA116E33-A379-4375-8BEE-A62AA89368D3}"/>
    <cellStyle name="Normal 8 11" xfId="2625" xr:uid="{00000000-0005-0000-0000-0000EC1B0000}"/>
    <cellStyle name="Normal 8 11 2" xfId="6908" xr:uid="{00000000-0005-0000-0000-0000ED1B0000}"/>
    <cellStyle name="Normal 8 11 2 2" xfId="24638" xr:uid="{59DF5F12-8B3C-45B8-BC6A-3F7F9017F63C}"/>
    <cellStyle name="Normal 8 11 2 3" xfId="15358" xr:uid="{7B32394C-F812-4C81-B8B5-54FA236D84B3}"/>
    <cellStyle name="Normal 8 11 3" xfId="20421" xr:uid="{D3F274E8-EB7E-4C4B-8A93-D2CCCAA94677}"/>
    <cellStyle name="Normal 8 11 4" xfId="11140" xr:uid="{B4BE74B5-BD15-401A-87E4-0281EF8448BD}"/>
    <cellStyle name="Normal 8 12" xfId="4843" xr:uid="{00000000-0005-0000-0000-0000EE1B0000}"/>
    <cellStyle name="Normal 8 12 2" xfId="22573" xr:uid="{7534B498-7385-4CEB-B8A7-A0E6A4269F55}"/>
    <cellStyle name="Normal 8 12 3" xfId="13293" xr:uid="{CA467C1A-0A26-40F8-BB79-B9CB056E26AF}"/>
    <cellStyle name="Normal 8 13" xfId="18356" xr:uid="{FC3000D6-7577-40A9-9715-DBF025C5C698}"/>
    <cellStyle name="Normal 8 14" xfId="17522" xr:uid="{079E2C6F-1292-41EB-9357-29097D9138D6}"/>
    <cellStyle name="Normal 8 15" xfId="9075" xr:uid="{D8CC11EE-B46E-42E1-B325-22ECF070EE22}"/>
    <cellStyle name="Normal 8 2" xfId="479" xr:uid="{00000000-0005-0000-0000-0000EF1B0000}"/>
    <cellStyle name="Normal 8 2 10" xfId="2626" xr:uid="{00000000-0005-0000-0000-0000F01B0000}"/>
    <cellStyle name="Normal 8 2 10 2" xfId="6909" xr:uid="{00000000-0005-0000-0000-0000F11B0000}"/>
    <cellStyle name="Normal 8 2 10 2 2" xfId="24639" xr:uid="{D7C99EE3-8DD7-472D-9112-9F7CEDE4605E}"/>
    <cellStyle name="Normal 8 2 10 2 3" xfId="15359" xr:uid="{A95FA0DF-382D-400F-8C4A-7B39FC3FAFE3}"/>
    <cellStyle name="Normal 8 2 10 3" xfId="20422" xr:uid="{5A579473-F556-42E9-B8B4-3287CE5A8CC4}"/>
    <cellStyle name="Normal 8 2 10 4" xfId="11141" xr:uid="{E856F479-97DB-4518-9407-E0E8E217C069}"/>
    <cellStyle name="Normal 8 2 11" xfId="4844" xr:uid="{00000000-0005-0000-0000-0000F21B0000}"/>
    <cellStyle name="Normal 8 2 11 2" xfId="22574" xr:uid="{7949A34C-55AE-49F3-9DEF-63CA15245867}"/>
    <cellStyle name="Normal 8 2 11 3" xfId="13294" xr:uid="{BAFC653B-1D12-445B-BF5D-90F9E6ABD617}"/>
    <cellStyle name="Normal 8 2 12" xfId="18357" xr:uid="{EEB107E5-C304-4139-BC85-DFA976D5DCE5}"/>
    <cellStyle name="Normal 8 2 13" xfId="17523" xr:uid="{44DCB0BF-F30E-41E8-99F3-342D9CB03DF1}"/>
    <cellStyle name="Normal 8 2 14" xfId="9076" xr:uid="{592A79D6-D695-4715-A8FB-E0B5F6EB502C}"/>
    <cellStyle name="Normal 8 2 2" xfId="480" xr:uid="{00000000-0005-0000-0000-0000F31B0000}"/>
    <cellStyle name="Normal 8 2 2 10" xfId="4845" xr:uid="{00000000-0005-0000-0000-0000F41B0000}"/>
    <cellStyle name="Normal 8 2 2 10 2" xfId="22575" xr:uid="{60B653C8-C15E-4AA9-820E-0936690AF31B}"/>
    <cellStyle name="Normal 8 2 2 10 3" xfId="13295" xr:uid="{E7503B54-6C26-4116-A928-B1F318D04D23}"/>
    <cellStyle name="Normal 8 2 2 11" xfId="18358" xr:uid="{6946A0BF-0DC3-43EB-83E7-4F610A09DB19}"/>
    <cellStyle name="Normal 8 2 2 12" xfId="17524" xr:uid="{029D7B30-B753-4C7E-944B-75F61F8D2BE4}"/>
    <cellStyle name="Normal 8 2 2 13" xfId="9077" xr:uid="{605593DC-1961-422B-9969-651AFEAD764F}"/>
    <cellStyle name="Normal 8 2 2 2" xfId="481" xr:uid="{00000000-0005-0000-0000-0000F51B0000}"/>
    <cellStyle name="Normal 8 2 2 2 10" xfId="18359" xr:uid="{94B661E7-A40E-4353-BC6D-CF8D3CD107F2}"/>
    <cellStyle name="Normal 8 2 2 2 11" xfId="17525" xr:uid="{39499A55-B2AD-450E-86DB-9B6D230BF679}"/>
    <cellStyle name="Normal 8 2 2 2 12" xfId="9078" xr:uid="{9E787C8E-37DA-4840-9D12-A8E67D2795FD}"/>
    <cellStyle name="Normal 8 2 2 2 2" xfId="482" xr:uid="{00000000-0005-0000-0000-0000F61B0000}"/>
    <cellStyle name="Normal 8 2 2 2 2 10" xfId="17526" xr:uid="{63A5071A-FD58-4648-9CD6-0186D7C02705}"/>
    <cellStyle name="Normal 8 2 2 2 2 11" xfId="9079" xr:uid="{B431165F-8F89-47FC-AA5C-CDB0933CB29E}"/>
    <cellStyle name="Normal 8 2 2 2 2 2" xfId="483" xr:uid="{00000000-0005-0000-0000-0000F71B0000}"/>
    <cellStyle name="Normal 8 2 2 2 2 2 10" xfId="9080" xr:uid="{9B3A947A-72EA-4E74-AF17-CA48AABCE96B}"/>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5136" xr:uid="{F103A555-6359-4EC4-81F1-52C4F954C740}"/>
    <cellStyle name="Normal 8 2 2 2 2 2 2 2 2 3" xfId="15856" xr:uid="{15DF9E5E-C901-45CF-8C75-5A89278AE44C}"/>
    <cellStyle name="Normal 8 2 2 2 2 2 2 2 3" xfId="20919" xr:uid="{A50DC107-18C6-4716-BA5D-172A1E0D3F11}"/>
    <cellStyle name="Normal 8 2 2 2 2 2 2 2 4" xfId="11638" xr:uid="{9D5D99F6-E8C9-4CC3-A4B1-A090013B4FF4}"/>
    <cellStyle name="Normal 8 2 2 2 2 2 2 3" xfId="5261" xr:uid="{00000000-0005-0000-0000-0000FB1B0000}"/>
    <cellStyle name="Normal 8 2 2 2 2 2 2 3 2" xfId="22991" xr:uid="{CB64E953-A0BA-4EC4-A480-16A5EC629801}"/>
    <cellStyle name="Normal 8 2 2 2 2 2 2 3 3" xfId="13711" xr:uid="{7C34F446-8ED3-4588-BE24-7B2A15467CD8}"/>
    <cellStyle name="Normal 8 2 2 2 2 2 2 4" xfId="18774" xr:uid="{A93B6A44-753A-4FC8-BFCC-24BAFB59AA5C}"/>
    <cellStyle name="Normal 8 2 2 2 2 2 2 5" xfId="17946" xr:uid="{73273C66-8C2C-4566-AA73-ED86456F1049}"/>
    <cellStyle name="Normal 8 2 2 2 2 2 2 6" xfId="9493" xr:uid="{4FA4E56D-3868-446A-B2CD-1C035A9377A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5549" xr:uid="{5C3DBB4A-D88A-43FE-925E-92A257C64311}"/>
    <cellStyle name="Normal 8 2 2 2 2 2 3 2 2 3" xfId="16269" xr:uid="{275A4EAC-3D8C-4975-A12B-3050257A0887}"/>
    <cellStyle name="Normal 8 2 2 2 2 2 3 2 3" xfId="21332" xr:uid="{E762153D-B7A9-49F7-9320-F92D93EF68A4}"/>
    <cellStyle name="Normal 8 2 2 2 2 2 3 2 4" xfId="12051" xr:uid="{F3BB2822-04A0-46E8-8A82-8AA39369DB25}"/>
    <cellStyle name="Normal 8 2 2 2 2 2 3 3" xfId="5674" xr:uid="{00000000-0005-0000-0000-0000FF1B0000}"/>
    <cellStyle name="Normal 8 2 2 2 2 2 3 3 2" xfId="23404" xr:uid="{F92CD163-1324-4B8B-A98C-0C6590758348}"/>
    <cellStyle name="Normal 8 2 2 2 2 2 3 3 3" xfId="14124" xr:uid="{748D82E2-C102-465A-B5B6-F4329D91CEB1}"/>
    <cellStyle name="Normal 8 2 2 2 2 2 3 4" xfId="19187" xr:uid="{EEF42040-66D6-4D24-AD4B-619BFD6D18D7}"/>
    <cellStyle name="Normal 8 2 2 2 2 2 3 5" xfId="9906" xr:uid="{580DB3D3-38C1-4025-8744-986775948FE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962" xr:uid="{07E9FA9D-CD98-49E2-9831-CD466915A2D1}"/>
    <cellStyle name="Normal 8 2 2 2 2 2 4 2 2 3" xfId="16682" xr:uid="{92070487-9F9E-40C8-B17B-EC9379950569}"/>
    <cellStyle name="Normal 8 2 2 2 2 2 4 2 3" xfId="21745" xr:uid="{C05B5398-1A71-463A-BBC0-92C004A87F5D}"/>
    <cellStyle name="Normal 8 2 2 2 2 2 4 2 4" xfId="12464" xr:uid="{419863A4-6D4D-4879-B563-98FAD9377E61}"/>
    <cellStyle name="Normal 8 2 2 2 2 2 4 3" xfId="6087" xr:uid="{00000000-0005-0000-0000-0000031C0000}"/>
    <cellStyle name="Normal 8 2 2 2 2 2 4 3 2" xfId="23817" xr:uid="{923FA40C-8432-4E8E-ADBD-690B77A28633}"/>
    <cellStyle name="Normal 8 2 2 2 2 2 4 3 3" xfId="14537" xr:uid="{E970E62B-5682-4A86-90B5-13A42C3AC0E3}"/>
    <cellStyle name="Normal 8 2 2 2 2 2 4 4" xfId="19600" xr:uid="{406ABB62-34B8-4559-82AE-AB67074B86D5}"/>
    <cellStyle name="Normal 8 2 2 2 2 2 4 5" xfId="10319" xr:uid="{1729C1E8-491C-45A5-B0E1-67D42E3DBAA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6375" xr:uid="{8D1C4483-E443-476D-89C6-6765C9D6E518}"/>
    <cellStyle name="Normal 8 2 2 2 2 2 5 2 2 3" xfId="17095" xr:uid="{B9FB6F28-152F-451A-B5A4-18ACA7A1E069}"/>
    <cellStyle name="Normal 8 2 2 2 2 2 5 2 3" xfId="22158" xr:uid="{3BB64DF7-286F-4D1D-A10D-0A22DD0C21A0}"/>
    <cellStyle name="Normal 8 2 2 2 2 2 5 2 4" xfId="12877" xr:uid="{2EAE016A-3CEF-4A76-9695-C17C2BB88C47}"/>
    <cellStyle name="Normal 8 2 2 2 2 2 5 3" xfId="6500" xr:uid="{00000000-0005-0000-0000-0000071C0000}"/>
    <cellStyle name="Normal 8 2 2 2 2 2 5 3 2" xfId="24230" xr:uid="{DCA30837-22AB-4AD8-A91E-75CF299137A2}"/>
    <cellStyle name="Normal 8 2 2 2 2 2 5 3 3" xfId="14950" xr:uid="{C82A9DD7-E146-471C-A704-BDA158AF8643}"/>
    <cellStyle name="Normal 8 2 2 2 2 2 5 4" xfId="20013" xr:uid="{CF5BF409-99B1-48D3-A825-D7948E7E7BE0}"/>
    <cellStyle name="Normal 8 2 2 2 2 2 5 5" xfId="10732" xr:uid="{965D24F8-AA99-4C0B-A358-2A99D23D6562}"/>
    <cellStyle name="Normal 8 2 2 2 2 2 6" xfId="2630" xr:uid="{00000000-0005-0000-0000-0000081C0000}"/>
    <cellStyle name="Normal 8 2 2 2 2 2 6 2" xfId="6913" xr:uid="{00000000-0005-0000-0000-0000091C0000}"/>
    <cellStyle name="Normal 8 2 2 2 2 2 6 2 2" xfId="24643" xr:uid="{F2E22A28-6496-4263-B603-0CC17D6671F1}"/>
    <cellStyle name="Normal 8 2 2 2 2 2 6 2 3" xfId="15363" xr:uid="{CC4339D8-6913-4FD9-A10A-1F1D9056D0F9}"/>
    <cellStyle name="Normal 8 2 2 2 2 2 6 3" xfId="20426" xr:uid="{3B860062-5D49-4813-A058-AAD1F39653D1}"/>
    <cellStyle name="Normal 8 2 2 2 2 2 6 4" xfId="11145" xr:uid="{F0DC78FB-815E-4BFD-AF8D-8A28755408F0}"/>
    <cellStyle name="Normal 8 2 2 2 2 2 7" xfId="4848" xr:uid="{00000000-0005-0000-0000-00000A1C0000}"/>
    <cellStyle name="Normal 8 2 2 2 2 2 7 2" xfId="22578" xr:uid="{4D1C9A1B-4FCC-4286-ABD9-9E42F69EE6FF}"/>
    <cellStyle name="Normal 8 2 2 2 2 2 7 3" xfId="13298" xr:uid="{C4C271F9-EDF9-4A73-BC35-1B17612FBD02}"/>
    <cellStyle name="Normal 8 2 2 2 2 2 8" xfId="18361" xr:uid="{9F5508B1-FE2C-49D9-B4BA-9097CFCE937C}"/>
    <cellStyle name="Normal 8 2 2 2 2 2 9" xfId="17527" xr:uid="{161BC4C2-99C4-43B6-8E7D-35C04DBA6A7C}"/>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5135" xr:uid="{5C402998-9CAC-4293-A3FB-38F47F12B518}"/>
    <cellStyle name="Normal 8 2 2 2 2 3 2 2 3" xfId="15855" xr:uid="{D382C126-F8DE-4D61-82A0-E5D2CD92EE87}"/>
    <cellStyle name="Normal 8 2 2 2 2 3 2 3" xfId="20918" xr:uid="{A5AF8D55-B780-4FA8-BDDA-E2C9246E6796}"/>
    <cellStyle name="Normal 8 2 2 2 2 3 2 4" xfId="11637" xr:uid="{29C21A49-3FD5-4D36-B929-C753622C6934}"/>
    <cellStyle name="Normal 8 2 2 2 2 3 3" xfId="5260" xr:uid="{00000000-0005-0000-0000-00000E1C0000}"/>
    <cellStyle name="Normal 8 2 2 2 2 3 3 2" xfId="22990" xr:uid="{A7650FC1-AB77-4C56-A0F3-1A5B3D3661DF}"/>
    <cellStyle name="Normal 8 2 2 2 2 3 3 3" xfId="13710" xr:uid="{74401D67-A25B-4217-99CC-11EE358922AF}"/>
    <cellStyle name="Normal 8 2 2 2 2 3 4" xfId="18773" xr:uid="{6B42C094-9FEE-420A-B10A-18086001193F}"/>
    <cellStyle name="Normal 8 2 2 2 2 3 5" xfId="17945" xr:uid="{B81486CF-DC99-49F2-AEB2-189DCF47123D}"/>
    <cellStyle name="Normal 8 2 2 2 2 3 6" xfId="9492" xr:uid="{AE65D76A-211D-4457-8F36-3A16B7A56856}"/>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5548" xr:uid="{9CDD5014-9D7E-4C49-8C19-FB2F02536539}"/>
    <cellStyle name="Normal 8 2 2 2 2 4 2 2 3" xfId="16268" xr:uid="{F3F4F96E-F756-495D-BC67-972453E48D8D}"/>
    <cellStyle name="Normal 8 2 2 2 2 4 2 3" xfId="21331" xr:uid="{A7E7CADA-086C-43AE-A5FB-ED6E2ACE49F4}"/>
    <cellStyle name="Normal 8 2 2 2 2 4 2 4" xfId="12050" xr:uid="{FDAA097C-023A-4F17-A45A-C82F873E6941}"/>
    <cellStyle name="Normal 8 2 2 2 2 4 3" xfId="5673" xr:uid="{00000000-0005-0000-0000-0000121C0000}"/>
    <cellStyle name="Normal 8 2 2 2 2 4 3 2" xfId="23403" xr:uid="{4DEE1FEF-AC47-43E2-968D-CA70C280F74C}"/>
    <cellStyle name="Normal 8 2 2 2 2 4 3 3" xfId="14123" xr:uid="{326B7C2B-4D88-4D51-BF74-6968DEBB2D47}"/>
    <cellStyle name="Normal 8 2 2 2 2 4 4" xfId="19186" xr:uid="{1A8840EF-A98A-4D88-BAFA-342C8B33AF72}"/>
    <cellStyle name="Normal 8 2 2 2 2 4 5" xfId="9905" xr:uid="{809A17AD-0E8A-4D53-9517-53A2CCAB7F68}"/>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961" xr:uid="{2424DDF7-2416-4745-B7ED-9DA434148822}"/>
    <cellStyle name="Normal 8 2 2 2 2 5 2 2 3" xfId="16681" xr:uid="{7B9C6A66-4094-4341-A400-1C779D39517E}"/>
    <cellStyle name="Normal 8 2 2 2 2 5 2 3" xfId="21744" xr:uid="{09942645-E4FA-4764-995E-5DC687B5C213}"/>
    <cellStyle name="Normal 8 2 2 2 2 5 2 4" xfId="12463" xr:uid="{1C6D40F8-B0B8-4D62-AEFA-3B4C54EB0656}"/>
    <cellStyle name="Normal 8 2 2 2 2 5 3" xfId="6086" xr:uid="{00000000-0005-0000-0000-0000161C0000}"/>
    <cellStyle name="Normal 8 2 2 2 2 5 3 2" xfId="23816" xr:uid="{8644AEA7-7523-4D8A-9DE5-71529FDB4EAF}"/>
    <cellStyle name="Normal 8 2 2 2 2 5 3 3" xfId="14536" xr:uid="{FD430709-ED96-4ED5-8B98-6948152D1054}"/>
    <cellStyle name="Normal 8 2 2 2 2 5 4" xfId="19599" xr:uid="{09C8D53A-9CF3-41CC-89E0-533C8F53B5D0}"/>
    <cellStyle name="Normal 8 2 2 2 2 5 5" xfId="10318" xr:uid="{6FA5D867-D95F-4DE7-B0BD-54EE81B2F3F6}"/>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6374" xr:uid="{7941F218-4D33-4CD7-818F-EA806D2BE456}"/>
    <cellStyle name="Normal 8 2 2 2 2 6 2 2 3" xfId="17094" xr:uid="{220A8DDE-0E90-4071-8077-0C93B610D87A}"/>
    <cellStyle name="Normal 8 2 2 2 2 6 2 3" xfId="22157" xr:uid="{EA84C131-EEBA-4337-9469-7DA82971AA86}"/>
    <cellStyle name="Normal 8 2 2 2 2 6 2 4" xfId="12876" xr:uid="{77EA812E-F7BF-4E11-A803-CD505F2DD201}"/>
    <cellStyle name="Normal 8 2 2 2 2 6 3" xfId="6499" xr:uid="{00000000-0005-0000-0000-00001A1C0000}"/>
    <cellStyle name="Normal 8 2 2 2 2 6 3 2" xfId="24229" xr:uid="{24838939-8CA3-43FF-AC96-2EB5C645A53C}"/>
    <cellStyle name="Normal 8 2 2 2 2 6 3 3" xfId="14949" xr:uid="{02F22C9E-EBB8-4326-9D4F-2BE13F54C572}"/>
    <cellStyle name="Normal 8 2 2 2 2 6 4" xfId="20012" xr:uid="{90FAC0E3-10F0-47CD-8E58-0A3103951622}"/>
    <cellStyle name="Normal 8 2 2 2 2 6 5" xfId="10731" xr:uid="{E8289867-DD57-46B3-B5B3-E46C9424CC79}"/>
    <cellStyle name="Normal 8 2 2 2 2 7" xfId="2629" xr:uid="{00000000-0005-0000-0000-00001B1C0000}"/>
    <cellStyle name="Normal 8 2 2 2 2 7 2" xfId="6912" xr:uid="{00000000-0005-0000-0000-00001C1C0000}"/>
    <cellStyle name="Normal 8 2 2 2 2 7 2 2" xfId="24642" xr:uid="{B06D8609-B6E6-4A6E-A1B0-6D83693511A6}"/>
    <cellStyle name="Normal 8 2 2 2 2 7 2 3" xfId="15362" xr:uid="{CC61E02E-F72B-4CCD-BC3D-4AB7E420F474}"/>
    <cellStyle name="Normal 8 2 2 2 2 7 3" xfId="20425" xr:uid="{989902BE-7F03-4678-AED9-AF7C55E63428}"/>
    <cellStyle name="Normal 8 2 2 2 2 7 4" xfId="11144" xr:uid="{7509DBC4-65EF-4E70-96CD-7F6D25A9316C}"/>
    <cellStyle name="Normal 8 2 2 2 2 8" xfId="4847" xr:uid="{00000000-0005-0000-0000-00001D1C0000}"/>
    <cellStyle name="Normal 8 2 2 2 2 8 2" xfId="22577" xr:uid="{13E931C0-87AC-44DB-8575-8FC1AAC1B462}"/>
    <cellStyle name="Normal 8 2 2 2 2 8 3" xfId="13297" xr:uid="{046563BF-69AF-4F98-B0B9-75A6D303E71C}"/>
    <cellStyle name="Normal 8 2 2 2 2 9" xfId="18360" xr:uid="{792EF5B9-6EFA-49D3-9936-3B7F6F0C8414}"/>
    <cellStyle name="Normal 8 2 2 2 3" xfId="484" xr:uid="{00000000-0005-0000-0000-00001E1C0000}"/>
    <cellStyle name="Normal 8 2 2 2 3 10" xfId="9081" xr:uid="{14F8652F-803A-429A-A08F-5DD5CD7661FD}"/>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5137" xr:uid="{28E5FB4F-1308-41B1-A22D-7BCC8AB285F4}"/>
    <cellStyle name="Normal 8 2 2 2 3 2 2 2 3" xfId="15857" xr:uid="{DA2464B0-F402-4842-8746-3273D8952114}"/>
    <cellStyle name="Normal 8 2 2 2 3 2 2 3" xfId="20920" xr:uid="{E83E1181-5396-4A83-A06D-4081FF2A0CA9}"/>
    <cellStyle name="Normal 8 2 2 2 3 2 2 4" xfId="11639" xr:uid="{F1FEC6FF-0A4F-4B2C-9A95-F56ECAFDEB27}"/>
    <cellStyle name="Normal 8 2 2 2 3 2 3" xfId="5262" xr:uid="{00000000-0005-0000-0000-0000221C0000}"/>
    <cellStyle name="Normal 8 2 2 2 3 2 3 2" xfId="22992" xr:uid="{F249EA65-91CD-4D7A-AA64-2BB29AC08EF3}"/>
    <cellStyle name="Normal 8 2 2 2 3 2 3 3" xfId="13712" xr:uid="{7D46ACCD-492C-4603-BB22-D2E48C639829}"/>
    <cellStyle name="Normal 8 2 2 2 3 2 4" xfId="18775" xr:uid="{CBC5219A-028B-4DE5-A6E7-54BAC76C1E15}"/>
    <cellStyle name="Normal 8 2 2 2 3 2 5" xfId="17947" xr:uid="{43F33A87-9BD7-47D8-9B7A-9BF4DE2478F6}"/>
    <cellStyle name="Normal 8 2 2 2 3 2 6" xfId="9494" xr:uid="{DDD7A8AA-E5E4-4536-B89B-3F1E5063ECE7}"/>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5550" xr:uid="{73092E76-904E-40D2-8845-5F5CC0A330D3}"/>
    <cellStyle name="Normal 8 2 2 2 3 3 2 2 3" xfId="16270" xr:uid="{6DAF0AC3-885E-4F9C-B982-D228B729C035}"/>
    <cellStyle name="Normal 8 2 2 2 3 3 2 3" xfId="21333" xr:uid="{F5A91EA2-98B4-4722-BB6C-175F5EE16E18}"/>
    <cellStyle name="Normal 8 2 2 2 3 3 2 4" xfId="12052" xr:uid="{170835E6-93E0-492D-8CFD-5F8D868697FB}"/>
    <cellStyle name="Normal 8 2 2 2 3 3 3" xfId="5675" xr:uid="{00000000-0005-0000-0000-0000261C0000}"/>
    <cellStyle name="Normal 8 2 2 2 3 3 3 2" xfId="23405" xr:uid="{94DB9ACE-47AB-449E-A3C1-B298AAC90FCA}"/>
    <cellStyle name="Normal 8 2 2 2 3 3 3 3" xfId="14125" xr:uid="{D0947019-1E73-41BD-90CA-E3CC8FA9E378}"/>
    <cellStyle name="Normal 8 2 2 2 3 3 4" xfId="19188" xr:uid="{18136B3E-829A-48B7-A750-D7DAC001A5A5}"/>
    <cellStyle name="Normal 8 2 2 2 3 3 5" xfId="9907" xr:uid="{B4F0D7A9-CFF5-4CBC-BBDC-72621BBF1AC6}"/>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963" xr:uid="{B3633C69-D857-4826-868A-714A47565F43}"/>
    <cellStyle name="Normal 8 2 2 2 3 4 2 2 3" xfId="16683" xr:uid="{4BEB4A64-5409-4836-9084-A5BE10D14BD2}"/>
    <cellStyle name="Normal 8 2 2 2 3 4 2 3" xfId="21746" xr:uid="{C50AC0DA-FFEB-403E-9545-1B40260E8045}"/>
    <cellStyle name="Normal 8 2 2 2 3 4 2 4" xfId="12465" xr:uid="{C530EEA8-A1DF-4D0E-91B9-F90430321357}"/>
    <cellStyle name="Normal 8 2 2 2 3 4 3" xfId="6088" xr:uid="{00000000-0005-0000-0000-00002A1C0000}"/>
    <cellStyle name="Normal 8 2 2 2 3 4 3 2" xfId="23818" xr:uid="{2289693A-5AF1-457D-8188-631915679799}"/>
    <cellStyle name="Normal 8 2 2 2 3 4 3 3" xfId="14538" xr:uid="{FC9B8F77-5CEC-4652-999F-CC5F28522B91}"/>
    <cellStyle name="Normal 8 2 2 2 3 4 4" xfId="19601" xr:uid="{3560085B-FC5C-41C9-A1E3-EF0C86A279AD}"/>
    <cellStyle name="Normal 8 2 2 2 3 4 5" xfId="10320" xr:uid="{4B0145AF-BAD9-45D7-869D-8701F9BC082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6376" xr:uid="{4D153BE4-6845-47F4-8F69-4417B2636F45}"/>
    <cellStyle name="Normal 8 2 2 2 3 5 2 2 3" xfId="17096" xr:uid="{20FF3A69-A55B-4C6F-B33C-D09DBA4C969E}"/>
    <cellStyle name="Normal 8 2 2 2 3 5 2 3" xfId="22159" xr:uid="{B118A887-6ABA-46AB-A862-C80E3451B4E0}"/>
    <cellStyle name="Normal 8 2 2 2 3 5 2 4" xfId="12878" xr:uid="{9B083C04-6A92-4A13-BE41-30B021DBC0CA}"/>
    <cellStyle name="Normal 8 2 2 2 3 5 3" xfId="6501" xr:uid="{00000000-0005-0000-0000-00002E1C0000}"/>
    <cellStyle name="Normal 8 2 2 2 3 5 3 2" xfId="24231" xr:uid="{03EE20E5-BF81-4F54-A649-C1A7684FE5C6}"/>
    <cellStyle name="Normal 8 2 2 2 3 5 3 3" xfId="14951" xr:uid="{177049F6-1344-4666-A75C-1D97DE17E461}"/>
    <cellStyle name="Normal 8 2 2 2 3 5 4" xfId="20014" xr:uid="{D8D9992E-C040-40CA-B5E5-73E7BAF0EACC}"/>
    <cellStyle name="Normal 8 2 2 2 3 5 5" xfId="10733" xr:uid="{79497201-FFFB-4EF6-B49F-F7A2BFAA1425}"/>
    <cellStyle name="Normal 8 2 2 2 3 6" xfId="2631" xr:uid="{00000000-0005-0000-0000-00002F1C0000}"/>
    <cellStyle name="Normal 8 2 2 2 3 6 2" xfId="6914" xr:uid="{00000000-0005-0000-0000-0000301C0000}"/>
    <cellStyle name="Normal 8 2 2 2 3 6 2 2" xfId="24644" xr:uid="{4E5F3341-E0EB-49EA-BC11-6CBDAB685099}"/>
    <cellStyle name="Normal 8 2 2 2 3 6 2 3" xfId="15364" xr:uid="{9189C162-40EE-44F5-9EE2-494D4DED5E6A}"/>
    <cellStyle name="Normal 8 2 2 2 3 6 3" xfId="20427" xr:uid="{03AB41E4-08A4-45B1-B5D5-A66950649F12}"/>
    <cellStyle name="Normal 8 2 2 2 3 6 4" xfId="11146" xr:uid="{A4026D19-5634-4C45-9B3C-3DF3023E3C6C}"/>
    <cellStyle name="Normal 8 2 2 2 3 7" xfId="4849" xr:uid="{00000000-0005-0000-0000-0000311C0000}"/>
    <cellStyle name="Normal 8 2 2 2 3 7 2" xfId="22579" xr:uid="{0BEDE602-1599-4A6E-9EE1-FBC8AE3A2940}"/>
    <cellStyle name="Normal 8 2 2 2 3 7 3" xfId="13299" xr:uid="{063D3B84-963C-4F28-B97E-C72230380C8A}"/>
    <cellStyle name="Normal 8 2 2 2 3 8" xfId="18362" xr:uid="{0BAB619B-5F2E-4441-9171-FD18B102A478}"/>
    <cellStyle name="Normal 8 2 2 2 3 9" xfId="17528" xr:uid="{A93D3D45-8FBE-4AB3-A1A8-3F57BAB58612}"/>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5134" xr:uid="{8D2D6E32-2DCB-46D1-BD53-FF0D08222B04}"/>
    <cellStyle name="Normal 8 2 2 2 4 2 2 3" xfId="15854" xr:uid="{9DD50AFB-B2D1-4215-9503-D59DD402FC0E}"/>
    <cellStyle name="Normal 8 2 2 2 4 2 3" xfId="20917" xr:uid="{5AE2FC53-70CD-4A73-953D-48774DB59003}"/>
    <cellStyle name="Normal 8 2 2 2 4 2 4" xfId="11636" xr:uid="{906D7574-353E-4A17-AF9A-F5DAD83871FD}"/>
    <cellStyle name="Normal 8 2 2 2 4 3" xfId="5259" xr:uid="{00000000-0005-0000-0000-0000351C0000}"/>
    <cellStyle name="Normal 8 2 2 2 4 3 2" xfId="22989" xr:uid="{CB350B2E-2EA6-4608-A4AB-201576197597}"/>
    <cellStyle name="Normal 8 2 2 2 4 3 3" xfId="13709" xr:uid="{66193E61-4443-4B7F-A558-332269302753}"/>
    <cellStyle name="Normal 8 2 2 2 4 4" xfId="18772" xr:uid="{F488DBCC-1B92-4053-9E62-8445A0B2299F}"/>
    <cellStyle name="Normal 8 2 2 2 4 5" xfId="17944" xr:uid="{6B4702E8-4F9B-4676-9135-501DDF54BC07}"/>
    <cellStyle name="Normal 8 2 2 2 4 6" xfId="9491" xr:uid="{6FF86B72-DB70-4070-95CA-9908583DE965}"/>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5547" xr:uid="{81FCBF08-7657-4610-8C15-26509FC26048}"/>
    <cellStyle name="Normal 8 2 2 2 5 2 2 3" xfId="16267" xr:uid="{C8642491-D304-4C97-9365-C40108DE18EE}"/>
    <cellStyle name="Normal 8 2 2 2 5 2 3" xfId="21330" xr:uid="{5AE33504-B6BC-47AD-92BB-C61109CC6B3B}"/>
    <cellStyle name="Normal 8 2 2 2 5 2 4" xfId="12049" xr:uid="{E5BF3A3F-203A-4088-A7AB-AFDBF0D49E5F}"/>
    <cellStyle name="Normal 8 2 2 2 5 3" xfId="5672" xr:uid="{00000000-0005-0000-0000-0000391C0000}"/>
    <cellStyle name="Normal 8 2 2 2 5 3 2" xfId="23402" xr:uid="{2B05097A-DC80-4D8F-8357-6E62B5FDB1FA}"/>
    <cellStyle name="Normal 8 2 2 2 5 3 3" xfId="14122" xr:uid="{669A42B1-CD6A-4049-903C-07823FFEA501}"/>
    <cellStyle name="Normal 8 2 2 2 5 4" xfId="19185" xr:uid="{CE1CB088-9A06-4AC1-90D6-B9384A91248E}"/>
    <cellStyle name="Normal 8 2 2 2 5 5" xfId="9904" xr:uid="{5F0EC1E9-2F8B-4122-B928-35747AD5CED3}"/>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960" xr:uid="{768A83C9-72C2-4383-A1FA-111CFA045038}"/>
    <cellStyle name="Normal 8 2 2 2 6 2 2 3" xfId="16680" xr:uid="{53DF3C0E-D7B5-4324-89D5-9793F0BCAC13}"/>
    <cellStyle name="Normal 8 2 2 2 6 2 3" xfId="21743" xr:uid="{2DC59E96-1EA9-4561-810D-DDC05CEDD2EA}"/>
    <cellStyle name="Normal 8 2 2 2 6 2 4" xfId="12462" xr:uid="{02484D7F-08FD-4C54-9099-7567EC20E4ED}"/>
    <cellStyle name="Normal 8 2 2 2 6 3" xfId="6085" xr:uid="{00000000-0005-0000-0000-00003D1C0000}"/>
    <cellStyle name="Normal 8 2 2 2 6 3 2" xfId="23815" xr:uid="{FA78F222-0258-459D-9A14-53182F06E8DB}"/>
    <cellStyle name="Normal 8 2 2 2 6 3 3" xfId="14535" xr:uid="{8B8022D9-A1D9-4B52-8DCB-9DD376C6526C}"/>
    <cellStyle name="Normal 8 2 2 2 6 4" xfId="19598" xr:uid="{7B696A52-E463-42A9-8B46-F9451A49747F}"/>
    <cellStyle name="Normal 8 2 2 2 6 5" xfId="10317" xr:uid="{8DC09B0E-CE01-436D-BF24-498150BCFB0E}"/>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6373" xr:uid="{2851A611-C3F2-4A40-9CCE-46447EA58443}"/>
    <cellStyle name="Normal 8 2 2 2 7 2 2 3" xfId="17093" xr:uid="{12197A13-5C19-49A2-9B0C-F99AC8BE3447}"/>
    <cellStyle name="Normal 8 2 2 2 7 2 3" xfId="22156" xr:uid="{3B8710F1-A78C-490A-9FA2-793C31C08A0E}"/>
    <cellStyle name="Normal 8 2 2 2 7 2 4" xfId="12875" xr:uid="{3B97DFF1-CB94-4CD8-8ACC-243557CEB906}"/>
    <cellStyle name="Normal 8 2 2 2 7 3" xfId="6498" xr:uid="{00000000-0005-0000-0000-0000411C0000}"/>
    <cellStyle name="Normal 8 2 2 2 7 3 2" xfId="24228" xr:uid="{B23190B1-4A3A-4DC5-86B8-0AB8180071F0}"/>
    <cellStyle name="Normal 8 2 2 2 7 3 3" xfId="14948" xr:uid="{9A4DC003-E2E8-4448-B559-C253A27663B5}"/>
    <cellStyle name="Normal 8 2 2 2 7 4" xfId="20011" xr:uid="{526B1D24-B878-45CD-B9C8-B37ACB43B92F}"/>
    <cellStyle name="Normal 8 2 2 2 7 5" xfId="10730" xr:uid="{367DFC68-7CD9-4B65-B6EA-1FF2B3C5AF0A}"/>
    <cellStyle name="Normal 8 2 2 2 8" xfId="2628" xr:uid="{00000000-0005-0000-0000-0000421C0000}"/>
    <cellStyle name="Normal 8 2 2 2 8 2" xfId="6911" xr:uid="{00000000-0005-0000-0000-0000431C0000}"/>
    <cellStyle name="Normal 8 2 2 2 8 2 2" xfId="24641" xr:uid="{4BE9C37C-40DD-4389-A996-E68283C9F332}"/>
    <cellStyle name="Normal 8 2 2 2 8 2 3" xfId="15361" xr:uid="{9C8C4A88-2549-4398-BF5B-860AFC59019E}"/>
    <cellStyle name="Normal 8 2 2 2 8 3" xfId="20424" xr:uid="{63B5D6A9-0BD2-499E-AF75-6BA05F15FEAA}"/>
    <cellStyle name="Normal 8 2 2 2 8 4" xfId="11143" xr:uid="{D3719E79-B0CC-4686-BCF9-8EC14F873B1D}"/>
    <cellStyle name="Normal 8 2 2 2 9" xfId="4846" xr:uid="{00000000-0005-0000-0000-0000441C0000}"/>
    <cellStyle name="Normal 8 2 2 2 9 2" xfId="22576" xr:uid="{C76F7948-420E-4414-9441-03ABBF1246A0}"/>
    <cellStyle name="Normal 8 2 2 2 9 3" xfId="13296" xr:uid="{EE950870-5B87-423A-B515-043874B035A5}"/>
    <cellStyle name="Normal 8 2 2 3" xfId="485" xr:uid="{00000000-0005-0000-0000-0000451C0000}"/>
    <cellStyle name="Normal 8 2 2 3 10" xfId="17529" xr:uid="{B66EB22E-D219-4249-9346-57E45A8D167B}"/>
    <cellStyle name="Normal 8 2 2 3 11" xfId="9082" xr:uid="{C5480430-789B-4BE5-A609-F2D709FEE5B1}"/>
    <cellStyle name="Normal 8 2 2 3 2" xfId="486" xr:uid="{00000000-0005-0000-0000-0000461C0000}"/>
    <cellStyle name="Normal 8 2 2 3 2 10" xfId="9083" xr:uid="{DC447776-A9CE-46BC-AC1E-8609CEEB2AA9}"/>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5139" xr:uid="{7CBD8BA2-0398-4D24-92BF-4E5070A8D0FB}"/>
    <cellStyle name="Normal 8 2 2 3 2 2 2 2 3" xfId="15859" xr:uid="{361E7D6F-E280-4A0E-87C7-C3FF73E602CE}"/>
    <cellStyle name="Normal 8 2 2 3 2 2 2 3" xfId="20922" xr:uid="{2E42027D-45CA-465B-B468-C16DB0F0E2A8}"/>
    <cellStyle name="Normal 8 2 2 3 2 2 2 4" xfId="11641" xr:uid="{D3A3D44F-B070-4038-8745-8BD5061BD60C}"/>
    <cellStyle name="Normal 8 2 2 3 2 2 3" xfId="5264" xr:uid="{00000000-0005-0000-0000-00004A1C0000}"/>
    <cellStyle name="Normal 8 2 2 3 2 2 3 2" xfId="22994" xr:uid="{23E285E6-FB64-4238-85E7-4A07D46C8DD2}"/>
    <cellStyle name="Normal 8 2 2 3 2 2 3 3" xfId="13714" xr:uid="{8F798C74-0F22-4564-BF67-6C5A33F7FC46}"/>
    <cellStyle name="Normal 8 2 2 3 2 2 4" xfId="18777" xr:uid="{C24B25F4-2AFD-4ED8-8E38-274AB9ECD214}"/>
    <cellStyle name="Normal 8 2 2 3 2 2 5" xfId="17949" xr:uid="{52C0FF23-B05D-4D60-BB68-81FE6083F139}"/>
    <cellStyle name="Normal 8 2 2 3 2 2 6" xfId="9496" xr:uid="{08E41DCE-EF0C-4176-86D2-43D16499CF8A}"/>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5552" xr:uid="{CD81CF06-7A9A-47DD-8A06-538B8E4AE310}"/>
    <cellStyle name="Normal 8 2 2 3 2 3 2 2 3" xfId="16272" xr:uid="{1A98D507-3EA0-46F2-90A2-9D4FDA973B3D}"/>
    <cellStyle name="Normal 8 2 2 3 2 3 2 3" xfId="21335" xr:uid="{2330CB11-F84D-45AA-83FD-5C3E2DF8E111}"/>
    <cellStyle name="Normal 8 2 2 3 2 3 2 4" xfId="12054" xr:uid="{AA215985-8A1A-4A27-8BB2-E9806568F5FF}"/>
    <cellStyle name="Normal 8 2 2 3 2 3 3" xfId="5677" xr:uid="{00000000-0005-0000-0000-00004E1C0000}"/>
    <cellStyle name="Normal 8 2 2 3 2 3 3 2" xfId="23407" xr:uid="{50686929-8B86-4D90-8758-59B86D6E20E7}"/>
    <cellStyle name="Normal 8 2 2 3 2 3 3 3" xfId="14127" xr:uid="{ABB56FF7-F805-424D-A2D9-90A6B493F4A8}"/>
    <cellStyle name="Normal 8 2 2 3 2 3 4" xfId="19190" xr:uid="{F9E092DE-F0F2-4198-BE54-6BF18D357E46}"/>
    <cellStyle name="Normal 8 2 2 3 2 3 5" xfId="9909" xr:uid="{7B31A590-034C-451D-B1C9-BA6F7C2C2963}"/>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5965" xr:uid="{6517246D-4BF7-46AC-91D4-B7AAAC3141A2}"/>
    <cellStyle name="Normal 8 2 2 3 2 4 2 2 3" xfId="16685" xr:uid="{AC260499-68EA-4C26-AC95-45B8152EEC3D}"/>
    <cellStyle name="Normal 8 2 2 3 2 4 2 3" xfId="21748" xr:uid="{A681DFFD-D00B-4704-8A1A-92C3592F5323}"/>
    <cellStyle name="Normal 8 2 2 3 2 4 2 4" xfId="12467" xr:uid="{1B784247-B265-4F77-B86C-53FE44793726}"/>
    <cellStyle name="Normal 8 2 2 3 2 4 3" xfId="6090" xr:uid="{00000000-0005-0000-0000-0000521C0000}"/>
    <cellStyle name="Normal 8 2 2 3 2 4 3 2" xfId="23820" xr:uid="{3CE9D652-A78A-4EAE-9F34-1B5626058608}"/>
    <cellStyle name="Normal 8 2 2 3 2 4 3 3" xfId="14540" xr:uid="{3081D1DF-C6EB-4540-8A3F-068F07458577}"/>
    <cellStyle name="Normal 8 2 2 3 2 4 4" xfId="19603" xr:uid="{6D3E08F3-446C-4E5C-8375-E4BFC9838627}"/>
    <cellStyle name="Normal 8 2 2 3 2 4 5" xfId="10322" xr:uid="{454CA2C5-9EA7-4A22-8B63-FBA7FC7B9C6B}"/>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6378" xr:uid="{EC8EB1C0-9C74-47AA-960C-3E67FF29F9A5}"/>
    <cellStyle name="Normal 8 2 2 3 2 5 2 2 3" xfId="17098" xr:uid="{F5EF7D06-8C3E-4F03-A36E-99BE59B81297}"/>
    <cellStyle name="Normal 8 2 2 3 2 5 2 3" xfId="22161" xr:uid="{0605A43D-EF4C-4D58-9CEA-427892FF36A8}"/>
    <cellStyle name="Normal 8 2 2 3 2 5 2 4" xfId="12880" xr:uid="{4BA322CC-FF17-4094-8B43-511E95D0A969}"/>
    <cellStyle name="Normal 8 2 2 3 2 5 3" xfId="6503" xr:uid="{00000000-0005-0000-0000-0000561C0000}"/>
    <cellStyle name="Normal 8 2 2 3 2 5 3 2" xfId="24233" xr:uid="{215E3F21-FC56-4AD0-988D-9F8CC5AFA695}"/>
    <cellStyle name="Normal 8 2 2 3 2 5 3 3" xfId="14953" xr:uid="{A52360F2-842A-4530-8547-640B4AAD24E8}"/>
    <cellStyle name="Normal 8 2 2 3 2 5 4" xfId="20016" xr:uid="{92B7FF1D-328E-4D94-A7FE-0CD3F1FE7529}"/>
    <cellStyle name="Normal 8 2 2 3 2 5 5" xfId="10735" xr:uid="{33DAC333-2545-48DE-8C42-BA38EAADFFCF}"/>
    <cellStyle name="Normal 8 2 2 3 2 6" xfId="2633" xr:uid="{00000000-0005-0000-0000-0000571C0000}"/>
    <cellStyle name="Normal 8 2 2 3 2 6 2" xfId="6916" xr:uid="{00000000-0005-0000-0000-0000581C0000}"/>
    <cellStyle name="Normal 8 2 2 3 2 6 2 2" xfId="24646" xr:uid="{4A1C52E7-1442-4EB2-AA3F-844ACE31316A}"/>
    <cellStyle name="Normal 8 2 2 3 2 6 2 3" xfId="15366" xr:uid="{1212DBE0-9EE5-42BB-9073-65F3F3F18D16}"/>
    <cellStyle name="Normal 8 2 2 3 2 6 3" xfId="20429" xr:uid="{778E485A-A6EF-4CAB-9D71-D64BC482A79A}"/>
    <cellStyle name="Normal 8 2 2 3 2 6 4" xfId="11148" xr:uid="{F6C8F744-1608-4472-A706-F09048C6D60F}"/>
    <cellStyle name="Normal 8 2 2 3 2 7" xfId="4851" xr:uid="{00000000-0005-0000-0000-0000591C0000}"/>
    <cellStyle name="Normal 8 2 2 3 2 7 2" xfId="22581" xr:uid="{54BB396D-475B-42B1-A0A1-224E63E84E36}"/>
    <cellStyle name="Normal 8 2 2 3 2 7 3" xfId="13301" xr:uid="{5663736D-BD43-4344-91E3-74A87415283B}"/>
    <cellStyle name="Normal 8 2 2 3 2 8" xfId="18364" xr:uid="{44350BB2-B9C0-4098-BB16-C6C7566F583F}"/>
    <cellStyle name="Normal 8 2 2 3 2 9" xfId="17530" xr:uid="{8E6E0F80-F219-44BF-8ADD-DC2ACBECD51A}"/>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5138" xr:uid="{8B905C27-2B7D-4B66-B228-EE9DA8BFBB6F}"/>
    <cellStyle name="Normal 8 2 2 3 3 2 2 3" xfId="15858" xr:uid="{AF993B3A-9D3C-4BA1-84D2-C1FA17A5C73E}"/>
    <cellStyle name="Normal 8 2 2 3 3 2 3" xfId="20921" xr:uid="{EB8764F9-48FE-41D7-A0B9-C3BCEF3E3F2B}"/>
    <cellStyle name="Normal 8 2 2 3 3 2 4" xfId="11640" xr:uid="{68B8704E-552D-46D9-98ED-71685615B6A8}"/>
    <cellStyle name="Normal 8 2 2 3 3 3" xfId="5263" xr:uid="{00000000-0005-0000-0000-00005D1C0000}"/>
    <cellStyle name="Normal 8 2 2 3 3 3 2" xfId="22993" xr:uid="{82F4D4B8-6A82-4208-A140-2A785E8265B2}"/>
    <cellStyle name="Normal 8 2 2 3 3 3 3" xfId="13713" xr:uid="{15A5EE60-C217-4311-AC77-D77FB397C7A3}"/>
    <cellStyle name="Normal 8 2 2 3 3 4" xfId="18776" xr:uid="{AB1FC4D8-9988-47BA-97A3-AAC12E655574}"/>
    <cellStyle name="Normal 8 2 2 3 3 5" xfId="17948" xr:uid="{19749B05-308B-48BF-9F67-787B7446C66E}"/>
    <cellStyle name="Normal 8 2 2 3 3 6" xfId="9495" xr:uid="{392BD406-8B95-481E-9AEE-5D4CFDBE3CF8}"/>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5551" xr:uid="{A138AC52-2C44-408B-8873-7D54E8522EA8}"/>
    <cellStyle name="Normal 8 2 2 3 4 2 2 3" xfId="16271" xr:uid="{B2E8F27C-66AF-4B3C-A14D-A41BEA4AC99B}"/>
    <cellStyle name="Normal 8 2 2 3 4 2 3" xfId="21334" xr:uid="{495A0D16-0600-48C3-9D52-E1698D7528C4}"/>
    <cellStyle name="Normal 8 2 2 3 4 2 4" xfId="12053" xr:uid="{7831CD34-799A-41A9-8D7A-14FC4E020B58}"/>
    <cellStyle name="Normal 8 2 2 3 4 3" xfId="5676" xr:uid="{00000000-0005-0000-0000-0000611C0000}"/>
    <cellStyle name="Normal 8 2 2 3 4 3 2" xfId="23406" xr:uid="{76D52771-E780-493F-B3A3-3D8AC61B660E}"/>
    <cellStyle name="Normal 8 2 2 3 4 3 3" xfId="14126" xr:uid="{14B501F1-AB9B-4509-A993-8E6E2C63AFA4}"/>
    <cellStyle name="Normal 8 2 2 3 4 4" xfId="19189" xr:uid="{EEB62A9A-AA15-4F55-84ED-6C1CEAA959EF}"/>
    <cellStyle name="Normal 8 2 2 3 4 5" xfId="9908" xr:uid="{D0566DF4-4D9F-4779-89E2-265894174D26}"/>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5964" xr:uid="{BD5B15EC-0889-44AA-9D6C-F5210C8F39E4}"/>
    <cellStyle name="Normal 8 2 2 3 5 2 2 3" xfId="16684" xr:uid="{999C9D3B-02FC-4887-ACC0-7D5FC2F08FC6}"/>
    <cellStyle name="Normal 8 2 2 3 5 2 3" xfId="21747" xr:uid="{9236F0F6-B183-44E7-8C74-9D24B479BFFD}"/>
    <cellStyle name="Normal 8 2 2 3 5 2 4" xfId="12466" xr:uid="{12C7A795-9C51-45E0-A6E2-939808819A98}"/>
    <cellStyle name="Normal 8 2 2 3 5 3" xfId="6089" xr:uid="{00000000-0005-0000-0000-0000651C0000}"/>
    <cellStyle name="Normal 8 2 2 3 5 3 2" xfId="23819" xr:uid="{0196540E-BC07-43FD-8BC9-A09E735EB75D}"/>
    <cellStyle name="Normal 8 2 2 3 5 3 3" xfId="14539" xr:uid="{5BB9A027-4F13-4E05-A530-F7464D806311}"/>
    <cellStyle name="Normal 8 2 2 3 5 4" xfId="19602" xr:uid="{E4736512-A8B0-428B-933F-34CE30E239F2}"/>
    <cellStyle name="Normal 8 2 2 3 5 5" xfId="10321" xr:uid="{EDA8DBC1-60A7-46B6-A7FA-70D7EFFAA972}"/>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6377" xr:uid="{AC53BCC1-9094-41D5-9E27-34629028D67F}"/>
    <cellStyle name="Normal 8 2 2 3 6 2 2 3" xfId="17097" xr:uid="{6008270D-6A54-4BBB-A6CB-F52B939CF63A}"/>
    <cellStyle name="Normal 8 2 2 3 6 2 3" xfId="22160" xr:uid="{91513172-734B-48DF-AF4A-799030265AC4}"/>
    <cellStyle name="Normal 8 2 2 3 6 2 4" xfId="12879" xr:uid="{1FCC7B7D-9FB3-4126-B9A7-AFF13DB13E8C}"/>
    <cellStyle name="Normal 8 2 2 3 6 3" xfId="6502" xr:uid="{00000000-0005-0000-0000-0000691C0000}"/>
    <cellStyle name="Normal 8 2 2 3 6 3 2" xfId="24232" xr:uid="{09BE48F8-7D3F-4970-9846-E67FED6A096C}"/>
    <cellStyle name="Normal 8 2 2 3 6 3 3" xfId="14952" xr:uid="{0FABBCBA-9F2C-4447-B5A0-C0A9AA6B632D}"/>
    <cellStyle name="Normal 8 2 2 3 6 4" xfId="20015" xr:uid="{BF5F17D9-8507-478B-924C-1A8C82F13148}"/>
    <cellStyle name="Normal 8 2 2 3 6 5" xfId="10734" xr:uid="{4228D823-F8E0-4EE2-8D7E-6A043F78FBB1}"/>
    <cellStyle name="Normal 8 2 2 3 7" xfId="2632" xr:uid="{00000000-0005-0000-0000-00006A1C0000}"/>
    <cellStyle name="Normal 8 2 2 3 7 2" xfId="6915" xr:uid="{00000000-0005-0000-0000-00006B1C0000}"/>
    <cellStyle name="Normal 8 2 2 3 7 2 2" xfId="24645" xr:uid="{7D0F335E-FE5D-4309-98EE-154ABB14364D}"/>
    <cellStyle name="Normal 8 2 2 3 7 2 3" xfId="15365" xr:uid="{4D897D72-BD7F-4230-BE91-2788F264B103}"/>
    <cellStyle name="Normal 8 2 2 3 7 3" xfId="20428" xr:uid="{B6E889F4-79DE-4572-AD67-37C17F65CE16}"/>
    <cellStyle name="Normal 8 2 2 3 7 4" xfId="11147" xr:uid="{C39DFC4A-7713-49E5-8424-29C12937076B}"/>
    <cellStyle name="Normal 8 2 2 3 8" xfId="4850" xr:uid="{00000000-0005-0000-0000-00006C1C0000}"/>
    <cellStyle name="Normal 8 2 2 3 8 2" xfId="22580" xr:uid="{FE59C0DE-5A1C-4F50-9ACC-8DDDAB5B6780}"/>
    <cellStyle name="Normal 8 2 2 3 8 3" xfId="13300" xr:uid="{74B054E8-C3D8-4F5F-B291-20EE2971E94A}"/>
    <cellStyle name="Normal 8 2 2 3 9" xfId="18363" xr:uid="{A65F794C-4445-4F19-9940-BB723365851A}"/>
    <cellStyle name="Normal 8 2 2 4" xfId="487" xr:uid="{00000000-0005-0000-0000-00006D1C0000}"/>
    <cellStyle name="Normal 8 2 2 4 10" xfId="9084" xr:uid="{44F50B16-E271-4440-A8E5-3CA03A731A07}"/>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5140" xr:uid="{2E229749-2EB3-428A-9F28-EC1517DA407B}"/>
    <cellStyle name="Normal 8 2 2 4 2 2 2 3" xfId="15860" xr:uid="{272B15D8-372E-4231-840B-FB256472F03D}"/>
    <cellStyle name="Normal 8 2 2 4 2 2 3" xfId="20923" xr:uid="{C06F2748-622D-45E1-8D16-7ABA1EFC5F1B}"/>
    <cellStyle name="Normal 8 2 2 4 2 2 4" xfId="11642" xr:uid="{C62A8768-45FE-442A-A93D-C2F5F7102D68}"/>
    <cellStyle name="Normal 8 2 2 4 2 3" xfId="5265" xr:uid="{00000000-0005-0000-0000-0000711C0000}"/>
    <cellStyle name="Normal 8 2 2 4 2 3 2" xfId="22995" xr:uid="{61B19793-65C7-4FE9-B0BA-606273BAC0D0}"/>
    <cellStyle name="Normal 8 2 2 4 2 3 3" xfId="13715" xr:uid="{18CC12FA-A88B-4E11-A7C1-972CBD7931ED}"/>
    <cellStyle name="Normal 8 2 2 4 2 4" xfId="18778" xr:uid="{51C7B906-BC24-49E9-9564-6F817A7D63E5}"/>
    <cellStyle name="Normal 8 2 2 4 2 5" xfId="17950" xr:uid="{7627028F-35BA-4AEC-A2A8-2CAB6404B7A2}"/>
    <cellStyle name="Normal 8 2 2 4 2 6" xfId="9497" xr:uid="{FE4FAEA8-1217-4BCA-9EA2-DFF5B64D0CDF}"/>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5553" xr:uid="{DEFE65DF-3D31-44C7-AEF8-B7B488B6857D}"/>
    <cellStyle name="Normal 8 2 2 4 3 2 2 3" xfId="16273" xr:uid="{2FF8AFE0-46D9-4353-8740-8D9CEE14E5D1}"/>
    <cellStyle name="Normal 8 2 2 4 3 2 3" xfId="21336" xr:uid="{749FFB01-76CD-4466-B6D2-21F395F813CE}"/>
    <cellStyle name="Normal 8 2 2 4 3 2 4" xfId="12055" xr:uid="{09FF0480-89E6-41DF-BA81-50FC32FE4178}"/>
    <cellStyle name="Normal 8 2 2 4 3 3" xfId="5678" xr:uid="{00000000-0005-0000-0000-0000751C0000}"/>
    <cellStyle name="Normal 8 2 2 4 3 3 2" xfId="23408" xr:uid="{A1902ACC-9902-4B15-9AD8-5E8486DAD4F5}"/>
    <cellStyle name="Normal 8 2 2 4 3 3 3" xfId="14128" xr:uid="{81E6429F-1234-45F0-945F-8E019F96F304}"/>
    <cellStyle name="Normal 8 2 2 4 3 4" xfId="19191" xr:uid="{5F736BD4-2212-409F-9CE1-9575EB24F127}"/>
    <cellStyle name="Normal 8 2 2 4 3 5" xfId="9910" xr:uid="{683153E1-BE57-4240-9DD5-DE055ABC8CA7}"/>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5966" xr:uid="{AB2CE6BB-7F16-4EB9-A3B9-7254F15D64A5}"/>
    <cellStyle name="Normal 8 2 2 4 4 2 2 3" xfId="16686" xr:uid="{1C40071F-5F1D-4344-9D65-CE2867522B8E}"/>
    <cellStyle name="Normal 8 2 2 4 4 2 3" xfId="21749" xr:uid="{0DA6FB7C-8B3C-47FA-8626-90C8585F6710}"/>
    <cellStyle name="Normal 8 2 2 4 4 2 4" xfId="12468" xr:uid="{C80EA882-A118-4D78-BC3C-28E8A3490ACD}"/>
    <cellStyle name="Normal 8 2 2 4 4 3" xfId="6091" xr:uid="{00000000-0005-0000-0000-0000791C0000}"/>
    <cellStyle name="Normal 8 2 2 4 4 3 2" xfId="23821" xr:uid="{D8523324-7963-4B51-A484-07A2F957562A}"/>
    <cellStyle name="Normal 8 2 2 4 4 3 3" xfId="14541" xr:uid="{270E69C7-52D5-4228-8B3E-543BDFBF0E25}"/>
    <cellStyle name="Normal 8 2 2 4 4 4" xfId="19604" xr:uid="{B285130E-1D35-4D27-A051-FB126CD28146}"/>
    <cellStyle name="Normal 8 2 2 4 4 5" xfId="10323" xr:uid="{B003A556-7297-4BAC-8C87-B7236C59F8C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6379" xr:uid="{49D47BEA-62EB-4458-9BBC-26B6619B3F0C}"/>
    <cellStyle name="Normal 8 2 2 4 5 2 2 3" xfId="17099" xr:uid="{B930B4E0-AE6F-4611-927F-D4AB49065378}"/>
    <cellStyle name="Normal 8 2 2 4 5 2 3" xfId="22162" xr:uid="{D36BB005-F23B-427A-A3DE-51C3A3543469}"/>
    <cellStyle name="Normal 8 2 2 4 5 2 4" xfId="12881" xr:uid="{B575C45E-0C70-4A1A-ABB4-4BF6051AC09F}"/>
    <cellStyle name="Normal 8 2 2 4 5 3" xfId="6504" xr:uid="{00000000-0005-0000-0000-00007D1C0000}"/>
    <cellStyle name="Normal 8 2 2 4 5 3 2" xfId="24234" xr:uid="{100F988D-FBAB-4CDD-8E3B-ADC295B7AD5F}"/>
    <cellStyle name="Normal 8 2 2 4 5 3 3" xfId="14954" xr:uid="{B57424B2-8915-45D6-B097-AB67CC5496C0}"/>
    <cellStyle name="Normal 8 2 2 4 5 4" xfId="20017" xr:uid="{73454DF1-EF7F-4140-8D66-2BBE4C3621ED}"/>
    <cellStyle name="Normal 8 2 2 4 5 5" xfId="10736" xr:uid="{CAF584E4-E9DF-4129-A7C2-302376C754DD}"/>
    <cellStyle name="Normal 8 2 2 4 6" xfId="2634" xr:uid="{00000000-0005-0000-0000-00007E1C0000}"/>
    <cellStyle name="Normal 8 2 2 4 6 2" xfId="6917" xr:uid="{00000000-0005-0000-0000-00007F1C0000}"/>
    <cellStyle name="Normal 8 2 2 4 6 2 2" xfId="24647" xr:uid="{C74944CF-136B-46B9-880D-D17FA8AFFA71}"/>
    <cellStyle name="Normal 8 2 2 4 6 2 3" xfId="15367" xr:uid="{B3D0ADCF-58CD-4312-9B6F-3256A98FA2BE}"/>
    <cellStyle name="Normal 8 2 2 4 6 3" xfId="20430" xr:uid="{ECC3C7CB-6CC3-49CE-80FC-5037CDA2BC8C}"/>
    <cellStyle name="Normal 8 2 2 4 6 4" xfId="11149" xr:uid="{47F783B5-A64B-465D-93C9-E7EC3303ADAF}"/>
    <cellStyle name="Normal 8 2 2 4 7" xfId="4852" xr:uid="{00000000-0005-0000-0000-0000801C0000}"/>
    <cellStyle name="Normal 8 2 2 4 7 2" xfId="22582" xr:uid="{BEBD7998-3BF3-4182-8788-E443093B22F1}"/>
    <cellStyle name="Normal 8 2 2 4 7 3" xfId="13302" xr:uid="{3D3DC804-A730-4E29-A165-036AE271627A}"/>
    <cellStyle name="Normal 8 2 2 4 8" xfId="18365" xr:uid="{CF48F6A3-51E5-4A9E-9F86-ADD467A9BA4A}"/>
    <cellStyle name="Normal 8 2 2 4 9" xfId="17531" xr:uid="{8198F862-BA5F-4D62-BAD6-9FB83A2BC8D0}"/>
    <cellStyle name="Normal 8 2 2 5" xfId="947" xr:uid="{00000000-0005-0000-0000-0000811C0000}"/>
    <cellStyle name="Normal 8 2 2 5 2" xfId="3181" xr:uid="{00000000-0005-0000-0000-0000821C0000}"/>
    <cellStyle name="Normal 8 2 2 5 2 2" xfId="7403" xr:uid="{00000000-0005-0000-0000-0000831C0000}"/>
    <cellStyle name="Normal 8 2 2 5 2 2 2" xfId="25133" xr:uid="{903E9F98-C1C8-443C-896D-EF8737C0BD04}"/>
    <cellStyle name="Normal 8 2 2 5 2 2 3" xfId="15853" xr:uid="{2DD0EB95-D0A7-4624-B215-D56338287EE0}"/>
    <cellStyle name="Normal 8 2 2 5 2 3" xfId="20916" xr:uid="{2CC34CBF-896A-413D-93CE-62D7DAAF5A2F}"/>
    <cellStyle name="Normal 8 2 2 5 2 4" xfId="11635" xr:uid="{F78033C6-73CB-4DC5-83E5-562F9C208DCF}"/>
    <cellStyle name="Normal 8 2 2 5 3" xfId="5258" xr:uid="{00000000-0005-0000-0000-0000841C0000}"/>
    <cellStyle name="Normal 8 2 2 5 3 2" xfId="22988" xr:uid="{69AA8875-AFB8-4C28-AE1D-23AA344729FB}"/>
    <cellStyle name="Normal 8 2 2 5 3 3" xfId="13708" xr:uid="{2E014E59-CD91-4A36-AC6D-F735851CB2BE}"/>
    <cellStyle name="Normal 8 2 2 5 4" xfId="18771" xr:uid="{AE1EAAC8-DF70-4E6F-83A7-57B0B1C84F49}"/>
    <cellStyle name="Normal 8 2 2 5 5" xfId="17943" xr:uid="{E17B24C8-B77E-4735-950E-69C3695CA496}"/>
    <cellStyle name="Normal 8 2 2 5 6" xfId="9490" xr:uid="{F966CB42-D911-4D1F-8182-053F37BEA822}"/>
    <cellStyle name="Normal 8 2 2 6" xfId="1364" xr:uid="{00000000-0005-0000-0000-0000851C0000}"/>
    <cellStyle name="Normal 8 2 2 6 2" xfId="3594" xr:uid="{00000000-0005-0000-0000-0000861C0000}"/>
    <cellStyle name="Normal 8 2 2 6 2 2" xfId="7816" xr:uid="{00000000-0005-0000-0000-0000871C0000}"/>
    <cellStyle name="Normal 8 2 2 6 2 2 2" xfId="25546" xr:uid="{A3FABC98-3E50-403C-B590-76BA8F8EA598}"/>
    <cellStyle name="Normal 8 2 2 6 2 2 3" xfId="16266" xr:uid="{E8C08EFB-C9F0-40D6-82D2-B69EFB189658}"/>
    <cellStyle name="Normal 8 2 2 6 2 3" xfId="21329" xr:uid="{F7EE5007-AB16-436E-9FD0-4841DF57AA64}"/>
    <cellStyle name="Normal 8 2 2 6 2 4" xfId="12048" xr:uid="{0F267BD7-072A-47B0-8652-E666DA2F6434}"/>
    <cellStyle name="Normal 8 2 2 6 3" xfId="5671" xr:uid="{00000000-0005-0000-0000-0000881C0000}"/>
    <cellStyle name="Normal 8 2 2 6 3 2" xfId="23401" xr:uid="{BEB8009D-CA71-4361-95C1-78727ECF2EB5}"/>
    <cellStyle name="Normal 8 2 2 6 3 3" xfId="14121" xr:uid="{FF5E7669-A9C2-4B60-AB11-6F6C9813C630}"/>
    <cellStyle name="Normal 8 2 2 6 4" xfId="19184" xr:uid="{7927BD5C-DA6B-40C1-9422-FFC7D219C84D}"/>
    <cellStyle name="Normal 8 2 2 6 5" xfId="9903" xr:uid="{BC0EC879-534A-430C-8315-08A47E3C1CF2}"/>
    <cellStyle name="Normal 8 2 2 7" xfId="1777" xr:uid="{00000000-0005-0000-0000-0000891C0000}"/>
    <cellStyle name="Normal 8 2 2 7 2" xfId="4007" xr:uid="{00000000-0005-0000-0000-00008A1C0000}"/>
    <cellStyle name="Normal 8 2 2 7 2 2" xfId="8229" xr:uid="{00000000-0005-0000-0000-00008B1C0000}"/>
    <cellStyle name="Normal 8 2 2 7 2 2 2" xfId="25959" xr:uid="{E66C7062-A8BE-41DF-BDBC-1DC4935A2874}"/>
    <cellStyle name="Normal 8 2 2 7 2 2 3" xfId="16679" xr:uid="{4A082A5E-EC73-416D-9553-4FF775047934}"/>
    <cellStyle name="Normal 8 2 2 7 2 3" xfId="21742" xr:uid="{2F4BCE00-70E6-4A8F-8F67-90599D54B263}"/>
    <cellStyle name="Normal 8 2 2 7 2 4" xfId="12461" xr:uid="{CB015942-B904-40A8-9B66-25D6F7E550B1}"/>
    <cellStyle name="Normal 8 2 2 7 3" xfId="6084" xr:uid="{00000000-0005-0000-0000-00008C1C0000}"/>
    <cellStyle name="Normal 8 2 2 7 3 2" xfId="23814" xr:uid="{8987841C-EE9F-4AB9-A7A9-A0B07BA25A45}"/>
    <cellStyle name="Normal 8 2 2 7 3 3" xfId="14534" xr:uid="{9478DF6F-4ED7-43B6-9FFE-EFA51CE29E05}"/>
    <cellStyle name="Normal 8 2 2 7 4" xfId="19597" xr:uid="{CE692B8D-6BDE-47EA-9989-27C5DF8FD235}"/>
    <cellStyle name="Normal 8 2 2 7 5" xfId="10316" xr:uid="{F98A2766-B572-4C74-B528-CB44130F9C0F}"/>
    <cellStyle name="Normal 8 2 2 8" xfId="2191" xr:uid="{00000000-0005-0000-0000-00008D1C0000}"/>
    <cellStyle name="Normal 8 2 2 8 2" xfId="4420" xr:uid="{00000000-0005-0000-0000-00008E1C0000}"/>
    <cellStyle name="Normal 8 2 2 8 2 2" xfId="8642" xr:uid="{00000000-0005-0000-0000-00008F1C0000}"/>
    <cellStyle name="Normal 8 2 2 8 2 2 2" xfId="26372" xr:uid="{87632D32-0C2C-4754-83C6-B00198C0790A}"/>
    <cellStyle name="Normal 8 2 2 8 2 2 3" xfId="17092" xr:uid="{450F3C1C-2A12-4D22-86FC-EB7D7F76FDD5}"/>
    <cellStyle name="Normal 8 2 2 8 2 3" xfId="22155" xr:uid="{64836012-0218-4291-8AE7-08925CFDEAF1}"/>
    <cellStyle name="Normal 8 2 2 8 2 4" xfId="12874" xr:uid="{0B273290-3F74-4D26-958C-24FFDA098D30}"/>
    <cellStyle name="Normal 8 2 2 8 3" xfId="6497" xr:uid="{00000000-0005-0000-0000-0000901C0000}"/>
    <cellStyle name="Normal 8 2 2 8 3 2" xfId="24227" xr:uid="{FD330AEF-9E87-46A5-9B6E-3766FC19B526}"/>
    <cellStyle name="Normal 8 2 2 8 3 3" xfId="14947" xr:uid="{A025D722-5D39-45BA-B9A9-BDFEB25B9045}"/>
    <cellStyle name="Normal 8 2 2 8 4" xfId="20010" xr:uid="{EEA4C791-49EC-453E-A31B-29117773B53E}"/>
    <cellStyle name="Normal 8 2 2 8 5" xfId="10729" xr:uid="{74ED6B83-7B11-4BD9-9A85-E26CA5C6634B}"/>
    <cellStyle name="Normal 8 2 2 9" xfId="2627" xr:uid="{00000000-0005-0000-0000-0000911C0000}"/>
    <cellStyle name="Normal 8 2 2 9 2" xfId="6910" xr:uid="{00000000-0005-0000-0000-0000921C0000}"/>
    <cellStyle name="Normal 8 2 2 9 2 2" xfId="24640" xr:uid="{55F35E5A-BC8C-46DD-8BBA-D414F5710D64}"/>
    <cellStyle name="Normal 8 2 2 9 2 3" xfId="15360" xr:uid="{D49D9FB9-C143-465C-8CE2-D11399794EBB}"/>
    <cellStyle name="Normal 8 2 2 9 3" xfId="20423" xr:uid="{E653CB00-63A1-4641-9130-0451B5093D0D}"/>
    <cellStyle name="Normal 8 2 2 9 4" xfId="11142" xr:uid="{EAA2644A-9C30-42C1-9042-563648C9A3C2}"/>
    <cellStyle name="Normal 8 2 3" xfId="488" xr:uid="{00000000-0005-0000-0000-0000931C0000}"/>
    <cellStyle name="Normal 8 2 3 10" xfId="18366" xr:uid="{A00BD4A2-6D65-49EE-AF08-47A6BF555ACC}"/>
    <cellStyle name="Normal 8 2 3 11" xfId="17532" xr:uid="{E7FCE9E7-A716-4516-8B48-165F5FC3A50B}"/>
    <cellStyle name="Normal 8 2 3 12" xfId="9085" xr:uid="{F33A15F1-42DC-4614-AAEB-55A15965F656}"/>
    <cellStyle name="Normal 8 2 3 2" xfId="489" xr:uid="{00000000-0005-0000-0000-0000941C0000}"/>
    <cellStyle name="Normal 8 2 3 2 10" xfId="17533" xr:uid="{E6D98FE0-19E3-4749-8C55-C865A22D2CE3}"/>
    <cellStyle name="Normal 8 2 3 2 11" xfId="9086" xr:uid="{AFE42266-1C60-4BE5-B665-F2239EA87DDF}"/>
    <cellStyle name="Normal 8 2 3 2 2" xfId="490" xr:uid="{00000000-0005-0000-0000-0000951C0000}"/>
    <cellStyle name="Normal 8 2 3 2 2 10" xfId="9087" xr:uid="{FC5D15DE-B00E-4E40-A2D0-B38279374A6B}"/>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5143" xr:uid="{CF8F9251-7122-477D-877E-9AED83423B2D}"/>
    <cellStyle name="Normal 8 2 3 2 2 2 2 2 3" xfId="15863" xr:uid="{95B747AE-FF81-4835-92D5-F2A2532F50AF}"/>
    <cellStyle name="Normal 8 2 3 2 2 2 2 3" xfId="20926" xr:uid="{1A4514B6-896A-4624-8189-C0EF9ECA8E95}"/>
    <cellStyle name="Normal 8 2 3 2 2 2 2 4" xfId="11645" xr:uid="{E45012BA-A0B9-409F-9A44-1EC65950C32C}"/>
    <cellStyle name="Normal 8 2 3 2 2 2 3" xfId="5268" xr:uid="{00000000-0005-0000-0000-0000991C0000}"/>
    <cellStyle name="Normal 8 2 3 2 2 2 3 2" xfId="22998" xr:uid="{E5823E14-B4BF-44E2-A851-7FCD7B10E0D9}"/>
    <cellStyle name="Normal 8 2 3 2 2 2 3 3" xfId="13718" xr:uid="{C67F4DDF-4744-4174-8088-05AE0E4417B6}"/>
    <cellStyle name="Normal 8 2 3 2 2 2 4" xfId="18781" xr:uid="{0E9695BF-DA15-4CB6-9FB2-960E5FE97AC9}"/>
    <cellStyle name="Normal 8 2 3 2 2 2 5" xfId="17953" xr:uid="{6B9E82C3-F2F9-4F2B-AA69-C39DB2A0926B}"/>
    <cellStyle name="Normal 8 2 3 2 2 2 6" xfId="9500" xr:uid="{42E1D5BD-85E8-4179-99B9-68599ACB46FA}"/>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5556" xr:uid="{6A54BFE1-A04D-4887-AE50-A6070542C33A}"/>
    <cellStyle name="Normal 8 2 3 2 2 3 2 2 3" xfId="16276" xr:uid="{2A8C42B6-D48B-4819-8A82-3F1582E3EF79}"/>
    <cellStyle name="Normal 8 2 3 2 2 3 2 3" xfId="21339" xr:uid="{AB4DDB47-8DB1-462E-877F-A342DC4F5D3E}"/>
    <cellStyle name="Normal 8 2 3 2 2 3 2 4" xfId="12058" xr:uid="{0AA9838E-1603-40BF-9ADD-EE2E46B3CF63}"/>
    <cellStyle name="Normal 8 2 3 2 2 3 3" xfId="5681" xr:uid="{00000000-0005-0000-0000-00009D1C0000}"/>
    <cellStyle name="Normal 8 2 3 2 2 3 3 2" xfId="23411" xr:uid="{813319D0-25D0-4063-B715-DD821AA57034}"/>
    <cellStyle name="Normal 8 2 3 2 2 3 3 3" xfId="14131" xr:uid="{70AEF7F7-6951-411C-B712-C2E6A9827FF4}"/>
    <cellStyle name="Normal 8 2 3 2 2 3 4" xfId="19194" xr:uid="{C321A05C-B514-46AB-B345-B604EEDB02C0}"/>
    <cellStyle name="Normal 8 2 3 2 2 3 5" xfId="9913" xr:uid="{3C4EF9D1-FA3A-4217-8348-8DCC5EF046A4}"/>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5969" xr:uid="{8CDF40EB-3E48-4231-AF66-CAACF61A4E7E}"/>
    <cellStyle name="Normal 8 2 3 2 2 4 2 2 3" xfId="16689" xr:uid="{DFF0903F-1921-4071-A619-90611FE6F4BE}"/>
    <cellStyle name="Normal 8 2 3 2 2 4 2 3" xfId="21752" xr:uid="{526D5899-3C71-4448-A0CF-0C9FC1CEABA3}"/>
    <cellStyle name="Normal 8 2 3 2 2 4 2 4" xfId="12471" xr:uid="{F9357767-330A-47F0-AD17-B9DF59513CE3}"/>
    <cellStyle name="Normal 8 2 3 2 2 4 3" xfId="6094" xr:uid="{00000000-0005-0000-0000-0000A11C0000}"/>
    <cellStyle name="Normal 8 2 3 2 2 4 3 2" xfId="23824" xr:uid="{8F7B91F9-A6D3-430B-954A-9B7EFC57983D}"/>
    <cellStyle name="Normal 8 2 3 2 2 4 3 3" xfId="14544" xr:uid="{275E59C8-5021-4C7F-BEDF-B484A322E22B}"/>
    <cellStyle name="Normal 8 2 3 2 2 4 4" xfId="19607" xr:uid="{45241CC9-1AAF-4786-A03E-18219EB7FE21}"/>
    <cellStyle name="Normal 8 2 3 2 2 4 5" xfId="10326" xr:uid="{1034EF59-07E8-4F09-BDB8-46C398DC8DFE}"/>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6382" xr:uid="{F67B2D0D-A301-4981-A714-474041174728}"/>
    <cellStyle name="Normal 8 2 3 2 2 5 2 2 3" xfId="17102" xr:uid="{92D24949-588A-4036-ABAF-05E12001269E}"/>
    <cellStyle name="Normal 8 2 3 2 2 5 2 3" xfId="22165" xr:uid="{3C23F980-CDAB-4A37-94E3-E3582F8F6B03}"/>
    <cellStyle name="Normal 8 2 3 2 2 5 2 4" xfId="12884" xr:uid="{0FC9B1F0-F737-4EF4-9A19-816030F9EC35}"/>
    <cellStyle name="Normal 8 2 3 2 2 5 3" xfId="6507" xr:uid="{00000000-0005-0000-0000-0000A51C0000}"/>
    <cellStyle name="Normal 8 2 3 2 2 5 3 2" xfId="24237" xr:uid="{B8D6BE0C-03AA-4251-9876-85F3FE85EE2C}"/>
    <cellStyle name="Normal 8 2 3 2 2 5 3 3" xfId="14957" xr:uid="{788E893F-4007-421B-B381-E0DD6E269F3C}"/>
    <cellStyle name="Normal 8 2 3 2 2 5 4" xfId="20020" xr:uid="{F3754C04-9A2D-4A0F-A607-AFACDD4465D7}"/>
    <cellStyle name="Normal 8 2 3 2 2 5 5" xfId="10739" xr:uid="{72FAEE38-AE0A-4D65-B328-8D0A25B10E21}"/>
    <cellStyle name="Normal 8 2 3 2 2 6" xfId="2637" xr:uid="{00000000-0005-0000-0000-0000A61C0000}"/>
    <cellStyle name="Normal 8 2 3 2 2 6 2" xfId="6920" xr:uid="{00000000-0005-0000-0000-0000A71C0000}"/>
    <cellStyle name="Normal 8 2 3 2 2 6 2 2" xfId="24650" xr:uid="{F585C72B-4004-4F28-A428-26DD1A823B6C}"/>
    <cellStyle name="Normal 8 2 3 2 2 6 2 3" xfId="15370" xr:uid="{6122EF17-5091-461D-A920-20FA9FB0E050}"/>
    <cellStyle name="Normal 8 2 3 2 2 6 3" xfId="20433" xr:uid="{93A5CBBE-77E8-4D87-8729-B132E4E646F6}"/>
    <cellStyle name="Normal 8 2 3 2 2 6 4" xfId="11152" xr:uid="{EF5EEB9E-3E20-42DB-B72C-D59B58428A59}"/>
    <cellStyle name="Normal 8 2 3 2 2 7" xfId="4855" xr:uid="{00000000-0005-0000-0000-0000A81C0000}"/>
    <cellStyle name="Normal 8 2 3 2 2 7 2" xfId="22585" xr:uid="{B4E09496-B852-4188-84B9-2DE1866593DE}"/>
    <cellStyle name="Normal 8 2 3 2 2 7 3" xfId="13305" xr:uid="{0ACD0AE2-59FA-4CE0-90A3-EDC1DF151664}"/>
    <cellStyle name="Normal 8 2 3 2 2 8" xfId="18368" xr:uid="{12E197D3-28CC-4738-9591-200E24B446E7}"/>
    <cellStyle name="Normal 8 2 3 2 2 9" xfId="17534" xr:uid="{5A2A6818-2ECB-4CF9-94F9-3D23142B47DD}"/>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5142" xr:uid="{60428149-76D8-4765-BC46-FD4F3C8CB628}"/>
    <cellStyle name="Normal 8 2 3 2 3 2 2 3" xfId="15862" xr:uid="{2A0BAFA2-2695-4FBD-BC9B-767247C0BCDF}"/>
    <cellStyle name="Normal 8 2 3 2 3 2 3" xfId="20925" xr:uid="{644CFCD6-2D09-4C4D-9597-FE456D748B7B}"/>
    <cellStyle name="Normal 8 2 3 2 3 2 4" xfId="11644" xr:uid="{105F5B8D-7FCD-4B55-810A-12B3957BDF4D}"/>
    <cellStyle name="Normal 8 2 3 2 3 3" xfId="5267" xr:uid="{00000000-0005-0000-0000-0000AC1C0000}"/>
    <cellStyle name="Normal 8 2 3 2 3 3 2" xfId="22997" xr:uid="{F6A11DD0-332F-404B-953C-15233E5C1F6B}"/>
    <cellStyle name="Normal 8 2 3 2 3 3 3" xfId="13717" xr:uid="{6E70880A-F067-4652-98FE-B377485383AE}"/>
    <cellStyle name="Normal 8 2 3 2 3 4" xfId="18780" xr:uid="{891B3D86-C298-4A48-BD00-B00EB6574AA5}"/>
    <cellStyle name="Normal 8 2 3 2 3 5" xfId="17952" xr:uid="{C45268F2-31C7-43DA-A28C-C706A5EA301F}"/>
    <cellStyle name="Normal 8 2 3 2 3 6" xfId="9499" xr:uid="{437B5249-1F0A-4A85-8094-38DE6B72555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5555" xr:uid="{99580244-2834-4D09-9E67-DA3A9459E953}"/>
    <cellStyle name="Normal 8 2 3 2 4 2 2 3" xfId="16275" xr:uid="{DA74ABD2-09B8-46FA-ADA6-1CA3C9CB6D33}"/>
    <cellStyle name="Normal 8 2 3 2 4 2 3" xfId="21338" xr:uid="{4978DC99-E61F-4493-BE97-EE604B67E61D}"/>
    <cellStyle name="Normal 8 2 3 2 4 2 4" xfId="12057" xr:uid="{D5EE1DA4-1C1A-4B57-A305-8EF27C1EFF0C}"/>
    <cellStyle name="Normal 8 2 3 2 4 3" xfId="5680" xr:uid="{00000000-0005-0000-0000-0000B01C0000}"/>
    <cellStyle name="Normal 8 2 3 2 4 3 2" xfId="23410" xr:uid="{BF24D788-F2CD-4080-9A58-D8353D037710}"/>
    <cellStyle name="Normal 8 2 3 2 4 3 3" xfId="14130" xr:uid="{8EB05D32-F665-4817-8FD7-23862114F64D}"/>
    <cellStyle name="Normal 8 2 3 2 4 4" xfId="19193" xr:uid="{C605983F-762E-463B-B8CD-1AF0675CDC23}"/>
    <cellStyle name="Normal 8 2 3 2 4 5" xfId="9912" xr:uid="{24191804-8700-4CDD-B20A-CEF7D0BB69DB}"/>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5968" xr:uid="{6D24D1C1-7BBD-45B2-8693-27D8F48FD1B1}"/>
    <cellStyle name="Normal 8 2 3 2 5 2 2 3" xfId="16688" xr:uid="{6ABCE7BF-B37C-4D5C-942A-30C7922E1EB5}"/>
    <cellStyle name="Normal 8 2 3 2 5 2 3" xfId="21751" xr:uid="{F9E3E7A5-F91A-4125-BBE6-070ACC869491}"/>
    <cellStyle name="Normal 8 2 3 2 5 2 4" xfId="12470" xr:uid="{7ACF7B11-64E9-4F2B-9A2A-DFAE3E8CE260}"/>
    <cellStyle name="Normal 8 2 3 2 5 3" xfId="6093" xr:uid="{00000000-0005-0000-0000-0000B41C0000}"/>
    <cellStyle name="Normal 8 2 3 2 5 3 2" xfId="23823" xr:uid="{785DCB7E-405C-4155-9005-CB8005D8FDAC}"/>
    <cellStyle name="Normal 8 2 3 2 5 3 3" xfId="14543" xr:uid="{08B8F4D1-206B-41A4-86A8-19420568F538}"/>
    <cellStyle name="Normal 8 2 3 2 5 4" xfId="19606" xr:uid="{EA628444-75D8-4399-8D72-A6DA755E700F}"/>
    <cellStyle name="Normal 8 2 3 2 5 5" xfId="10325" xr:uid="{17388477-291A-4260-B4E5-578EB038AE21}"/>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6381" xr:uid="{5D38F6EB-8BDB-43D1-ADBA-E2F0C63BDDD6}"/>
    <cellStyle name="Normal 8 2 3 2 6 2 2 3" xfId="17101" xr:uid="{A71D9BC0-89D4-4A4B-8F96-157A27B44351}"/>
    <cellStyle name="Normal 8 2 3 2 6 2 3" xfId="22164" xr:uid="{1DD5B62E-5EE7-4C7B-AC15-0BEFDEEAF381}"/>
    <cellStyle name="Normal 8 2 3 2 6 2 4" xfId="12883" xr:uid="{747C21E5-AD43-4F7D-AB5A-7D4377BDBE0A}"/>
    <cellStyle name="Normal 8 2 3 2 6 3" xfId="6506" xr:uid="{00000000-0005-0000-0000-0000B81C0000}"/>
    <cellStyle name="Normal 8 2 3 2 6 3 2" xfId="24236" xr:uid="{B31033C5-C4A2-4416-910D-4AFAFE162DC4}"/>
    <cellStyle name="Normal 8 2 3 2 6 3 3" xfId="14956" xr:uid="{4DAAB6DF-A0A4-45B1-9FA6-1080F3B30CC6}"/>
    <cellStyle name="Normal 8 2 3 2 6 4" xfId="20019" xr:uid="{7B5CC221-355E-4AD4-8F37-23A4E6593042}"/>
    <cellStyle name="Normal 8 2 3 2 6 5" xfId="10738" xr:uid="{E7600A5E-ED01-4934-86C9-319EC54D20E8}"/>
    <cellStyle name="Normal 8 2 3 2 7" xfId="2636" xr:uid="{00000000-0005-0000-0000-0000B91C0000}"/>
    <cellStyle name="Normal 8 2 3 2 7 2" xfId="6919" xr:uid="{00000000-0005-0000-0000-0000BA1C0000}"/>
    <cellStyle name="Normal 8 2 3 2 7 2 2" xfId="24649" xr:uid="{3CCB5B0E-5588-4959-9C82-55A9561D6A00}"/>
    <cellStyle name="Normal 8 2 3 2 7 2 3" xfId="15369" xr:uid="{3870FC39-DE80-4517-8904-C9B4CBD239ED}"/>
    <cellStyle name="Normal 8 2 3 2 7 3" xfId="20432" xr:uid="{96EA69C7-E049-469B-BFFE-79B472434526}"/>
    <cellStyle name="Normal 8 2 3 2 7 4" xfId="11151" xr:uid="{2EA3C693-B707-4E72-8A03-7B3E07310027}"/>
    <cellStyle name="Normal 8 2 3 2 8" xfId="4854" xr:uid="{00000000-0005-0000-0000-0000BB1C0000}"/>
    <cellStyle name="Normal 8 2 3 2 8 2" xfId="22584" xr:uid="{8EF67727-C719-4163-B375-B21A7F3643E2}"/>
    <cellStyle name="Normal 8 2 3 2 8 3" xfId="13304" xr:uid="{A41CD76A-E877-49AE-BEF0-84AF02A30199}"/>
    <cellStyle name="Normal 8 2 3 2 9" xfId="18367" xr:uid="{EB8A4B35-3FE6-4075-A3A5-8FD0E01A2B16}"/>
    <cellStyle name="Normal 8 2 3 3" xfId="491" xr:uid="{00000000-0005-0000-0000-0000BC1C0000}"/>
    <cellStyle name="Normal 8 2 3 3 10" xfId="9088" xr:uid="{59600E9B-FF88-405F-AAEF-D926DDB70BE3}"/>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5144" xr:uid="{F4118ACD-6C05-4823-BB13-B865572306EA}"/>
    <cellStyle name="Normal 8 2 3 3 2 2 2 3" xfId="15864" xr:uid="{1380F84B-EF94-4FE5-AE3B-46E309522B6E}"/>
    <cellStyle name="Normal 8 2 3 3 2 2 3" xfId="20927" xr:uid="{9EDFB73D-9B40-43E8-A108-1977363F646A}"/>
    <cellStyle name="Normal 8 2 3 3 2 2 4" xfId="11646" xr:uid="{766396FB-8F29-476D-B041-C88CB5AD5C0D}"/>
    <cellStyle name="Normal 8 2 3 3 2 3" xfId="5269" xr:uid="{00000000-0005-0000-0000-0000C01C0000}"/>
    <cellStyle name="Normal 8 2 3 3 2 3 2" xfId="22999" xr:uid="{AAD2FAC5-0A64-40B2-9AB6-3F0A27564947}"/>
    <cellStyle name="Normal 8 2 3 3 2 3 3" xfId="13719" xr:uid="{1564F2F2-E3A5-4B2D-9CF3-7E138D246108}"/>
    <cellStyle name="Normal 8 2 3 3 2 4" xfId="18782" xr:uid="{89F5B171-3A19-4EC8-8E1B-BB3474C9AB85}"/>
    <cellStyle name="Normal 8 2 3 3 2 5" xfId="17954" xr:uid="{2FC96A70-8228-4DA9-B6AF-526533331B3B}"/>
    <cellStyle name="Normal 8 2 3 3 2 6" xfId="9501" xr:uid="{DDE8B5AF-FEAB-4EF7-A590-162BFD5D3B22}"/>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5557" xr:uid="{5EA75CA8-5662-4DE8-B6B4-189BBCB21055}"/>
    <cellStyle name="Normal 8 2 3 3 3 2 2 3" xfId="16277" xr:uid="{F6F1FA5E-166C-4412-9BEC-57D0F772F762}"/>
    <cellStyle name="Normal 8 2 3 3 3 2 3" xfId="21340" xr:uid="{95D04981-D2EC-43E0-8920-85EA58B4DB42}"/>
    <cellStyle name="Normal 8 2 3 3 3 2 4" xfId="12059" xr:uid="{DC5F1290-A1D9-48E6-BF37-F31B62098312}"/>
    <cellStyle name="Normal 8 2 3 3 3 3" xfId="5682" xr:uid="{00000000-0005-0000-0000-0000C41C0000}"/>
    <cellStyle name="Normal 8 2 3 3 3 3 2" xfId="23412" xr:uid="{3A243FC0-EE07-4A0F-BEC3-8B0F5FB99E27}"/>
    <cellStyle name="Normal 8 2 3 3 3 3 3" xfId="14132" xr:uid="{58BE1139-4728-439A-B742-960D70BF596D}"/>
    <cellStyle name="Normal 8 2 3 3 3 4" xfId="19195" xr:uid="{75AD144E-42FF-46B3-A241-77D2CA85E3F7}"/>
    <cellStyle name="Normal 8 2 3 3 3 5" xfId="9914" xr:uid="{853F0197-7DC5-4F9A-B48F-110B1F75E729}"/>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5970" xr:uid="{9583B6B2-3C2B-43D3-8707-889601934408}"/>
    <cellStyle name="Normal 8 2 3 3 4 2 2 3" xfId="16690" xr:uid="{C9468A8B-23C3-4CBB-A2F8-9B162F6BCCE2}"/>
    <cellStyle name="Normal 8 2 3 3 4 2 3" xfId="21753" xr:uid="{96094CDF-AD9F-4CEA-ACAE-B199AC7A7218}"/>
    <cellStyle name="Normal 8 2 3 3 4 2 4" xfId="12472" xr:uid="{BD703D4C-B47C-4FFF-B84A-DE40F5BCDA33}"/>
    <cellStyle name="Normal 8 2 3 3 4 3" xfId="6095" xr:uid="{00000000-0005-0000-0000-0000C81C0000}"/>
    <cellStyle name="Normal 8 2 3 3 4 3 2" xfId="23825" xr:uid="{4755690F-7EF0-4B27-B5A9-237487570A47}"/>
    <cellStyle name="Normal 8 2 3 3 4 3 3" xfId="14545" xr:uid="{0879AE10-3924-476E-B9B7-DD12F2FA4518}"/>
    <cellStyle name="Normal 8 2 3 3 4 4" xfId="19608" xr:uid="{D12AC5F2-DB11-42D1-9F16-F60665F12726}"/>
    <cellStyle name="Normal 8 2 3 3 4 5" xfId="10327" xr:uid="{08730261-5C7E-4085-90F8-918B46ABC6C6}"/>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6383" xr:uid="{25548CD1-C091-4930-B858-C6A68D92EFAF}"/>
    <cellStyle name="Normal 8 2 3 3 5 2 2 3" xfId="17103" xr:uid="{2A15130C-D930-4E02-9458-0E4BA7585978}"/>
    <cellStyle name="Normal 8 2 3 3 5 2 3" xfId="22166" xr:uid="{87DDD3E1-A849-4025-B783-F2B81ADE9242}"/>
    <cellStyle name="Normal 8 2 3 3 5 2 4" xfId="12885" xr:uid="{D7F9F67D-B281-410D-862E-6CE573B19521}"/>
    <cellStyle name="Normal 8 2 3 3 5 3" xfId="6508" xr:uid="{00000000-0005-0000-0000-0000CC1C0000}"/>
    <cellStyle name="Normal 8 2 3 3 5 3 2" xfId="24238" xr:uid="{7F6B712E-0174-4948-8ACB-5F8F2E7F7933}"/>
    <cellStyle name="Normal 8 2 3 3 5 3 3" xfId="14958" xr:uid="{45DDDFDE-CF91-4D2C-8723-BA1EED714D39}"/>
    <cellStyle name="Normal 8 2 3 3 5 4" xfId="20021" xr:uid="{3BDA664E-BE25-4113-976D-D9CE52B7FA77}"/>
    <cellStyle name="Normal 8 2 3 3 5 5" xfId="10740" xr:uid="{2EDBB2E4-4313-492E-89A4-33E68B3BA3F4}"/>
    <cellStyle name="Normal 8 2 3 3 6" xfId="2638" xr:uid="{00000000-0005-0000-0000-0000CD1C0000}"/>
    <cellStyle name="Normal 8 2 3 3 6 2" xfId="6921" xr:uid="{00000000-0005-0000-0000-0000CE1C0000}"/>
    <cellStyle name="Normal 8 2 3 3 6 2 2" xfId="24651" xr:uid="{1BD7F9D3-22A4-4E7B-9315-020BAFC4E4EA}"/>
    <cellStyle name="Normal 8 2 3 3 6 2 3" xfId="15371" xr:uid="{17D0EE23-677F-40F9-9258-FE844F40E9B7}"/>
    <cellStyle name="Normal 8 2 3 3 6 3" xfId="20434" xr:uid="{98CE0BE3-2E64-4AE8-B596-75B7A0C9D126}"/>
    <cellStyle name="Normal 8 2 3 3 6 4" xfId="11153" xr:uid="{E53C90F8-743E-4ECE-A7AE-554E1306451D}"/>
    <cellStyle name="Normal 8 2 3 3 7" xfId="4856" xr:uid="{00000000-0005-0000-0000-0000CF1C0000}"/>
    <cellStyle name="Normal 8 2 3 3 7 2" xfId="22586" xr:uid="{1E5C4AAB-2333-46B1-BD79-EF7DAEBE4EB3}"/>
    <cellStyle name="Normal 8 2 3 3 7 3" xfId="13306" xr:uid="{E3E96C80-E28A-499C-9740-D75A24B57F33}"/>
    <cellStyle name="Normal 8 2 3 3 8" xfId="18369" xr:uid="{29DC67A3-610F-4E4D-8581-91065A7BBCE0}"/>
    <cellStyle name="Normal 8 2 3 3 9" xfId="17535" xr:uid="{1D0DD349-2078-4A7D-8D70-E5650209CAC0}"/>
    <cellStyle name="Normal 8 2 3 4" xfId="955" xr:uid="{00000000-0005-0000-0000-0000D01C0000}"/>
    <cellStyle name="Normal 8 2 3 4 2" xfId="3189" xr:uid="{00000000-0005-0000-0000-0000D11C0000}"/>
    <cellStyle name="Normal 8 2 3 4 2 2" xfId="7411" xr:uid="{00000000-0005-0000-0000-0000D21C0000}"/>
    <cellStyle name="Normal 8 2 3 4 2 2 2" xfId="25141" xr:uid="{DBAB33D3-F3CD-4DAA-804B-50600FC3F619}"/>
    <cellStyle name="Normal 8 2 3 4 2 2 3" xfId="15861" xr:uid="{D63DD129-DECD-458D-899A-3DB4CF8B3231}"/>
    <cellStyle name="Normal 8 2 3 4 2 3" xfId="20924" xr:uid="{2F9CDD05-8326-4D8F-B194-646E8DE85976}"/>
    <cellStyle name="Normal 8 2 3 4 2 4" xfId="11643" xr:uid="{272FDAC8-5472-4E53-ABB7-EBA398CC899F}"/>
    <cellStyle name="Normal 8 2 3 4 3" xfId="5266" xr:uid="{00000000-0005-0000-0000-0000D31C0000}"/>
    <cellStyle name="Normal 8 2 3 4 3 2" xfId="22996" xr:uid="{5AB103B5-C92D-4BBE-817E-97DFE0371AA5}"/>
    <cellStyle name="Normal 8 2 3 4 3 3" xfId="13716" xr:uid="{0100367A-B4EE-4E1B-B407-87C759CF44A9}"/>
    <cellStyle name="Normal 8 2 3 4 4" xfId="18779" xr:uid="{24DF2371-C708-461B-B3E1-3DF831F6675E}"/>
    <cellStyle name="Normal 8 2 3 4 5" xfId="17951" xr:uid="{0B46E7B6-F057-4EB8-B0A3-8BD344D8EEA6}"/>
    <cellStyle name="Normal 8 2 3 4 6" xfId="9498" xr:uid="{3E4A12C2-1B69-4352-B654-6448DA142C16}"/>
    <cellStyle name="Normal 8 2 3 5" xfId="1372" xr:uid="{00000000-0005-0000-0000-0000D41C0000}"/>
    <cellStyle name="Normal 8 2 3 5 2" xfId="3602" xr:uid="{00000000-0005-0000-0000-0000D51C0000}"/>
    <cellStyle name="Normal 8 2 3 5 2 2" xfId="7824" xr:uid="{00000000-0005-0000-0000-0000D61C0000}"/>
    <cellStyle name="Normal 8 2 3 5 2 2 2" xfId="25554" xr:uid="{499A42D0-7846-4901-99C6-EDF6B1D198BA}"/>
    <cellStyle name="Normal 8 2 3 5 2 2 3" xfId="16274" xr:uid="{EFB997B0-0C82-47BE-9C3A-48C86EFBE39B}"/>
    <cellStyle name="Normal 8 2 3 5 2 3" xfId="21337" xr:uid="{FF8DE128-D8E3-4D1E-9C75-DE669272F718}"/>
    <cellStyle name="Normal 8 2 3 5 2 4" xfId="12056" xr:uid="{CC49751D-548B-4313-BA73-8BF136EFBFBC}"/>
    <cellStyle name="Normal 8 2 3 5 3" xfId="5679" xr:uid="{00000000-0005-0000-0000-0000D71C0000}"/>
    <cellStyle name="Normal 8 2 3 5 3 2" xfId="23409" xr:uid="{CDC841F6-3791-495E-BFF5-4ED6CAE51FE6}"/>
    <cellStyle name="Normal 8 2 3 5 3 3" xfId="14129" xr:uid="{A9EB4673-77F8-441E-BCD9-930A12F95867}"/>
    <cellStyle name="Normal 8 2 3 5 4" xfId="19192" xr:uid="{A698D26D-48D3-46F1-BF32-C92919B5DA4F}"/>
    <cellStyle name="Normal 8 2 3 5 5" xfId="9911" xr:uid="{96B8B97E-970E-4685-B3F6-393F53F8B414}"/>
    <cellStyle name="Normal 8 2 3 6" xfId="1785" xr:uid="{00000000-0005-0000-0000-0000D81C0000}"/>
    <cellStyle name="Normal 8 2 3 6 2" xfId="4015" xr:uid="{00000000-0005-0000-0000-0000D91C0000}"/>
    <cellStyle name="Normal 8 2 3 6 2 2" xfId="8237" xr:uid="{00000000-0005-0000-0000-0000DA1C0000}"/>
    <cellStyle name="Normal 8 2 3 6 2 2 2" xfId="25967" xr:uid="{6FF14145-401A-4E15-A7B9-73811C90612D}"/>
    <cellStyle name="Normal 8 2 3 6 2 2 3" xfId="16687" xr:uid="{1B91A7D3-CE2B-495A-ABBF-BAB4ED0695D8}"/>
    <cellStyle name="Normal 8 2 3 6 2 3" xfId="21750" xr:uid="{7BFF932B-15BD-4164-BEF6-28DE72A3A586}"/>
    <cellStyle name="Normal 8 2 3 6 2 4" xfId="12469" xr:uid="{2C7C5924-85A8-40E6-BD98-CCA182BCDDA8}"/>
    <cellStyle name="Normal 8 2 3 6 3" xfId="6092" xr:uid="{00000000-0005-0000-0000-0000DB1C0000}"/>
    <cellStyle name="Normal 8 2 3 6 3 2" xfId="23822" xr:uid="{F268276F-30C0-4E97-89BC-726724B53F0B}"/>
    <cellStyle name="Normal 8 2 3 6 3 3" xfId="14542" xr:uid="{101889EC-3E10-4D0E-8B36-A24B158645BC}"/>
    <cellStyle name="Normal 8 2 3 6 4" xfId="19605" xr:uid="{F8906300-F359-4BC4-8FE6-EBCF2990803B}"/>
    <cellStyle name="Normal 8 2 3 6 5" xfId="10324" xr:uid="{545145C9-0CA2-41EE-9B92-B648195F2C3A}"/>
    <cellStyle name="Normal 8 2 3 7" xfId="2199" xr:uid="{00000000-0005-0000-0000-0000DC1C0000}"/>
    <cellStyle name="Normal 8 2 3 7 2" xfId="4428" xr:uid="{00000000-0005-0000-0000-0000DD1C0000}"/>
    <cellStyle name="Normal 8 2 3 7 2 2" xfId="8650" xr:uid="{00000000-0005-0000-0000-0000DE1C0000}"/>
    <cellStyle name="Normal 8 2 3 7 2 2 2" xfId="26380" xr:uid="{34EFA870-D815-4937-8D5F-3DD97B6D02C2}"/>
    <cellStyle name="Normal 8 2 3 7 2 2 3" xfId="17100" xr:uid="{87FD44ED-3412-48A0-A21A-82A0D46AA001}"/>
    <cellStyle name="Normal 8 2 3 7 2 3" xfId="22163" xr:uid="{8A813DFD-05C9-4D00-B339-43139DC7FC8D}"/>
    <cellStyle name="Normal 8 2 3 7 2 4" xfId="12882" xr:uid="{A5B1B3C2-1679-45B1-ADF1-2B65723744D8}"/>
    <cellStyle name="Normal 8 2 3 7 3" xfId="6505" xr:uid="{00000000-0005-0000-0000-0000DF1C0000}"/>
    <cellStyle name="Normal 8 2 3 7 3 2" xfId="24235" xr:uid="{0121D246-6048-4C29-987B-30469E1F989F}"/>
    <cellStyle name="Normal 8 2 3 7 3 3" xfId="14955" xr:uid="{BAB16CC6-1CA3-4531-B3E9-BC9D370B2D22}"/>
    <cellStyle name="Normal 8 2 3 7 4" xfId="20018" xr:uid="{508966C8-5702-4A10-BF56-F4741296CA12}"/>
    <cellStyle name="Normal 8 2 3 7 5" xfId="10737" xr:uid="{2F3DEB7F-22FD-483B-B70C-3E58BE623645}"/>
    <cellStyle name="Normal 8 2 3 8" xfId="2635" xr:uid="{00000000-0005-0000-0000-0000E01C0000}"/>
    <cellStyle name="Normal 8 2 3 8 2" xfId="6918" xr:uid="{00000000-0005-0000-0000-0000E11C0000}"/>
    <cellStyle name="Normal 8 2 3 8 2 2" xfId="24648" xr:uid="{177C012C-C68B-4279-AA16-5414280FF5FF}"/>
    <cellStyle name="Normal 8 2 3 8 2 3" xfId="15368" xr:uid="{196A6290-7D5A-48F1-8CF4-9C4C972D4AA0}"/>
    <cellStyle name="Normal 8 2 3 8 3" xfId="20431" xr:uid="{B1C25D19-05EC-4604-94C0-3C28C7EA54D4}"/>
    <cellStyle name="Normal 8 2 3 8 4" xfId="11150" xr:uid="{56991AB5-E0B7-4AB0-90A2-4EDEB23E0521}"/>
    <cellStyle name="Normal 8 2 3 9" xfId="4853" xr:uid="{00000000-0005-0000-0000-0000E21C0000}"/>
    <cellStyle name="Normal 8 2 3 9 2" xfId="22583" xr:uid="{F1C51337-32D7-4A15-9190-9D68191DBC64}"/>
    <cellStyle name="Normal 8 2 3 9 3" xfId="13303" xr:uid="{EF592A44-6F47-4382-83B6-FB7F99F5274E}"/>
    <cellStyle name="Normal 8 2 4" xfId="492" xr:uid="{00000000-0005-0000-0000-0000E31C0000}"/>
    <cellStyle name="Normal 8 2 4 10" xfId="17536" xr:uid="{0AC9424C-4455-4D8E-9E8D-2B7674957E7B}"/>
    <cellStyle name="Normal 8 2 4 11" xfId="9089" xr:uid="{6233F0E7-20B1-4106-AA59-F6DB7C6ECDCC}"/>
    <cellStyle name="Normal 8 2 4 2" xfId="493" xr:uid="{00000000-0005-0000-0000-0000E41C0000}"/>
    <cellStyle name="Normal 8 2 4 2 10" xfId="9090" xr:uid="{E59E92D7-9224-45D3-B51A-8BAA76656168}"/>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5146" xr:uid="{270BD019-B84F-4329-B1A8-0A7E88484BA6}"/>
    <cellStyle name="Normal 8 2 4 2 2 2 2 3" xfId="15866" xr:uid="{A98BF03A-FBB5-4DBB-93D9-21F0F641F253}"/>
    <cellStyle name="Normal 8 2 4 2 2 2 3" xfId="20929" xr:uid="{C52BA5E3-80C4-45A2-A097-3AF8F3BA63D4}"/>
    <cellStyle name="Normal 8 2 4 2 2 2 4" xfId="11648" xr:uid="{E41D4774-12C2-410F-83C0-CE18DE7C1487}"/>
    <cellStyle name="Normal 8 2 4 2 2 3" xfId="5271" xr:uid="{00000000-0005-0000-0000-0000E81C0000}"/>
    <cellStyle name="Normal 8 2 4 2 2 3 2" xfId="23001" xr:uid="{02B79379-B6B0-465D-95C9-A2E067F8C29F}"/>
    <cellStyle name="Normal 8 2 4 2 2 3 3" xfId="13721" xr:uid="{DA4325B0-FB9C-4CB2-BE68-06410540CB99}"/>
    <cellStyle name="Normal 8 2 4 2 2 4" xfId="18784" xr:uid="{5C324352-C51C-4D9D-95C7-54BF957921E6}"/>
    <cellStyle name="Normal 8 2 4 2 2 5" xfId="17956" xr:uid="{FCADC664-B8C3-4CB9-A3DA-556508080A14}"/>
    <cellStyle name="Normal 8 2 4 2 2 6" xfId="9503" xr:uid="{CA1C9F22-B0B6-448A-B4C1-5C7FE58DCFE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5559" xr:uid="{94F8ADB6-1944-46ED-B2AA-686D4CCBCCA6}"/>
    <cellStyle name="Normal 8 2 4 2 3 2 2 3" xfId="16279" xr:uid="{AE15D49B-C90A-4974-A713-C37502724CB3}"/>
    <cellStyle name="Normal 8 2 4 2 3 2 3" xfId="21342" xr:uid="{220DD669-9142-484F-953B-EC1B590AC0D9}"/>
    <cellStyle name="Normal 8 2 4 2 3 2 4" xfId="12061" xr:uid="{8CEA914A-24CD-4E6F-9F49-C8982955B70B}"/>
    <cellStyle name="Normal 8 2 4 2 3 3" xfId="5684" xr:uid="{00000000-0005-0000-0000-0000EC1C0000}"/>
    <cellStyle name="Normal 8 2 4 2 3 3 2" xfId="23414" xr:uid="{DF6BF5B9-1491-4D5D-8256-1D3A84C7D696}"/>
    <cellStyle name="Normal 8 2 4 2 3 3 3" xfId="14134" xr:uid="{90620EAE-A4FA-43C2-8853-69F18A2C987F}"/>
    <cellStyle name="Normal 8 2 4 2 3 4" xfId="19197" xr:uid="{FD417688-7F09-4CA3-9DAF-CB12D78DB11C}"/>
    <cellStyle name="Normal 8 2 4 2 3 5" xfId="9916" xr:uid="{D5396F98-FB90-4032-9AA9-F3FEC6167D77}"/>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5972" xr:uid="{C659366F-8312-4053-9ED8-28346DCF08A2}"/>
    <cellStyle name="Normal 8 2 4 2 4 2 2 3" xfId="16692" xr:uid="{59DCAAEB-6237-4C80-885D-C08FA147184A}"/>
    <cellStyle name="Normal 8 2 4 2 4 2 3" xfId="21755" xr:uid="{3C6558CE-D966-4DC7-9615-0D458C86927E}"/>
    <cellStyle name="Normal 8 2 4 2 4 2 4" xfId="12474" xr:uid="{73280AC6-08A4-44E5-B5A3-E3E23A7D0D58}"/>
    <cellStyle name="Normal 8 2 4 2 4 3" xfId="6097" xr:uid="{00000000-0005-0000-0000-0000F01C0000}"/>
    <cellStyle name="Normal 8 2 4 2 4 3 2" xfId="23827" xr:uid="{5ED65463-9938-4F9D-9AEB-7A5D4F28E44C}"/>
    <cellStyle name="Normal 8 2 4 2 4 3 3" xfId="14547" xr:uid="{6329B9D0-6252-4DE4-A003-155838E3F3A3}"/>
    <cellStyle name="Normal 8 2 4 2 4 4" xfId="19610" xr:uid="{09C2F35D-A2DB-4C0A-B91D-CF0B53F4F4BF}"/>
    <cellStyle name="Normal 8 2 4 2 4 5" xfId="10329" xr:uid="{5A66354C-ECEB-482D-B8CD-706447216501}"/>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6385" xr:uid="{C6C39EE5-D3DC-491C-8997-7695E14E1A56}"/>
    <cellStyle name="Normal 8 2 4 2 5 2 2 3" xfId="17105" xr:uid="{9BE43A59-0CC3-4049-B77C-85EA186C50B8}"/>
    <cellStyle name="Normal 8 2 4 2 5 2 3" xfId="22168" xr:uid="{77242BFD-F373-4A09-A615-B802A242AD37}"/>
    <cellStyle name="Normal 8 2 4 2 5 2 4" xfId="12887" xr:uid="{8F248A26-35EF-4E3B-8034-F5CDEE4FDD10}"/>
    <cellStyle name="Normal 8 2 4 2 5 3" xfId="6510" xr:uid="{00000000-0005-0000-0000-0000F41C0000}"/>
    <cellStyle name="Normal 8 2 4 2 5 3 2" xfId="24240" xr:uid="{F1D83FE3-8E8B-4215-9F58-D13D807A9FB2}"/>
    <cellStyle name="Normal 8 2 4 2 5 3 3" xfId="14960" xr:uid="{F02E46BC-778F-4FD1-9C15-E18548CDF3A2}"/>
    <cellStyle name="Normal 8 2 4 2 5 4" xfId="20023" xr:uid="{A4A56C51-DED1-48B0-9C0D-1B8A184C530E}"/>
    <cellStyle name="Normal 8 2 4 2 5 5" xfId="10742" xr:uid="{28A773E5-3B0B-4739-9203-EFB05A85D892}"/>
    <cellStyle name="Normal 8 2 4 2 6" xfId="2640" xr:uid="{00000000-0005-0000-0000-0000F51C0000}"/>
    <cellStyle name="Normal 8 2 4 2 6 2" xfId="6923" xr:uid="{00000000-0005-0000-0000-0000F61C0000}"/>
    <cellStyle name="Normal 8 2 4 2 6 2 2" xfId="24653" xr:uid="{05D55932-47C2-48AF-9795-5093D0C0A206}"/>
    <cellStyle name="Normal 8 2 4 2 6 2 3" xfId="15373" xr:uid="{EFDABA9F-E125-4EAE-8BDC-91E2A422977D}"/>
    <cellStyle name="Normal 8 2 4 2 6 3" xfId="20436" xr:uid="{DB94AF14-9DE6-40B1-9AE2-ED36E4BFE31E}"/>
    <cellStyle name="Normal 8 2 4 2 6 4" xfId="11155" xr:uid="{98DBF6B7-F053-4A13-B6D9-65E250187D65}"/>
    <cellStyle name="Normal 8 2 4 2 7" xfId="4858" xr:uid="{00000000-0005-0000-0000-0000F71C0000}"/>
    <cellStyle name="Normal 8 2 4 2 7 2" xfId="22588" xr:uid="{90F5D2B0-51A9-4596-BE61-0D7A8608443D}"/>
    <cellStyle name="Normal 8 2 4 2 7 3" xfId="13308" xr:uid="{2A267FFF-E9B2-453D-9D63-753D7D7C2556}"/>
    <cellStyle name="Normal 8 2 4 2 8" xfId="18371" xr:uid="{4E9AB456-BA94-4C86-9750-E937F88211AF}"/>
    <cellStyle name="Normal 8 2 4 2 9" xfId="17537" xr:uid="{CCCDB73D-9C8B-426D-8245-0F06340D8C5B}"/>
    <cellStyle name="Normal 8 2 4 3" xfId="959" xr:uid="{00000000-0005-0000-0000-0000F81C0000}"/>
    <cellStyle name="Normal 8 2 4 3 2" xfId="3193" xr:uid="{00000000-0005-0000-0000-0000F91C0000}"/>
    <cellStyle name="Normal 8 2 4 3 2 2" xfId="7415" xr:uid="{00000000-0005-0000-0000-0000FA1C0000}"/>
    <cellStyle name="Normal 8 2 4 3 2 2 2" xfId="25145" xr:uid="{8A7D5288-E43F-42D5-AD63-BEE95BB969A7}"/>
    <cellStyle name="Normal 8 2 4 3 2 2 3" xfId="15865" xr:uid="{F0A679DC-6D52-4A96-B774-942AF0D55BFC}"/>
    <cellStyle name="Normal 8 2 4 3 2 3" xfId="20928" xr:uid="{34728379-C979-4B9E-A43E-D82CB6FB41D3}"/>
    <cellStyle name="Normal 8 2 4 3 2 4" xfId="11647" xr:uid="{3D7910ED-D2DE-4481-9536-0E84F578C283}"/>
    <cellStyle name="Normal 8 2 4 3 3" xfId="5270" xr:uid="{00000000-0005-0000-0000-0000FB1C0000}"/>
    <cellStyle name="Normal 8 2 4 3 3 2" xfId="23000" xr:uid="{C243F0A2-3F19-4F33-8189-B5DD6B6AB2D1}"/>
    <cellStyle name="Normal 8 2 4 3 3 3" xfId="13720" xr:uid="{D72BCFC2-E839-491E-8379-2241D57DC1AD}"/>
    <cellStyle name="Normal 8 2 4 3 4" xfId="18783" xr:uid="{24754412-DA96-493D-A380-9DFF43FE934A}"/>
    <cellStyle name="Normal 8 2 4 3 5" xfId="17955" xr:uid="{9812CF05-E6E3-4600-85B7-F24073A0F5DE}"/>
    <cellStyle name="Normal 8 2 4 3 6" xfId="9502" xr:uid="{1888405B-7019-4ECF-986D-4803453CE3D0}"/>
    <cellStyle name="Normal 8 2 4 4" xfId="1376" xr:uid="{00000000-0005-0000-0000-0000FC1C0000}"/>
    <cellStyle name="Normal 8 2 4 4 2" xfId="3606" xr:uid="{00000000-0005-0000-0000-0000FD1C0000}"/>
    <cellStyle name="Normal 8 2 4 4 2 2" xfId="7828" xr:uid="{00000000-0005-0000-0000-0000FE1C0000}"/>
    <cellStyle name="Normal 8 2 4 4 2 2 2" xfId="25558" xr:uid="{6A4AD384-4E44-4163-955C-96E144DF155E}"/>
    <cellStyle name="Normal 8 2 4 4 2 2 3" xfId="16278" xr:uid="{A8436F18-23AB-4958-8490-DCD138711D59}"/>
    <cellStyle name="Normal 8 2 4 4 2 3" xfId="21341" xr:uid="{24CDDD6C-901B-4951-A8DA-D90C155FB239}"/>
    <cellStyle name="Normal 8 2 4 4 2 4" xfId="12060" xr:uid="{5D2EC194-71C7-49B9-8B77-0E33F5BB3406}"/>
    <cellStyle name="Normal 8 2 4 4 3" xfId="5683" xr:uid="{00000000-0005-0000-0000-0000FF1C0000}"/>
    <cellStyle name="Normal 8 2 4 4 3 2" xfId="23413" xr:uid="{CB165248-B1B5-405F-8A29-C6CB8977785B}"/>
    <cellStyle name="Normal 8 2 4 4 3 3" xfId="14133" xr:uid="{ABF19CF0-8DCD-4976-AAF5-7B45F4D43166}"/>
    <cellStyle name="Normal 8 2 4 4 4" xfId="19196" xr:uid="{8EF3B0BD-855E-45B9-B5E5-C2CEB9A866E2}"/>
    <cellStyle name="Normal 8 2 4 4 5" xfId="9915" xr:uid="{2B4A7F14-360D-42D0-8629-EE0330665D16}"/>
    <cellStyle name="Normal 8 2 4 5" xfId="1789" xr:uid="{00000000-0005-0000-0000-0000001D0000}"/>
    <cellStyle name="Normal 8 2 4 5 2" xfId="4019" xr:uid="{00000000-0005-0000-0000-0000011D0000}"/>
    <cellStyle name="Normal 8 2 4 5 2 2" xfId="8241" xr:uid="{00000000-0005-0000-0000-0000021D0000}"/>
    <cellStyle name="Normal 8 2 4 5 2 2 2" xfId="25971" xr:uid="{AFD2BDA7-A186-428F-91D4-76FA1BBD96C5}"/>
    <cellStyle name="Normal 8 2 4 5 2 2 3" xfId="16691" xr:uid="{FEB48824-91FA-4F11-8B61-45EF0D47E1B3}"/>
    <cellStyle name="Normal 8 2 4 5 2 3" xfId="21754" xr:uid="{C09B7AFA-D266-48FC-84E4-EF5B168B3D45}"/>
    <cellStyle name="Normal 8 2 4 5 2 4" xfId="12473" xr:uid="{96594858-5569-4EE3-9712-07D5CBD846AB}"/>
    <cellStyle name="Normal 8 2 4 5 3" xfId="6096" xr:uid="{00000000-0005-0000-0000-0000031D0000}"/>
    <cellStyle name="Normal 8 2 4 5 3 2" xfId="23826" xr:uid="{998EF91A-5C5C-4155-BF48-CA9363104463}"/>
    <cellStyle name="Normal 8 2 4 5 3 3" xfId="14546" xr:uid="{39EF3BE3-2651-49E0-A5CA-AD58B9D91EEB}"/>
    <cellStyle name="Normal 8 2 4 5 4" xfId="19609" xr:uid="{034D05FB-C707-441F-A0B2-C31BBA888024}"/>
    <cellStyle name="Normal 8 2 4 5 5" xfId="10328" xr:uid="{038FA675-F346-4A10-B384-80B4FB567210}"/>
    <cellStyle name="Normal 8 2 4 6" xfId="2203" xr:uid="{00000000-0005-0000-0000-0000041D0000}"/>
    <cellStyle name="Normal 8 2 4 6 2" xfId="4432" xr:uid="{00000000-0005-0000-0000-0000051D0000}"/>
    <cellStyle name="Normal 8 2 4 6 2 2" xfId="8654" xr:uid="{00000000-0005-0000-0000-0000061D0000}"/>
    <cellStyle name="Normal 8 2 4 6 2 2 2" xfId="26384" xr:uid="{34EFF4C8-18B1-4960-AF9D-45AE7324F10F}"/>
    <cellStyle name="Normal 8 2 4 6 2 2 3" xfId="17104" xr:uid="{E5816041-76C2-418A-BB76-183DE282242A}"/>
    <cellStyle name="Normal 8 2 4 6 2 3" xfId="22167" xr:uid="{1AA91BEF-DF4D-40AC-91BB-93D9F1127FE1}"/>
    <cellStyle name="Normal 8 2 4 6 2 4" xfId="12886" xr:uid="{6BDDA933-4698-429D-83F1-6A409CF9229D}"/>
    <cellStyle name="Normal 8 2 4 6 3" xfId="6509" xr:uid="{00000000-0005-0000-0000-0000071D0000}"/>
    <cellStyle name="Normal 8 2 4 6 3 2" xfId="24239" xr:uid="{D8F1AA13-D3E2-40FE-A2EB-5F3E08E1C087}"/>
    <cellStyle name="Normal 8 2 4 6 3 3" xfId="14959" xr:uid="{CFDFF522-E15B-4427-B0E9-5595A954807C}"/>
    <cellStyle name="Normal 8 2 4 6 4" xfId="20022" xr:uid="{8A7FD6FF-AE3D-47A6-9CD3-8F2E368BC8D0}"/>
    <cellStyle name="Normal 8 2 4 6 5" xfId="10741" xr:uid="{F2430484-34B2-4E50-BB19-9A69CE7CBDE8}"/>
    <cellStyle name="Normal 8 2 4 7" xfId="2639" xr:uid="{00000000-0005-0000-0000-0000081D0000}"/>
    <cellStyle name="Normal 8 2 4 7 2" xfId="6922" xr:uid="{00000000-0005-0000-0000-0000091D0000}"/>
    <cellStyle name="Normal 8 2 4 7 2 2" xfId="24652" xr:uid="{AE472DA7-3461-4AF6-8B1F-CBB968FE09CA}"/>
    <cellStyle name="Normal 8 2 4 7 2 3" xfId="15372" xr:uid="{F4D6EA4F-7064-4C48-BF5A-57640F665820}"/>
    <cellStyle name="Normal 8 2 4 7 3" xfId="20435" xr:uid="{F934CD30-EEA6-4278-BBCF-119D48E643C4}"/>
    <cellStyle name="Normal 8 2 4 7 4" xfId="11154" xr:uid="{926FAA4B-B80E-4935-942C-242361042AE9}"/>
    <cellStyle name="Normal 8 2 4 8" xfId="4857" xr:uid="{00000000-0005-0000-0000-00000A1D0000}"/>
    <cellStyle name="Normal 8 2 4 8 2" xfId="22587" xr:uid="{6FDD463A-629F-4740-9C89-9D58C919A436}"/>
    <cellStyle name="Normal 8 2 4 8 3" xfId="13307" xr:uid="{F3FDC4F4-7E29-4DBF-87A4-B71A23932D89}"/>
    <cellStyle name="Normal 8 2 4 9" xfId="18370" xr:uid="{618B076A-867A-4117-A1CC-72348DE7FDA2}"/>
    <cellStyle name="Normal 8 2 5" xfId="494" xr:uid="{00000000-0005-0000-0000-00000B1D0000}"/>
    <cellStyle name="Normal 8 2 5 10" xfId="9091" xr:uid="{1CD62805-5F37-46C7-86CA-0EABE114FB6C}"/>
    <cellStyle name="Normal 8 2 5 2" xfId="961" xr:uid="{00000000-0005-0000-0000-00000C1D0000}"/>
    <cellStyle name="Normal 8 2 5 2 2" xfId="3195" xr:uid="{00000000-0005-0000-0000-00000D1D0000}"/>
    <cellStyle name="Normal 8 2 5 2 2 2" xfId="7417" xr:uid="{00000000-0005-0000-0000-00000E1D0000}"/>
    <cellStyle name="Normal 8 2 5 2 2 2 2" xfId="25147" xr:uid="{95D9172E-41E7-44C6-B2FE-0448995700C5}"/>
    <cellStyle name="Normal 8 2 5 2 2 2 3" xfId="15867" xr:uid="{9DFDFF05-034B-4ADA-AA99-1DE04041533F}"/>
    <cellStyle name="Normal 8 2 5 2 2 3" xfId="20930" xr:uid="{D93D36B0-D63D-488E-980B-01D7C0AE8FD0}"/>
    <cellStyle name="Normal 8 2 5 2 2 4" xfId="11649" xr:uid="{EB58EB80-85E2-413E-A06A-EDC7D6DB9F99}"/>
    <cellStyle name="Normal 8 2 5 2 3" xfId="5272" xr:uid="{00000000-0005-0000-0000-00000F1D0000}"/>
    <cellStyle name="Normal 8 2 5 2 3 2" xfId="23002" xr:uid="{E0B05713-F3C9-4B2F-9DAB-12FC430A8117}"/>
    <cellStyle name="Normal 8 2 5 2 3 3" xfId="13722" xr:uid="{9B46EAE5-186D-4903-81AF-26BB5294810C}"/>
    <cellStyle name="Normal 8 2 5 2 4" xfId="18785" xr:uid="{CC01A980-BD92-4EAB-9A00-F140BA4EA9ED}"/>
    <cellStyle name="Normal 8 2 5 2 5" xfId="17957" xr:uid="{EE78EEF6-9739-4005-BFC6-898EDE384E40}"/>
    <cellStyle name="Normal 8 2 5 2 6" xfId="9504" xr:uid="{515529C0-4690-46FA-A996-FBD78A506BEA}"/>
    <cellStyle name="Normal 8 2 5 3" xfId="1378" xr:uid="{00000000-0005-0000-0000-0000101D0000}"/>
    <cellStyle name="Normal 8 2 5 3 2" xfId="3608" xr:uid="{00000000-0005-0000-0000-0000111D0000}"/>
    <cellStyle name="Normal 8 2 5 3 2 2" xfId="7830" xr:uid="{00000000-0005-0000-0000-0000121D0000}"/>
    <cellStyle name="Normal 8 2 5 3 2 2 2" xfId="25560" xr:uid="{DFCC04F3-B95B-40B4-A2E6-140054750588}"/>
    <cellStyle name="Normal 8 2 5 3 2 2 3" xfId="16280" xr:uid="{91A5E986-0BFC-4A30-B95C-44052DBA71D9}"/>
    <cellStyle name="Normal 8 2 5 3 2 3" xfId="21343" xr:uid="{A77D6B8F-98D1-43D8-93FC-FDE82224D2B6}"/>
    <cellStyle name="Normal 8 2 5 3 2 4" xfId="12062" xr:uid="{51578C5D-D8CE-48CC-B181-372756C0B712}"/>
    <cellStyle name="Normal 8 2 5 3 3" xfId="5685" xr:uid="{00000000-0005-0000-0000-0000131D0000}"/>
    <cellStyle name="Normal 8 2 5 3 3 2" xfId="23415" xr:uid="{A7FD58CF-AFB6-4DD3-8A25-39DAD5D9556F}"/>
    <cellStyle name="Normal 8 2 5 3 3 3" xfId="14135" xr:uid="{77DC9F4E-C1DC-4FDA-B25E-7C63529AD50C}"/>
    <cellStyle name="Normal 8 2 5 3 4" xfId="19198" xr:uid="{02AD8E20-D6A5-406C-8D70-0163688BF35C}"/>
    <cellStyle name="Normal 8 2 5 3 5" xfId="9917" xr:uid="{6D9AC410-D9D3-4E4B-B966-E5118D5D15FD}"/>
    <cellStyle name="Normal 8 2 5 4" xfId="1791" xr:uid="{00000000-0005-0000-0000-0000141D0000}"/>
    <cellStyle name="Normal 8 2 5 4 2" xfId="4021" xr:uid="{00000000-0005-0000-0000-0000151D0000}"/>
    <cellStyle name="Normal 8 2 5 4 2 2" xfId="8243" xr:uid="{00000000-0005-0000-0000-0000161D0000}"/>
    <cellStyle name="Normal 8 2 5 4 2 2 2" xfId="25973" xr:uid="{C68514D6-DB22-47BE-8593-EB46011C5873}"/>
    <cellStyle name="Normal 8 2 5 4 2 2 3" xfId="16693" xr:uid="{31562196-A693-4BC4-9104-10B059851074}"/>
    <cellStyle name="Normal 8 2 5 4 2 3" xfId="21756" xr:uid="{296B776D-3F99-425B-84C2-52502CBEC54D}"/>
    <cellStyle name="Normal 8 2 5 4 2 4" xfId="12475" xr:uid="{B9C818C5-43EA-448E-8DB3-4C492C7961E2}"/>
    <cellStyle name="Normal 8 2 5 4 3" xfId="6098" xr:uid="{00000000-0005-0000-0000-0000171D0000}"/>
    <cellStyle name="Normal 8 2 5 4 3 2" xfId="23828" xr:uid="{DD33C6A8-59EA-400A-B31D-78800C697D7F}"/>
    <cellStyle name="Normal 8 2 5 4 3 3" xfId="14548" xr:uid="{12F54B59-9BB6-477C-BEDC-5FFEA99CB1C9}"/>
    <cellStyle name="Normal 8 2 5 4 4" xfId="19611" xr:uid="{EBECFF78-5402-46C8-B8DF-420557163E8B}"/>
    <cellStyle name="Normal 8 2 5 4 5" xfId="10330" xr:uid="{8DC99EE2-5279-41BA-93FE-0AEF6F48A761}"/>
    <cellStyle name="Normal 8 2 5 5" xfId="2205" xr:uid="{00000000-0005-0000-0000-0000181D0000}"/>
    <cellStyle name="Normal 8 2 5 5 2" xfId="4434" xr:uid="{00000000-0005-0000-0000-0000191D0000}"/>
    <cellStyle name="Normal 8 2 5 5 2 2" xfId="8656" xr:uid="{00000000-0005-0000-0000-00001A1D0000}"/>
    <cellStyle name="Normal 8 2 5 5 2 2 2" xfId="26386" xr:uid="{1825E9B1-98C1-4AA8-A15F-6BC4326E42F9}"/>
    <cellStyle name="Normal 8 2 5 5 2 2 3" xfId="17106" xr:uid="{F0C8B85B-1572-4A5D-A9AE-9887F908585D}"/>
    <cellStyle name="Normal 8 2 5 5 2 3" xfId="22169" xr:uid="{4F9EA376-8113-4AA1-B78C-82CE3DBC433F}"/>
    <cellStyle name="Normal 8 2 5 5 2 4" xfId="12888" xr:uid="{22B47F3B-ED8D-4A8C-AD90-34B3857742CD}"/>
    <cellStyle name="Normal 8 2 5 5 3" xfId="6511" xr:uid="{00000000-0005-0000-0000-00001B1D0000}"/>
    <cellStyle name="Normal 8 2 5 5 3 2" xfId="24241" xr:uid="{BB64BCE5-EE32-43E1-A805-E84485919076}"/>
    <cellStyle name="Normal 8 2 5 5 3 3" xfId="14961" xr:uid="{739BECE7-537C-4846-8718-D29BC0E682DC}"/>
    <cellStyle name="Normal 8 2 5 5 4" xfId="20024" xr:uid="{6A5CB7D5-26C8-47AC-85AC-3323B9664B37}"/>
    <cellStyle name="Normal 8 2 5 5 5" xfId="10743" xr:uid="{2B1CBB9E-4A3B-4A78-94AD-DEF935306D85}"/>
    <cellStyle name="Normal 8 2 5 6" xfId="2641" xr:uid="{00000000-0005-0000-0000-00001C1D0000}"/>
    <cellStyle name="Normal 8 2 5 6 2" xfId="6924" xr:uid="{00000000-0005-0000-0000-00001D1D0000}"/>
    <cellStyle name="Normal 8 2 5 6 2 2" xfId="24654" xr:uid="{11424ABE-9094-45AB-B142-4642A9D50A63}"/>
    <cellStyle name="Normal 8 2 5 6 2 3" xfId="15374" xr:uid="{615AA48E-1EB8-450A-AE72-406E50329767}"/>
    <cellStyle name="Normal 8 2 5 6 3" xfId="20437" xr:uid="{3957E2E7-34AB-4E0F-AEB5-36F1E5330A8B}"/>
    <cellStyle name="Normal 8 2 5 6 4" xfId="11156" xr:uid="{91924C09-C027-488B-9593-32EDE4F07947}"/>
    <cellStyle name="Normal 8 2 5 7" xfId="4859" xr:uid="{00000000-0005-0000-0000-00001E1D0000}"/>
    <cellStyle name="Normal 8 2 5 7 2" xfId="22589" xr:uid="{77BB37F5-8E96-4D77-9FED-E7CDEB3932D4}"/>
    <cellStyle name="Normal 8 2 5 7 3" xfId="13309" xr:uid="{893F9D71-3BBF-4B23-A677-CF75270219DD}"/>
    <cellStyle name="Normal 8 2 5 8" xfId="18372" xr:uid="{B72FAD90-CAE8-48C6-A0CC-0EC605F3E015}"/>
    <cellStyle name="Normal 8 2 5 9" xfId="17538" xr:uid="{1B3C3A40-B885-4297-B33A-C84D12B79316}"/>
    <cellStyle name="Normal 8 2 6" xfId="946" xr:uid="{00000000-0005-0000-0000-00001F1D0000}"/>
    <cellStyle name="Normal 8 2 6 2" xfId="3180" xr:uid="{00000000-0005-0000-0000-0000201D0000}"/>
    <cellStyle name="Normal 8 2 6 2 2" xfId="7402" xr:uid="{00000000-0005-0000-0000-0000211D0000}"/>
    <cellStyle name="Normal 8 2 6 2 2 2" xfId="25132" xr:uid="{6A28D8F6-9889-4AF4-AE50-5302D6BD175C}"/>
    <cellStyle name="Normal 8 2 6 2 2 3" xfId="15852" xr:uid="{2C43BEFF-AE85-401D-912E-85B1F20BE195}"/>
    <cellStyle name="Normal 8 2 6 2 3" xfId="20915" xr:uid="{FCD4C158-FAE3-4451-A12B-B39944437C00}"/>
    <cellStyle name="Normal 8 2 6 2 4" xfId="11634" xr:uid="{F66AD23E-E172-4E36-86C3-978090B56A8D}"/>
    <cellStyle name="Normal 8 2 6 3" xfId="5257" xr:uid="{00000000-0005-0000-0000-0000221D0000}"/>
    <cellStyle name="Normal 8 2 6 3 2" xfId="22987" xr:uid="{EC8953EB-9DF6-4107-99A0-575B567A34F4}"/>
    <cellStyle name="Normal 8 2 6 3 3" xfId="13707" xr:uid="{878F9FB6-0F31-4F5A-9105-2A6CD67121AE}"/>
    <cellStyle name="Normal 8 2 6 4" xfId="18770" xr:uid="{511CB936-2CFF-4745-87F8-71E02A398740}"/>
    <cellStyle name="Normal 8 2 6 5" xfId="17942" xr:uid="{58E50BC8-43D8-4BF1-98F0-C767CD4ED967}"/>
    <cellStyle name="Normal 8 2 6 6" xfId="9489" xr:uid="{5CA560EC-53FC-4423-9D8D-6AD580E091B4}"/>
    <cellStyle name="Normal 8 2 7" xfId="1363" xr:uid="{00000000-0005-0000-0000-0000231D0000}"/>
    <cellStyle name="Normal 8 2 7 2" xfId="3593" xr:uid="{00000000-0005-0000-0000-0000241D0000}"/>
    <cellStyle name="Normal 8 2 7 2 2" xfId="7815" xr:uid="{00000000-0005-0000-0000-0000251D0000}"/>
    <cellStyle name="Normal 8 2 7 2 2 2" xfId="25545" xr:uid="{E73421DA-5573-47DA-8B41-85AA6A0F890B}"/>
    <cellStyle name="Normal 8 2 7 2 2 3" xfId="16265" xr:uid="{4535874B-72D4-47A3-8CF9-7BB932957738}"/>
    <cellStyle name="Normal 8 2 7 2 3" xfId="21328" xr:uid="{C36817B5-F5FD-48FE-932A-1CD51AEB877E}"/>
    <cellStyle name="Normal 8 2 7 2 4" xfId="12047" xr:uid="{F98E9EE7-61A9-4DC4-88DE-426997810BAC}"/>
    <cellStyle name="Normal 8 2 7 3" xfId="5670" xr:uid="{00000000-0005-0000-0000-0000261D0000}"/>
    <cellStyle name="Normal 8 2 7 3 2" xfId="23400" xr:uid="{351897CC-877A-4FDF-9401-87CF363E97AA}"/>
    <cellStyle name="Normal 8 2 7 3 3" xfId="14120" xr:uid="{A1B67AAD-397B-413D-B11C-C5ACF1256B00}"/>
    <cellStyle name="Normal 8 2 7 4" xfId="19183" xr:uid="{E386B614-2A7D-4C55-BB15-605951A7F351}"/>
    <cellStyle name="Normal 8 2 7 5" xfId="9902" xr:uid="{FCA50628-C2EA-44F1-BD47-B40FEDB2BF92}"/>
    <cellStyle name="Normal 8 2 8" xfId="1776" xr:uid="{00000000-0005-0000-0000-0000271D0000}"/>
    <cellStyle name="Normal 8 2 8 2" xfId="4006" xr:uid="{00000000-0005-0000-0000-0000281D0000}"/>
    <cellStyle name="Normal 8 2 8 2 2" xfId="8228" xr:uid="{00000000-0005-0000-0000-0000291D0000}"/>
    <cellStyle name="Normal 8 2 8 2 2 2" xfId="25958" xr:uid="{BBC6B0DE-1A21-47CF-9C19-2128134A6AA2}"/>
    <cellStyle name="Normal 8 2 8 2 2 3" xfId="16678" xr:uid="{F92F1D4E-D3D6-4FEB-88F5-BBECDAFD7954}"/>
    <cellStyle name="Normal 8 2 8 2 3" xfId="21741" xr:uid="{76FC5798-D445-48D3-A825-9D77161C90D1}"/>
    <cellStyle name="Normal 8 2 8 2 4" xfId="12460" xr:uid="{FDC5AD4F-FB1C-4458-B431-5721C395E1C8}"/>
    <cellStyle name="Normal 8 2 8 3" xfId="6083" xr:uid="{00000000-0005-0000-0000-00002A1D0000}"/>
    <cellStyle name="Normal 8 2 8 3 2" xfId="23813" xr:uid="{FEB50AE2-2D5B-4008-B88F-620BDBD6624A}"/>
    <cellStyle name="Normal 8 2 8 3 3" xfId="14533" xr:uid="{0504087B-94C4-42C0-9983-D10C810FADA7}"/>
    <cellStyle name="Normal 8 2 8 4" xfId="19596" xr:uid="{8A91DD94-BFB1-4126-8E8C-A3275AE55C6B}"/>
    <cellStyle name="Normal 8 2 8 5" xfId="10315" xr:uid="{45D8E18B-FCF6-4860-9BF1-234729475279}"/>
    <cellStyle name="Normal 8 2 9" xfId="2190" xr:uid="{00000000-0005-0000-0000-00002B1D0000}"/>
    <cellStyle name="Normal 8 2 9 2" xfId="4419" xr:uid="{00000000-0005-0000-0000-00002C1D0000}"/>
    <cellStyle name="Normal 8 2 9 2 2" xfId="8641" xr:uid="{00000000-0005-0000-0000-00002D1D0000}"/>
    <cellStyle name="Normal 8 2 9 2 2 2" xfId="26371" xr:uid="{1FAE1E8E-6594-415A-B506-F5F00C30934F}"/>
    <cellStyle name="Normal 8 2 9 2 2 3" xfId="17091" xr:uid="{CF20231B-628F-4879-A58B-6E5B1CEBD400}"/>
    <cellStyle name="Normal 8 2 9 2 3" xfId="22154" xr:uid="{96DF7D38-050F-4FB4-B661-092D3CC500D4}"/>
    <cellStyle name="Normal 8 2 9 2 4" xfId="12873" xr:uid="{ACC593D4-2E94-494D-A27A-2148C0CC0CAF}"/>
    <cellStyle name="Normal 8 2 9 3" xfId="6496" xr:uid="{00000000-0005-0000-0000-00002E1D0000}"/>
    <cellStyle name="Normal 8 2 9 3 2" xfId="24226" xr:uid="{E1C5B23C-F012-405C-82D0-7AF0E2EF6493}"/>
    <cellStyle name="Normal 8 2 9 3 3" xfId="14946" xr:uid="{0E7A0642-8B89-4986-ABC9-4DBB2D33B43F}"/>
    <cellStyle name="Normal 8 2 9 4" xfId="20009" xr:uid="{A9333E15-3244-454D-B2DA-C6B62581BABC}"/>
    <cellStyle name="Normal 8 2 9 5" xfId="10728" xr:uid="{D045A164-1EBE-4674-8CF2-AFAA3E9033C1}"/>
    <cellStyle name="Normal 8 3" xfId="495" xr:uid="{00000000-0005-0000-0000-00002F1D0000}"/>
    <cellStyle name="Normal 8 3 10" xfId="4860" xr:uid="{00000000-0005-0000-0000-0000301D0000}"/>
    <cellStyle name="Normal 8 3 10 2" xfId="22590" xr:uid="{49B9A219-E08D-47C3-8CA1-9A8C188A9466}"/>
    <cellStyle name="Normal 8 3 10 3" xfId="13310" xr:uid="{375931CA-C947-43C4-9FE4-27C3A9920F04}"/>
    <cellStyle name="Normal 8 3 11" xfId="18373" xr:uid="{11BECC46-2895-4A89-A853-4A2E5CA97991}"/>
    <cellStyle name="Normal 8 3 12" xfId="17539" xr:uid="{20941F18-0B94-4DE7-8E64-3E2ACE2DB7F1}"/>
    <cellStyle name="Normal 8 3 13" xfId="9092" xr:uid="{4F4999E4-E26A-4BA0-8C26-F95C04872534}"/>
    <cellStyle name="Normal 8 3 2" xfId="496" xr:uid="{00000000-0005-0000-0000-0000311D0000}"/>
    <cellStyle name="Normal 8 3 2 10" xfId="18374" xr:uid="{86B3AAD6-D7E8-430A-A8D8-2CD7BD5FDB3A}"/>
    <cellStyle name="Normal 8 3 2 11" xfId="17540" xr:uid="{93F83A35-24AC-4AE0-B31B-FAED85F03519}"/>
    <cellStyle name="Normal 8 3 2 12" xfId="9093" xr:uid="{7A2CFCE5-39EF-4F76-ACB2-CAB88F700809}"/>
    <cellStyle name="Normal 8 3 2 2" xfId="497" xr:uid="{00000000-0005-0000-0000-0000321D0000}"/>
    <cellStyle name="Normal 8 3 2 2 10" xfId="17541" xr:uid="{A07047AE-8AC9-48D1-907F-2132331C254A}"/>
    <cellStyle name="Normal 8 3 2 2 11" xfId="9094" xr:uid="{A6082876-B022-4239-A0CF-579E78B215EB}"/>
    <cellStyle name="Normal 8 3 2 2 2" xfId="498" xr:uid="{00000000-0005-0000-0000-0000331D0000}"/>
    <cellStyle name="Normal 8 3 2 2 2 10" xfId="9095" xr:uid="{571460B7-D579-44B3-B72D-560FC498D788}"/>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5151" xr:uid="{DA91922E-3E3D-43A7-88C3-54004007531D}"/>
    <cellStyle name="Normal 8 3 2 2 2 2 2 2 3" xfId="15871" xr:uid="{8E208C8A-268F-4589-9CB1-CB33360A1CC1}"/>
    <cellStyle name="Normal 8 3 2 2 2 2 2 3" xfId="20934" xr:uid="{E2CE13CC-E7A9-4AF2-92A3-EC59003106E1}"/>
    <cellStyle name="Normal 8 3 2 2 2 2 2 4" xfId="11653" xr:uid="{1C61A956-96A6-494A-B4C9-BB8F9889141A}"/>
    <cellStyle name="Normal 8 3 2 2 2 2 3" xfId="5276" xr:uid="{00000000-0005-0000-0000-0000371D0000}"/>
    <cellStyle name="Normal 8 3 2 2 2 2 3 2" xfId="23006" xr:uid="{82FCBD1E-63EF-4C12-BD02-CB006AE4B680}"/>
    <cellStyle name="Normal 8 3 2 2 2 2 3 3" xfId="13726" xr:uid="{07A73F34-84DA-4329-84CA-7C092930AF3C}"/>
    <cellStyle name="Normal 8 3 2 2 2 2 4" xfId="18789" xr:uid="{0DC6AE39-790D-4E47-95FF-B2024E369740}"/>
    <cellStyle name="Normal 8 3 2 2 2 2 5" xfId="17961" xr:uid="{B6BA40DC-896E-48CC-BB73-D900E7AA5545}"/>
    <cellStyle name="Normal 8 3 2 2 2 2 6" xfId="9508" xr:uid="{2CB49AD0-0928-4E1C-9C1B-51A28F1E7F6D}"/>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5564" xr:uid="{0A668B89-CB01-431A-BA1E-C2C4AD16A516}"/>
    <cellStyle name="Normal 8 3 2 2 2 3 2 2 3" xfId="16284" xr:uid="{5060D9FC-668F-40AD-A9FF-94741F5774AE}"/>
    <cellStyle name="Normal 8 3 2 2 2 3 2 3" xfId="21347" xr:uid="{37C35425-0DCB-4290-BD45-EB74C619850F}"/>
    <cellStyle name="Normal 8 3 2 2 2 3 2 4" xfId="12066" xr:uid="{0712E671-C5D6-47EE-8F1A-3445EBADFE93}"/>
    <cellStyle name="Normal 8 3 2 2 2 3 3" xfId="5689" xr:uid="{00000000-0005-0000-0000-00003B1D0000}"/>
    <cellStyle name="Normal 8 3 2 2 2 3 3 2" xfId="23419" xr:uid="{2069E4FC-071D-4A3F-802E-5E403D0F1EE1}"/>
    <cellStyle name="Normal 8 3 2 2 2 3 3 3" xfId="14139" xr:uid="{312D9C8E-4CC6-4F17-916C-482135E3BCF3}"/>
    <cellStyle name="Normal 8 3 2 2 2 3 4" xfId="19202" xr:uid="{0F6A194D-1651-4FAC-981B-02A712438F36}"/>
    <cellStyle name="Normal 8 3 2 2 2 3 5" xfId="9921" xr:uid="{D237E6DC-3FD6-40FA-80A5-0FDE136DBB6C}"/>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5977" xr:uid="{A09F8A19-86F5-42F6-BB4E-C09E308866A2}"/>
    <cellStyle name="Normal 8 3 2 2 2 4 2 2 3" xfId="16697" xr:uid="{5092922D-A3BF-410A-A8B2-D63D9EBA98FC}"/>
    <cellStyle name="Normal 8 3 2 2 2 4 2 3" xfId="21760" xr:uid="{34D7CCDF-13AE-4587-8E85-8514E898C18B}"/>
    <cellStyle name="Normal 8 3 2 2 2 4 2 4" xfId="12479" xr:uid="{999A730F-DEC6-4838-AA2C-1B45F653CC05}"/>
    <cellStyle name="Normal 8 3 2 2 2 4 3" xfId="6102" xr:uid="{00000000-0005-0000-0000-00003F1D0000}"/>
    <cellStyle name="Normal 8 3 2 2 2 4 3 2" xfId="23832" xr:uid="{3B53D25D-2162-4CF7-814D-9339D3955CF1}"/>
    <cellStyle name="Normal 8 3 2 2 2 4 3 3" xfId="14552" xr:uid="{B8B4C9CF-8D55-4CE8-AA02-5EB3578A05E6}"/>
    <cellStyle name="Normal 8 3 2 2 2 4 4" xfId="19615" xr:uid="{AD356376-C90D-4B35-8545-708FCBC9ACC9}"/>
    <cellStyle name="Normal 8 3 2 2 2 4 5" xfId="10334" xr:uid="{DDDB69C1-99BB-4F9A-9897-D99A37C937D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6390" xr:uid="{32203652-0D6D-4B45-9572-6B8DA4B251EB}"/>
    <cellStyle name="Normal 8 3 2 2 2 5 2 2 3" xfId="17110" xr:uid="{7322F984-0F18-4EC1-B12C-D103003195A4}"/>
    <cellStyle name="Normal 8 3 2 2 2 5 2 3" xfId="22173" xr:uid="{9CF8780D-D21C-465B-8F42-FBA16CCD69FA}"/>
    <cellStyle name="Normal 8 3 2 2 2 5 2 4" xfId="12892" xr:uid="{E6067874-1E7D-4FB4-BC98-60CA4AA89A80}"/>
    <cellStyle name="Normal 8 3 2 2 2 5 3" xfId="6515" xr:uid="{00000000-0005-0000-0000-0000431D0000}"/>
    <cellStyle name="Normal 8 3 2 2 2 5 3 2" xfId="24245" xr:uid="{4071E8BA-F984-4F3F-A024-37C2E63A1279}"/>
    <cellStyle name="Normal 8 3 2 2 2 5 3 3" xfId="14965" xr:uid="{20552CA3-5BC6-4E51-897E-4C16C4539323}"/>
    <cellStyle name="Normal 8 3 2 2 2 5 4" xfId="20028" xr:uid="{66467F24-2608-459F-9541-98EDEC7D50DE}"/>
    <cellStyle name="Normal 8 3 2 2 2 5 5" xfId="10747" xr:uid="{C16AD3DD-F679-4BF7-82BA-90DA5FD0C443}"/>
    <cellStyle name="Normal 8 3 2 2 2 6" xfId="2645" xr:uid="{00000000-0005-0000-0000-0000441D0000}"/>
    <cellStyle name="Normal 8 3 2 2 2 6 2" xfId="6928" xr:uid="{00000000-0005-0000-0000-0000451D0000}"/>
    <cellStyle name="Normal 8 3 2 2 2 6 2 2" xfId="24658" xr:uid="{D2488D5E-EAEE-44B9-B4EF-49B6AD152DED}"/>
    <cellStyle name="Normal 8 3 2 2 2 6 2 3" xfId="15378" xr:uid="{3746915C-D199-48FB-8150-16986EC5C4FA}"/>
    <cellStyle name="Normal 8 3 2 2 2 6 3" xfId="20441" xr:uid="{F1C9D247-9103-4622-85B7-A71B1D8F2113}"/>
    <cellStyle name="Normal 8 3 2 2 2 6 4" xfId="11160" xr:uid="{E5A16D11-F04B-4F1B-AA6E-A7C35B13DA56}"/>
    <cellStyle name="Normal 8 3 2 2 2 7" xfId="4863" xr:uid="{00000000-0005-0000-0000-0000461D0000}"/>
    <cellStyle name="Normal 8 3 2 2 2 7 2" xfId="22593" xr:uid="{22CBEC74-9F88-4A7C-AC8C-8908C909CC8D}"/>
    <cellStyle name="Normal 8 3 2 2 2 7 3" xfId="13313" xr:uid="{9E655262-BE15-412D-BBCD-C36DA73B5145}"/>
    <cellStyle name="Normal 8 3 2 2 2 8" xfId="18376" xr:uid="{CE318F0C-F11A-473A-A99D-AFC45E175892}"/>
    <cellStyle name="Normal 8 3 2 2 2 9" xfId="17542" xr:uid="{5DC81B8D-FDA8-439F-BCF4-BECF471B8B2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5150" xr:uid="{773E4E95-6580-4C21-80E3-4D2CB8736D78}"/>
    <cellStyle name="Normal 8 3 2 2 3 2 2 3" xfId="15870" xr:uid="{99A4CFB6-4A68-41FC-AD71-78AB524CF087}"/>
    <cellStyle name="Normal 8 3 2 2 3 2 3" xfId="20933" xr:uid="{933AAA90-1674-473F-A131-8108F5370EB7}"/>
    <cellStyle name="Normal 8 3 2 2 3 2 4" xfId="11652" xr:uid="{4A61F738-4568-4666-BA6B-3A416343D4CE}"/>
    <cellStyle name="Normal 8 3 2 2 3 3" xfId="5275" xr:uid="{00000000-0005-0000-0000-00004A1D0000}"/>
    <cellStyle name="Normal 8 3 2 2 3 3 2" xfId="23005" xr:uid="{931AAF69-8A27-4FDB-AB09-69A9997723BE}"/>
    <cellStyle name="Normal 8 3 2 2 3 3 3" xfId="13725" xr:uid="{F89E5A63-34AD-4BBC-99FF-416843D1DF5C}"/>
    <cellStyle name="Normal 8 3 2 2 3 4" xfId="18788" xr:uid="{2EC5B7EE-83AA-4381-AF02-8321595E22E6}"/>
    <cellStyle name="Normal 8 3 2 2 3 5" xfId="17960" xr:uid="{A33E9886-0D80-4479-8128-50A166C2686A}"/>
    <cellStyle name="Normal 8 3 2 2 3 6" xfId="9507" xr:uid="{BFDD9F7E-7C55-479A-AE56-F2AADBD389C9}"/>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5563" xr:uid="{110D5F58-4B99-4B17-9F6A-55B4380A28FC}"/>
    <cellStyle name="Normal 8 3 2 2 4 2 2 3" xfId="16283" xr:uid="{922C0BBF-959F-4357-8FBB-E94B82AB72B8}"/>
    <cellStyle name="Normal 8 3 2 2 4 2 3" xfId="21346" xr:uid="{7B5C2828-D725-4140-ADF6-958BCC9AF05A}"/>
    <cellStyle name="Normal 8 3 2 2 4 2 4" xfId="12065" xr:uid="{C8A2072A-9E08-4377-8622-8DC5E90B3CCF}"/>
    <cellStyle name="Normal 8 3 2 2 4 3" xfId="5688" xr:uid="{00000000-0005-0000-0000-00004E1D0000}"/>
    <cellStyle name="Normal 8 3 2 2 4 3 2" xfId="23418" xr:uid="{9B0FCCA4-2B3F-4A71-9A46-00B7768E79C4}"/>
    <cellStyle name="Normal 8 3 2 2 4 3 3" xfId="14138" xr:uid="{36612796-7B66-4549-9E87-D07D11DDEC7B}"/>
    <cellStyle name="Normal 8 3 2 2 4 4" xfId="19201" xr:uid="{D5E18E23-3FD1-4AFC-9D09-A7D3EB11D015}"/>
    <cellStyle name="Normal 8 3 2 2 4 5" xfId="9920" xr:uid="{7B86A2EA-818D-4AB2-8AB2-CCA5D4FE53EB}"/>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5976" xr:uid="{9E01113A-9D90-4C0F-AE6A-F63BB99AEB45}"/>
    <cellStyle name="Normal 8 3 2 2 5 2 2 3" xfId="16696" xr:uid="{47335722-0FB2-48CF-8EEC-BB68629B10FF}"/>
    <cellStyle name="Normal 8 3 2 2 5 2 3" xfId="21759" xr:uid="{E217CD92-CCB7-4659-A242-AD6D8E6B7492}"/>
    <cellStyle name="Normal 8 3 2 2 5 2 4" xfId="12478" xr:uid="{A1C0A44B-D16E-4A7D-9A10-9C4979FE480F}"/>
    <cellStyle name="Normal 8 3 2 2 5 3" xfId="6101" xr:uid="{00000000-0005-0000-0000-0000521D0000}"/>
    <cellStyle name="Normal 8 3 2 2 5 3 2" xfId="23831" xr:uid="{A11E9EF6-20CB-457B-B3A2-062E88C2B23C}"/>
    <cellStyle name="Normal 8 3 2 2 5 3 3" xfId="14551" xr:uid="{26B845DF-0347-4524-8526-2A1C1419E14A}"/>
    <cellStyle name="Normal 8 3 2 2 5 4" xfId="19614" xr:uid="{193E8029-780C-4AA4-97F0-FB4DA8757BEB}"/>
    <cellStyle name="Normal 8 3 2 2 5 5" xfId="10333" xr:uid="{F5DACA31-1BE9-4F0B-8DB5-A94106D8048E}"/>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6389" xr:uid="{06DBCCB2-41EE-4761-B4D7-2796AB3685DB}"/>
    <cellStyle name="Normal 8 3 2 2 6 2 2 3" xfId="17109" xr:uid="{8ADF7CE9-1F28-4BF8-990D-103508214413}"/>
    <cellStyle name="Normal 8 3 2 2 6 2 3" xfId="22172" xr:uid="{3F73CDE3-5536-4C8A-9F30-08130331ED5F}"/>
    <cellStyle name="Normal 8 3 2 2 6 2 4" xfId="12891" xr:uid="{F727A858-172E-440C-83C0-F6CEA560E919}"/>
    <cellStyle name="Normal 8 3 2 2 6 3" xfId="6514" xr:uid="{00000000-0005-0000-0000-0000561D0000}"/>
    <cellStyle name="Normal 8 3 2 2 6 3 2" xfId="24244" xr:uid="{0A72E419-BEDE-414F-B567-57B25E25B6FF}"/>
    <cellStyle name="Normal 8 3 2 2 6 3 3" xfId="14964" xr:uid="{844D7ACF-9127-4386-8B96-D3977FA0757C}"/>
    <cellStyle name="Normal 8 3 2 2 6 4" xfId="20027" xr:uid="{E8490C19-366E-4D57-9D06-A821A22546DE}"/>
    <cellStyle name="Normal 8 3 2 2 6 5" xfId="10746" xr:uid="{647F8BBC-1813-41B3-8845-12F4AAAAE7E0}"/>
    <cellStyle name="Normal 8 3 2 2 7" xfId="2644" xr:uid="{00000000-0005-0000-0000-0000571D0000}"/>
    <cellStyle name="Normal 8 3 2 2 7 2" xfId="6927" xr:uid="{00000000-0005-0000-0000-0000581D0000}"/>
    <cellStyle name="Normal 8 3 2 2 7 2 2" xfId="24657" xr:uid="{A5CFC8C1-57DC-476A-B237-EE7AC255068B}"/>
    <cellStyle name="Normal 8 3 2 2 7 2 3" xfId="15377" xr:uid="{CD4D8DD2-C462-4310-B576-BD3271B294AB}"/>
    <cellStyle name="Normal 8 3 2 2 7 3" xfId="20440" xr:uid="{72EA7CB7-068E-44DC-9D3F-1FBCB3A745DA}"/>
    <cellStyle name="Normal 8 3 2 2 7 4" xfId="11159" xr:uid="{15A1355E-280C-4CE6-94E6-6CDF35FFB13A}"/>
    <cellStyle name="Normal 8 3 2 2 8" xfId="4862" xr:uid="{00000000-0005-0000-0000-0000591D0000}"/>
    <cellStyle name="Normal 8 3 2 2 8 2" xfId="22592" xr:uid="{593255E6-1950-46F7-A2A3-4929D1842B9F}"/>
    <cellStyle name="Normal 8 3 2 2 8 3" xfId="13312" xr:uid="{D197BF05-CF0A-4FF6-AD3F-23F5ED3CBC71}"/>
    <cellStyle name="Normal 8 3 2 2 9" xfId="18375" xr:uid="{03C83C7F-6EBA-4774-8B4F-EED8F37ED636}"/>
    <cellStyle name="Normal 8 3 2 3" xfId="499" xr:uid="{00000000-0005-0000-0000-00005A1D0000}"/>
    <cellStyle name="Normal 8 3 2 3 10" xfId="9096" xr:uid="{C55BBD88-0587-4CB2-B2AB-B371989F53D4}"/>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5152" xr:uid="{45519BFF-F281-41A7-BA21-AA84EC9F759B}"/>
    <cellStyle name="Normal 8 3 2 3 2 2 2 3" xfId="15872" xr:uid="{9DBE0FD3-83D9-4570-BEC0-E44FF15416DB}"/>
    <cellStyle name="Normal 8 3 2 3 2 2 3" xfId="20935" xr:uid="{8D5FD159-E659-4C69-A668-75279BF408B0}"/>
    <cellStyle name="Normal 8 3 2 3 2 2 4" xfId="11654" xr:uid="{DF45CC96-9731-41E2-86BC-7688CC00E9F2}"/>
    <cellStyle name="Normal 8 3 2 3 2 3" xfId="5277" xr:uid="{00000000-0005-0000-0000-00005E1D0000}"/>
    <cellStyle name="Normal 8 3 2 3 2 3 2" xfId="23007" xr:uid="{6424C2BF-1086-4BD5-BE6D-7C1465D90F24}"/>
    <cellStyle name="Normal 8 3 2 3 2 3 3" xfId="13727" xr:uid="{F6C533E7-1502-403B-8DB5-7B24032D96AA}"/>
    <cellStyle name="Normal 8 3 2 3 2 4" xfId="18790" xr:uid="{E5D6579E-2896-4DB5-A8FF-0EF8AC7F7D36}"/>
    <cellStyle name="Normal 8 3 2 3 2 5" xfId="17962" xr:uid="{0AF8734E-967F-47F3-B87D-8803505F411C}"/>
    <cellStyle name="Normal 8 3 2 3 2 6" xfId="9509" xr:uid="{C5EC18BC-B039-46E4-9448-798F773CED38}"/>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5565" xr:uid="{DC6CEA9E-DCC6-4508-BEA8-9F704E14379E}"/>
    <cellStyle name="Normal 8 3 2 3 3 2 2 3" xfId="16285" xr:uid="{E92CC013-AAAE-4D34-8C51-7EE107271057}"/>
    <cellStyle name="Normal 8 3 2 3 3 2 3" xfId="21348" xr:uid="{C740F5FA-3612-43AD-8141-708EA437274A}"/>
    <cellStyle name="Normal 8 3 2 3 3 2 4" xfId="12067" xr:uid="{B471EE67-26C1-4C7D-AA7F-129529B65EE0}"/>
    <cellStyle name="Normal 8 3 2 3 3 3" xfId="5690" xr:uid="{00000000-0005-0000-0000-0000621D0000}"/>
    <cellStyle name="Normal 8 3 2 3 3 3 2" xfId="23420" xr:uid="{49A0781F-C9A2-44EB-B86A-8848877D8B47}"/>
    <cellStyle name="Normal 8 3 2 3 3 3 3" xfId="14140" xr:uid="{68A356D7-0D00-418C-AD6C-D02AC2BD83CA}"/>
    <cellStyle name="Normal 8 3 2 3 3 4" xfId="19203" xr:uid="{4BC606BE-623A-44D3-85CC-89963BF0EF04}"/>
    <cellStyle name="Normal 8 3 2 3 3 5" xfId="9922" xr:uid="{5C5DF1DB-D3E1-4FB0-B1FD-A53C6447AD4A}"/>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5978" xr:uid="{4484B7EB-FBC9-47B3-A730-24AD6EB8215E}"/>
    <cellStyle name="Normal 8 3 2 3 4 2 2 3" xfId="16698" xr:uid="{C9DF8CB8-DA77-49A5-AEC5-80EF12F1B6D2}"/>
    <cellStyle name="Normal 8 3 2 3 4 2 3" xfId="21761" xr:uid="{2D0B08F9-08F2-464A-A905-B02AC28D154F}"/>
    <cellStyle name="Normal 8 3 2 3 4 2 4" xfId="12480" xr:uid="{2C388D13-5F58-4BAF-9CE5-C0E618F7F850}"/>
    <cellStyle name="Normal 8 3 2 3 4 3" xfId="6103" xr:uid="{00000000-0005-0000-0000-0000661D0000}"/>
    <cellStyle name="Normal 8 3 2 3 4 3 2" xfId="23833" xr:uid="{CB7C32D7-9D9A-4666-91C3-C8DCEF0E1C67}"/>
    <cellStyle name="Normal 8 3 2 3 4 3 3" xfId="14553" xr:uid="{B6A3E587-56F6-4524-88BE-A6224A5F9AF0}"/>
    <cellStyle name="Normal 8 3 2 3 4 4" xfId="19616" xr:uid="{0A9E9174-C1AE-4D9D-B00E-9EA667A5793F}"/>
    <cellStyle name="Normal 8 3 2 3 4 5" xfId="10335" xr:uid="{8BED5227-DE71-456C-B7DB-2F5E525DC8CC}"/>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6391" xr:uid="{C541B831-D618-405E-9094-E05616565431}"/>
    <cellStyle name="Normal 8 3 2 3 5 2 2 3" xfId="17111" xr:uid="{D29112F9-5DD0-4494-B4AB-E2F9164B8D25}"/>
    <cellStyle name="Normal 8 3 2 3 5 2 3" xfId="22174" xr:uid="{0A9938EB-C085-4804-BAEB-CBD371D89F72}"/>
    <cellStyle name="Normal 8 3 2 3 5 2 4" xfId="12893" xr:uid="{1C146110-67E8-43F6-8D22-AADE2DC642D4}"/>
    <cellStyle name="Normal 8 3 2 3 5 3" xfId="6516" xr:uid="{00000000-0005-0000-0000-00006A1D0000}"/>
    <cellStyle name="Normal 8 3 2 3 5 3 2" xfId="24246" xr:uid="{B6F5CFD1-85E3-4326-A28B-62D0002C8650}"/>
    <cellStyle name="Normal 8 3 2 3 5 3 3" xfId="14966" xr:uid="{3CBEC24B-A135-433C-BD49-24D0BFD222A1}"/>
    <cellStyle name="Normal 8 3 2 3 5 4" xfId="20029" xr:uid="{9B9EB03A-205C-4024-9843-BFB9737EC38D}"/>
    <cellStyle name="Normal 8 3 2 3 5 5" xfId="10748" xr:uid="{CC7947EF-2431-4A9F-8EA8-3954C8734627}"/>
    <cellStyle name="Normal 8 3 2 3 6" xfId="2646" xr:uid="{00000000-0005-0000-0000-00006B1D0000}"/>
    <cellStyle name="Normal 8 3 2 3 6 2" xfId="6929" xr:uid="{00000000-0005-0000-0000-00006C1D0000}"/>
    <cellStyle name="Normal 8 3 2 3 6 2 2" xfId="24659" xr:uid="{388BCB33-B751-4A3E-BDC5-DE68948A8169}"/>
    <cellStyle name="Normal 8 3 2 3 6 2 3" xfId="15379" xr:uid="{C775976F-0CA0-4E7F-91F8-DC93BC911BAC}"/>
    <cellStyle name="Normal 8 3 2 3 6 3" xfId="20442" xr:uid="{844E05EE-B344-4392-9A43-E00F9C855A55}"/>
    <cellStyle name="Normal 8 3 2 3 6 4" xfId="11161" xr:uid="{6093581F-5429-4F6F-9BFF-1EE40105FD48}"/>
    <cellStyle name="Normal 8 3 2 3 7" xfId="4864" xr:uid="{00000000-0005-0000-0000-00006D1D0000}"/>
    <cellStyle name="Normal 8 3 2 3 7 2" xfId="22594" xr:uid="{7291E4FB-E99C-42EA-9731-92F5F36FDD79}"/>
    <cellStyle name="Normal 8 3 2 3 7 3" xfId="13314" xr:uid="{D6ABE4DC-9411-44DE-A308-9F6796AC814F}"/>
    <cellStyle name="Normal 8 3 2 3 8" xfId="18377" xr:uid="{7F35BE89-6220-47C6-896F-B40DD8B86D7F}"/>
    <cellStyle name="Normal 8 3 2 3 9" xfId="17543" xr:uid="{B1A04523-14C7-4BF5-BE86-885C0B3346AA}"/>
    <cellStyle name="Normal 8 3 2 4" xfId="963" xr:uid="{00000000-0005-0000-0000-00006E1D0000}"/>
    <cellStyle name="Normal 8 3 2 4 2" xfId="3197" xr:uid="{00000000-0005-0000-0000-00006F1D0000}"/>
    <cellStyle name="Normal 8 3 2 4 2 2" xfId="7419" xr:uid="{00000000-0005-0000-0000-0000701D0000}"/>
    <cellStyle name="Normal 8 3 2 4 2 2 2" xfId="25149" xr:uid="{781FBC06-E409-4263-BCC7-817F5B7641E1}"/>
    <cellStyle name="Normal 8 3 2 4 2 2 3" xfId="15869" xr:uid="{BAD92557-2EC4-4FF8-A16F-DB90A6074B1B}"/>
    <cellStyle name="Normal 8 3 2 4 2 3" xfId="20932" xr:uid="{100F06CD-9D6D-4E06-8352-91DBC7591211}"/>
    <cellStyle name="Normal 8 3 2 4 2 4" xfId="11651" xr:uid="{C18FA043-48F8-4C6C-B608-45510F754BB3}"/>
    <cellStyle name="Normal 8 3 2 4 3" xfId="5274" xr:uid="{00000000-0005-0000-0000-0000711D0000}"/>
    <cellStyle name="Normal 8 3 2 4 3 2" xfId="23004" xr:uid="{C962EC9C-8ED1-4AFA-93AD-A1E7950C250B}"/>
    <cellStyle name="Normal 8 3 2 4 3 3" xfId="13724" xr:uid="{F767C562-68E3-4BEE-ADDE-F83B0D23FB16}"/>
    <cellStyle name="Normal 8 3 2 4 4" xfId="18787" xr:uid="{5762CEEC-6C21-4BE2-B1BB-2E19338B6D56}"/>
    <cellStyle name="Normal 8 3 2 4 5" xfId="17959" xr:uid="{4723B35D-FC31-4D37-8D4E-85FC772EE6DE}"/>
    <cellStyle name="Normal 8 3 2 4 6" xfId="9506" xr:uid="{568AC198-F3D7-4D4A-87FF-11E56D5308EE}"/>
    <cellStyle name="Normal 8 3 2 5" xfId="1380" xr:uid="{00000000-0005-0000-0000-0000721D0000}"/>
    <cellStyle name="Normal 8 3 2 5 2" xfId="3610" xr:uid="{00000000-0005-0000-0000-0000731D0000}"/>
    <cellStyle name="Normal 8 3 2 5 2 2" xfId="7832" xr:uid="{00000000-0005-0000-0000-0000741D0000}"/>
    <cellStyle name="Normal 8 3 2 5 2 2 2" xfId="25562" xr:uid="{606FC809-F1C5-41A2-93F8-BDF4F8ED8962}"/>
    <cellStyle name="Normal 8 3 2 5 2 2 3" xfId="16282" xr:uid="{3C778ED5-D2DF-4B47-8B53-F8D263A98CD3}"/>
    <cellStyle name="Normal 8 3 2 5 2 3" xfId="21345" xr:uid="{E17ADD92-911B-4B59-8919-0C0B3B3B111C}"/>
    <cellStyle name="Normal 8 3 2 5 2 4" xfId="12064" xr:uid="{CC494F9D-93D7-4076-8438-041147D92D7D}"/>
    <cellStyle name="Normal 8 3 2 5 3" xfId="5687" xr:uid="{00000000-0005-0000-0000-0000751D0000}"/>
    <cellStyle name="Normal 8 3 2 5 3 2" xfId="23417" xr:uid="{0A49B60D-EA6A-4904-8704-7093FDB5FF4A}"/>
    <cellStyle name="Normal 8 3 2 5 3 3" xfId="14137" xr:uid="{77CFC461-ED79-4A29-A793-306723C936B7}"/>
    <cellStyle name="Normal 8 3 2 5 4" xfId="19200" xr:uid="{F45B2638-C17A-4E9F-84E8-FA7D3BC8B789}"/>
    <cellStyle name="Normal 8 3 2 5 5" xfId="9919" xr:uid="{08FF9BCD-31AD-4FE1-8046-C24B34224098}"/>
    <cellStyle name="Normal 8 3 2 6" xfId="1793" xr:uid="{00000000-0005-0000-0000-0000761D0000}"/>
    <cellStyle name="Normal 8 3 2 6 2" xfId="4023" xr:uid="{00000000-0005-0000-0000-0000771D0000}"/>
    <cellStyle name="Normal 8 3 2 6 2 2" xfId="8245" xr:uid="{00000000-0005-0000-0000-0000781D0000}"/>
    <cellStyle name="Normal 8 3 2 6 2 2 2" xfId="25975" xr:uid="{64041691-B83A-40F0-8468-7FABF34EFACD}"/>
    <cellStyle name="Normal 8 3 2 6 2 2 3" xfId="16695" xr:uid="{576FA7C8-E6BE-444D-94CD-F899F46304B0}"/>
    <cellStyle name="Normal 8 3 2 6 2 3" xfId="21758" xr:uid="{6B3BE6F6-6938-4BB3-9ACE-3094B8A5B1A6}"/>
    <cellStyle name="Normal 8 3 2 6 2 4" xfId="12477" xr:uid="{E06502B2-E8D3-4EF1-8406-19D1AF9EB4AF}"/>
    <cellStyle name="Normal 8 3 2 6 3" xfId="6100" xr:uid="{00000000-0005-0000-0000-0000791D0000}"/>
    <cellStyle name="Normal 8 3 2 6 3 2" xfId="23830" xr:uid="{77CA9F53-E007-4D18-90B9-BE9E3C637D97}"/>
    <cellStyle name="Normal 8 3 2 6 3 3" xfId="14550" xr:uid="{57413267-FAB9-4D10-B259-ABAA6EE5D7E6}"/>
    <cellStyle name="Normal 8 3 2 6 4" xfId="19613" xr:uid="{9288C585-A647-4FF2-A7AA-3A5D7D1774D4}"/>
    <cellStyle name="Normal 8 3 2 6 5" xfId="10332" xr:uid="{080B8034-7835-405A-A33D-96F8365C4F61}"/>
    <cellStyle name="Normal 8 3 2 7" xfId="2207" xr:uid="{00000000-0005-0000-0000-00007A1D0000}"/>
    <cellStyle name="Normal 8 3 2 7 2" xfId="4436" xr:uid="{00000000-0005-0000-0000-00007B1D0000}"/>
    <cellStyle name="Normal 8 3 2 7 2 2" xfId="8658" xr:uid="{00000000-0005-0000-0000-00007C1D0000}"/>
    <cellStyle name="Normal 8 3 2 7 2 2 2" xfId="26388" xr:uid="{6DC4CC51-0454-4E13-8582-400E978205D0}"/>
    <cellStyle name="Normal 8 3 2 7 2 2 3" xfId="17108" xr:uid="{5D3AE04F-3078-4517-8B60-61FAF7A3C2FE}"/>
    <cellStyle name="Normal 8 3 2 7 2 3" xfId="22171" xr:uid="{DC3BCB59-5BA1-489A-B49E-DB8AD7575AF0}"/>
    <cellStyle name="Normal 8 3 2 7 2 4" xfId="12890" xr:uid="{0D006929-2771-4F0B-B291-12A9A1F2A2C5}"/>
    <cellStyle name="Normal 8 3 2 7 3" xfId="6513" xr:uid="{00000000-0005-0000-0000-00007D1D0000}"/>
    <cellStyle name="Normal 8 3 2 7 3 2" xfId="24243" xr:uid="{5E31304E-DEDD-44FF-8ABC-16074E2FA973}"/>
    <cellStyle name="Normal 8 3 2 7 3 3" xfId="14963" xr:uid="{655240AD-26C9-4190-A2A6-62CD2393DF1F}"/>
    <cellStyle name="Normal 8 3 2 7 4" xfId="20026" xr:uid="{D1A36217-EE07-4A8B-AE2F-1F1C0F51AE80}"/>
    <cellStyle name="Normal 8 3 2 7 5" xfId="10745" xr:uid="{5F9ACEE0-8475-4429-8BEC-0B582F9D3E70}"/>
    <cellStyle name="Normal 8 3 2 8" xfId="2643" xr:uid="{00000000-0005-0000-0000-00007E1D0000}"/>
    <cellStyle name="Normal 8 3 2 8 2" xfId="6926" xr:uid="{00000000-0005-0000-0000-00007F1D0000}"/>
    <cellStyle name="Normal 8 3 2 8 2 2" xfId="24656" xr:uid="{6C35B5C4-4D99-4F69-8A7B-9F2F2817BB68}"/>
    <cellStyle name="Normal 8 3 2 8 2 3" xfId="15376" xr:uid="{E02116A0-EA8C-4556-A49B-C1225C2330C3}"/>
    <cellStyle name="Normal 8 3 2 8 3" xfId="20439" xr:uid="{90F9114B-A852-401A-B54F-CBC6C77BE536}"/>
    <cellStyle name="Normal 8 3 2 8 4" xfId="11158" xr:uid="{8A6C8CEC-9570-4691-A823-E4E9708F582E}"/>
    <cellStyle name="Normal 8 3 2 9" xfId="4861" xr:uid="{00000000-0005-0000-0000-0000801D0000}"/>
    <cellStyle name="Normal 8 3 2 9 2" xfId="22591" xr:uid="{03F77C72-64B6-471C-A427-97A0CD531AAA}"/>
    <cellStyle name="Normal 8 3 2 9 3" xfId="13311" xr:uid="{6A48D90D-5088-45E2-99C7-E9C6F05F9AA8}"/>
    <cellStyle name="Normal 8 3 3" xfId="500" xr:uid="{00000000-0005-0000-0000-0000811D0000}"/>
    <cellStyle name="Normal 8 3 3 10" xfId="17544" xr:uid="{742F0232-8DFA-4F16-9A8C-4761362D75C5}"/>
    <cellStyle name="Normal 8 3 3 11" xfId="9097" xr:uid="{FBF422C2-B267-45F7-935C-D6A75C2E3732}"/>
    <cellStyle name="Normal 8 3 3 2" xfId="501" xr:uid="{00000000-0005-0000-0000-0000821D0000}"/>
    <cellStyle name="Normal 8 3 3 2 10" xfId="9098" xr:uid="{19C3916F-A939-4C87-ACC2-CDE8811ED84B}"/>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5154" xr:uid="{D79D5EBB-1738-4D4F-9C70-5ED93E0E7396}"/>
    <cellStyle name="Normal 8 3 3 2 2 2 2 3" xfId="15874" xr:uid="{F80B5FAB-345A-44D8-979C-3D9481BE53EB}"/>
    <cellStyle name="Normal 8 3 3 2 2 2 3" xfId="20937" xr:uid="{D82C8F93-31D2-4721-B19D-E8DDEF8E0433}"/>
    <cellStyle name="Normal 8 3 3 2 2 2 4" xfId="11656" xr:uid="{22350C40-6819-4EB8-9476-8BCEFB04C7C6}"/>
    <cellStyle name="Normal 8 3 3 2 2 3" xfId="5279" xr:uid="{00000000-0005-0000-0000-0000861D0000}"/>
    <cellStyle name="Normal 8 3 3 2 2 3 2" xfId="23009" xr:uid="{9777DECF-7F44-4753-8345-714F8DFC8552}"/>
    <cellStyle name="Normal 8 3 3 2 2 3 3" xfId="13729" xr:uid="{C17F6C26-DA18-48CE-9E7E-094945BE8515}"/>
    <cellStyle name="Normal 8 3 3 2 2 4" xfId="18792" xr:uid="{F7F18DA6-F1C9-4816-BE50-628B4B236D80}"/>
    <cellStyle name="Normal 8 3 3 2 2 5" xfId="17964" xr:uid="{8BCB517B-A412-4A00-B4CE-07CBC405DB1D}"/>
    <cellStyle name="Normal 8 3 3 2 2 6" xfId="9511" xr:uid="{3638C706-4651-444E-A57C-27265CF5E9E9}"/>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5567" xr:uid="{C21723E1-13F3-494E-9645-A396C223ED14}"/>
    <cellStyle name="Normal 8 3 3 2 3 2 2 3" xfId="16287" xr:uid="{B0E1739C-D73F-4EB8-BF61-59F8E24265BE}"/>
    <cellStyle name="Normal 8 3 3 2 3 2 3" xfId="21350" xr:uid="{8FCB54BA-2519-41B4-BD64-05E91595B85E}"/>
    <cellStyle name="Normal 8 3 3 2 3 2 4" xfId="12069" xr:uid="{2506EC7C-30F3-4DCE-B798-D806D9BB3DFF}"/>
    <cellStyle name="Normal 8 3 3 2 3 3" xfId="5692" xr:uid="{00000000-0005-0000-0000-00008A1D0000}"/>
    <cellStyle name="Normal 8 3 3 2 3 3 2" xfId="23422" xr:uid="{A5E391AC-6D0A-4F00-BFEA-39C68E18689A}"/>
    <cellStyle name="Normal 8 3 3 2 3 3 3" xfId="14142" xr:uid="{E123311A-09B3-442A-A333-DDAE9E2527E6}"/>
    <cellStyle name="Normal 8 3 3 2 3 4" xfId="19205" xr:uid="{627E0004-7F25-4AA1-A6AE-5163A2174F7D}"/>
    <cellStyle name="Normal 8 3 3 2 3 5" xfId="9924" xr:uid="{C85B82A8-73D1-4FC3-923B-D22E6EDB62E6}"/>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5980" xr:uid="{4C91C272-C998-4E1B-A911-ADE8F6F076D7}"/>
    <cellStyle name="Normal 8 3 3 2 4 2 2 3" xfId="16700" xr:uid="{21B92E42-FCBA-45E0-834B-9DD8C2F516A1}"/>
    <cellStyle name="Normal 8 3 3 2 4 2 3" xfId="21763" xr:uid="{1309A1E9-146C-41C8-8174-AE56F15EC276}"/>
    <cellStyle name="Normal 8 3 3 2 4 2 4" xfId="12482" xr:uid="{F6D4EC83-4CF1-4E48-9D75-17BF432A4F32}"/>
    <cellStyle name="Normal 8 3 3 2 4 3" xfId="6105" xr:uid="{00000000-0005-0000-0000-00008E1D0000}"/>
    <cellStyle name="Normal 8 3 3 2 4 3 2" xfId="23835" xr:uid="{583A0F8C-8049-4F27-9EDD-85D336BE8CE4}"/>
    <cellStyle name="Normal 8 3 3 2 4 3 3" xfId="14555" xr:uid="{B0D6DA48-AAD7-47E7-AC4C-68B14D432B86}"/>
    <cellStyle name="Normal 8 3 3 2 4 4" xfId="19618" xr:uid="{626CB674-F9C9-4269-B836-2E3268DFA656}"/>
    <cellStyle name="Normal 8 3 3 2 4 5" xfId="10337" xr:uid="{1641FFA2-1755-4096-AE6F-D953F56DDC0D}"/>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6393" xr:uid="{1F298DE3-0695-4D71-B5C8-EE70B8C785DC}"/>
    <cellStyle name="Normal 8 3 3 2 5 2 2 3" xfId="17113" xr:uid="{073DD0B3-2228-4ACC-BDE7-B166610B1028}"/>
    <cellStyle name="Normal 8 3 3 2 5 2 3" xfId="22176" xr:uid="{EB4BB7F5-8836-4455-B3BD-9183BB5310CF}"/>
    <cellStyle name="Normal 8 3 3 2 5 2 4" xfId="12895" xr:uid="{B9EFADA2-4C0B-406E-8C7C-AEDAF1F08A02}"/>
    <cellStyle name="Normal 8 3 3 2 5 3" xfId="6518" xr:uid="{00000000-0005-0000-0000-0000921D0000}"/>
    <cellStyle name="Normal 8 3 3 2 5 3 2" xfId="24248" xr:uid="{24B2D988-A31F-4BDC-B2C7-B4A7AEEB8BA3}"/>
    <cellStyle name="Normal 8 3 3 2 5 3 3" xfId="14968" xr:uid="{674648CA-9C5E-4A59-9355-5118E2025B52}"/>
    <cellStyle name="Normal 8 3 3 2 5 4" xfId="20031" xr:uid="{05343B4B-547D-415B-9DFD-59867224451D}"/>
    <cellStyle name="Normal 8 3 3 2 5 5" xfId="10750" xr:uid="{40D4B7A6-AB07-4021-98D9-F1BFD4A6CDE8}"/>
    <cellStyle name="Normal 8 3 3 2 6" xfId="2648" xr:uid="{00000000-0005-0000-0000-0000931D0000}"/>
    <cellStyle name="Normal 8 3 3 2 6 2" xfId="6931" xr:uid="{00000000-0005-0000-0000-0000941D0000}"/>
    <cellStyle name="Normal 8 3 3 2 6 2 2" xfId="24661" xr:uid="{F2FCE5FC-9597-4AD8-9817-F848975D3D01}"/>
    <cellStyle name="Normal 8 3 3 2 6 2 3" xfId="15381" xr:uid="{C77623C1-01C0-46CF-8DC8-83361AF68AAA}"/>
    <cellStyle name="Normal 8 3 3 2 6 3" xfId="20444" xr:uid="{4F9FECBC-0E3A-4833-AABD-9E18241D6573}"/>
    <cellStyle name="Normal 8 3 3 2 6 4" xfId="11163" xr:uid="{DC4FA75F-253A-494A-B586-6A6844202D4C}"/>
    <cellStyle name="Normal 8 3 3 2 7" xfId="4866" xr:uid="{00000000-0005-0000-0000-0000951D0000}"/>
    <cellStyle name="Normal 8 3 3 2 7 2" xfId="22596" xr:uid="{E13E396C-C446-4015-902D-6160A1FA5BD0}"/>
    <cellStyle name="Normal 8 3 3 2 7 3" xfId="13316" xr:uid="{FAD0014A-DD90-4698-BC3F-EF0F734FCB75}"/>
    <cellStyle name="Normal 8 3 3 2 8" xfId="18379" xr:uid="{87C07C95-48D5-4A96-9CF0-221957714D03}"/>
    <cellStyle name="Normal 8 3 3 2 9" xfId="17545" xr:uid="{3FDBF08D-D0A0-4ABA-9F62-00129C7CA9B6}"/>
    <cellStyle name="Normal 8 3 3 3" xfId="967" xr:uid="{00000000-0005-0000-0000-0000961D0000}"/>
    <cellStyle name="Normal 8 3 3 3 2" xfId="3201" xr:uid="{00000000-0005-0000-0000-0000971D0000}"/>
    <cellStyle name="Normal 8 3 3 3 2 2" xfId="7423" xr:uid="{00000000-0005-0000-0000-0000981D0000}"/>
    <cellStyle name="Normal 8 3 3 3 2 2 2" xfId="25153" xr:uid="{C3C0D67E-EF67-4573-9591-9FE99ADD7619}"/>
    <cellStyle name="Normal 8 3 3 3 2 2 3" xfId="15873" xr:uid="{B827EAB6-03D2-4150-A98E-B6F4E24D84B1}"/>
    <cellStyle name="Normal 8 3 3 3 2 3" xfId="20936" xr:uid="{25CE0065-8036-40C2-A7C6-DC452F42A96F}"/>
    <cellStyle name="Normal 8 3 3 3 2 4" xfId="11655" xr:uid="{22691058-C833-405B-8580-C7B99163D21C}"/>
    <cellStyle name="Normal 8 3 3 3 3" xfId="5278" xr:uid="{00000000-0005-0000-0000-0000991D0000}"/>
    <cellStyle name="Normal 8 3 3 3 3 2" xfId="23008" xr:uid="{240EB3A2-A50F-440D-8D22-A69F0163DA93}"/>
    <cellStyle name="Normal 8 3 3 3 3 3" xfId="13728" xr:uid="{8562B866-6AAD-4251-892B-64B6D2BF2E51}"/>
    <cellStyle name="Normal 8 3 3 3 4" xfId="18791" xr:uid="{5C661EB9-98CF-448D-A3AA-2C5CF4190933}"/>
    <cellStyle name="Normal 8 3 3 3 5" xfId="17963" xr:uid="{F668AE0E-DE80-457A-8D6A-10181FF4B5E6}"/>
    <cellStyle name="Normal 8 3 3 3 6" xfId="9510" xr:uid="{F396FE70-4755-4F20-A7F6-F5FA63AD12DD}"/>
    <cellStyle name="Normal 8 3 3 4" xfId="1384" xr:uid="{00000000-0005-0000-0000-00009A1D0000}"/>
    <cellStyle name="Normal 8 3 3 4 2" xfId="3614" xr:uid="{00000000-0005-0000-0000-00009B1D0000}"/>
    <cellStyle name="Normal 8 3 3 4 2 2" xfId="7836" xr:uid="{00000000-0005-0000-0000-00009C1D0000}"/>
    <cellStyle name="Normal 8 3 3 4 2 2 2" xfId="25566" xr:uid="{65ED110D-AA48-4E53-A7B6-539532EBC01D}"/>
    <cellStyle name="Normal 8 3 3 4 2 2 3" xfId="16286" xr:uid="{6758B352-7D31-40B4-92A8-1241A1BB48FE}"/>
    <cellStyle name="Normal 8 3 3 4 2 3" xfId="21349" xr:uid="{E2899970-A175-4FDC-A743-ED5596A2AC32}"/>
    <cellStyle name="Normal 8 3 3 4 2 4" xfId="12068" xr:uid="{35CA1305-0787-4FC7-B098-F0CB7FC6B853}"/>
    <cellStyle name="Normal 8 3 3 4 3" xfId="5691" xr:uid="{00000000-0005-0000-0000-00009D1D0000}"/>
    <cellStyle name="Normal 8 3 3 4 3 2" xfId="23421" xr:uid="{E2FE4B0A-9487-4F42-B1CD-39BF55E0949D}"/>
    <cellStyle name="Normal 8 3 3 4 3 3" xfId="14141" xr:uid="{D9EDFFCE-1040-4D98-95CC-0279DEEFE3C3}"/>
    <cellStyle name="Normal 8 3 3 4 4" xfId="19204" xr:uid="{085F3A9A-BBA1-4F4E-A9B1-52F1BAE039B7}"/>
    <cellStyle name="Normal 8 3 3 4 5" xfId="9923" xr:uid="{ADF235C9-9877-4B92-AAA4-4655DA35BA89}"/>
    <cellStyle name="Normal 8 3 3 5" xfId="1797" xr:uid="{00000000-0005-0000-0000-00009E1D0000}"/>
    <cellStyle name="Normal 8 3 3 5 2" xfId="4027" xr:uid="{00000000-0005-0000-0000-00009F1D0000}"/>
    <cellStyle name="Normal 8 3 3 5 2 2" xfId="8249" xr:uid="{00000000-0005-0000-0000-0000A01D0000}"/>
    <cellStyle name="Normal 8 3 3 5 2 2 2" xfId="25979" xr:uid="{55E6CD02-E4E0-4AEB-9870-B27B6A7E2596}"/>
    <cellStyle name="Normal 8 3 3 5 2 2 3" xfId="16699" xr:uid="{2A26FB0D-DC74-4CDE-B8DA-3591D42B9126}"/>
    <cellStyle name="Normal 8 3 3 5 2 3" xfId="21762" xr:uid="{89354BEF-BFE1-409E-B1E2-F209C617FB4E}"/>
    <cellStyle name="Normal 8 3 3 5 2 4" xfId="12481" xr:uid="{7587BB0D-3E6F-49AB-8795-C3CAC0E1D9D3}"/>
    <cellStyle name="Normal 8 3 3 5 3" xfId="6104" xr:uid="{00000000-0005-0000-0000-0000A11D0000}"/>
    <cellStyle name="Normal 8 3 3 5 3 2" xfId="23834" xr:uid="{3A2000DC-A760-4C49-9A04-8B134CE3A535}"/>
    <cellStyle name="Normal 8 3 3 5 3 3" xfId="14554" xr:uid="{D7C4BBD0-BC17-4032-BD6D-278C0C3730D8}"/>
    <cellStyle name="Normal 8 3 3 5 4" xfId="19617" xr:uid="{CC67D976-26CE-4526-9B76-C62C06BD14C9}"/>
    <cellStyle name="Normal 8 3 3 5 5" xfId="10336" xr:uid="{AC69706B-1450-41D4-9F30-9F99BB403BE0}"/>
    <cellStyle name="Normal 8 3 3 6" xfId="2211" xr:uid="{00000000-0005-0000-0000-0000A21D0000}"/>
    <cellStyle name="Normal 8 3 3 6 2" xfId="4440" xr:uid="{00000000-0005-0000-0000-0000A31D0000}"/>
    <cellStyle name="Normal 8 3 3 6 2 2" xfId="8662" xr:uid="{00000000-0005-0000-0000-0000A41D0000}"/>
    <cellStyle name="Normal 8 3 3 6 2 2 2" xfId="26392" xr:uid="{4C2CD95F-C466-4EA9-A889-98CB61EA7414}"/>
    <cellStyle name="Normal 8 3 3 6 2 2 3" xfId="17112" xr:uid="{933FB6B1-2DED-4AB0-BC8A-2701095AA1D6}"/>
    <cellStyle name="Normal 8 3 3 6 2 3" xfId="22175" xr:uid="{79FC829D-C3C0-4176-82C7-A5A3081F1E75}"/>
    <cellStyle name="Normal 8 3 3 6 2 4" xfId="12894" xr:uid="{8A2D9752-2B99-4CE8-B91D-3AEB9461C1CA}"/>
    <cellStyle name="Normal 8 3 3 6 3" xfId="6517" xr:uid="{00000000-0005-0000-0000-0000A51D0000}"/>
    <cellStyle name="Normal 8 3 3 6 3 2" xfId="24247" xr:uid="{A6D905DA-2A10-4706-80AD-B3A39C5D201C}"/>
    <cellStyle name="Normal 8 3 3 6 3 3" xfId="14967" xr:uid="{55CE2EE4-C87E-4623-8304-3E992559516C}"/>
    <cellStyle name="Normal 8 3 3 6 4" xfId="20030" xr:uid="{DAE09126-D784-4185-922E-8BDD19F0732F}"/>
    <cellStyle name="Normal 8 3 3 6 5" xfId="10749" xr:uid="{ECC0C794-54BE-41B9-9D9A-B6DE9451A689}"/>
    <cellStyle name="Normal 8 3 3 7" xfId="2647" xr:uid="{00000000-0005-0000-0000-0000A61D0000}"/>
    <cellStyle name="Normal 8 3 3 7 2" xfId="6930" xr:uid="{00000000-0005-0000-0000-0000A71D0000}"/>
    <cellStyle name="Normal 8 3 3 7 2 2" xfId="24660" xr:uid="{038C5E9B-59FC-4339-9695-C13E15AAC9F9}"/>
    <cellStyle name="Normal 8 3 3 7 2 3" xfId="15380" xr:uid="{133E0FD9-1433-489C-AA3F-1738DA7698E4}"/>
    <cellStyle name="Normal 8 3 3 7 3" xfId="20443" xr:uid="{0BC7776C-CA96-4394-BBEF-BB4D21412E90}"/>
    <cellStyle name="Normal 8 3 3 7 4" xfId="11162" xr:uid="{6CA98960-B0F9-4B35-989F-FE0C775E033A}"/>
    <cellStyle name="Normal 8 3 3 8" xfId="4865" xr:uid="{00000000-0005-0000-0000-0000A81D0000}"/>
    <cellStyle name="Normal 8 3 3 8 2" xfId="22595" xr:uid="{E9414E34-8B3D-4284-95BD-23EE4E3DC644}"/>
    <cellStyle name="Normal 8 3 3 8 3" xfId="13315" xr:uid="{6B83F656-3B24-41FD-B412-2476AEAB9E5B}"/>
    <cellStyle name="Normal 8 3 3 9" xfId="18378" xr:uid="{E900F6F1-9E7C-4694-8B0E-2A5A29DF364D}"/>
    <cellStyle name="Normal 8 3 4" xfId="502" xr:uid="{00000000-0005-0000-0000-0000A91D0000}"/>
    <cellStyle name="Normal 8 3 4 10" xfId="9099" xr:uid="{918A06E2-7EEF-4847-AF18-E674752D45A4}"/>
    <cellStyle name="Normal 8 3 4 2" xfId="969" xr:uid="{00000000-0005-0000-0000-0000AA1D0000}"/>
    <cellStyle name="Normal 8 3 4 2 2" xfId="3203" xr:uid="{00000000-0005-0000-0000-0000AB1D0000}"/>
    <cellStyle name="Normal 8 3 4 2 2 2" xfId="7425" xr:uid="{00000000-0005-0000-0000-0000AC1D0000}"/>
    <cellStyle name="Normal 8 3 4 2 2 2 2" xfId="25155" xr:uid="{B8B3802D-CC5E-49E8-8198-E80803805512}"/>
    <cellStyle name="Normal 8 3 4 2 2 2 3" xfId="15875" xr:uid="{9BE91659-51D0-4677-83A3-725F0243E639}"/>
    <cellStyle name="Normal 8 3 4 2 2 3" xfId="20938" xr:uid="{78E426E3-F225-4C0D-B221-B72ACFC7B2EE}"/>
    <cellStyle name="Normal 8 3 4 2 2 4" xfId="11657" xr:uid="{2B8B9840-00E1-4C56-AE91-C744807350F8}"/>
    <cellStyle name="Normal 8 3 4 2 3" xfId="5280" xr:uid="{00000000-0005-0000-0000-0000AD1D0000}"/>
    <cellStyle name="Normal 8 3 4 2 3 2" xfId="23010" xr:uid="{F20CBCA9-6395-4EB5-AF54-A9A6DA6CB57C}"/>
    <cellStyle name="Normal 8 3 4 2 3 3" xfId="13730" xr:uid="{8D8B3529-5633-42B1-BBA6-D101663AD8CB}"/>
    <cellStyle name="Normal 8 3 4 2 4" xfId="18793" xr:uid="{84428EAE-58C3-4BC8-8AD6-71E5C669A403}"/>
    <cellStyle name="Normal 8 3 4 2 5" xfId="17965" xr:uid="{9EE6B604-7ACC-4361-8D9E-EE80B649CED7}"/>
    <cellStyle name="Normal 8 3 4 2 6" xfId="9512" xr:uid="{D1024773-5E4F-4CC1-B000-F72A9D383DC5}"/>
    <cellStyle name="Normal 8 3 4 3" xfId="1386" xr:uid="{00000000-0005-0000-0000-0000AE1D0000}"/>
    <cellStyle name="Normal 8 3 4 3 2" xfId="3616" xr:uid="{00000000-0005-0000-0000-0000AF1D0000}"/>
    <cellStyle name="Normal 8 3 4 3 2 2" xfId="7838" xr:uid="{00000000-0005-0000-0000-0000B01D0000}"/>
    <cellStyle name="Normal 8 3 4 3 2 2 2" xfId="25568" xr:uid="{A40C315B-38F3-44B7-9C54-7AC1D88A9775}"/>
    <cellStyle name="Normal 8 3 4 3 2 2 3" xfId="16288" xr:uid="{13A321B2-2081-4044-9A75-4767605276C6}"/>
    <cellStyle name="Normal 8 3 4 3 2 3" xfId="21351" xr:uid="{C7DEC8F1-46D1-467B-8756-923462756C9B}"/>
    <cellStyle name="Normal 8 3 4 3 2 4" xfId="12070" xr:uid="{3E65B6C8-5EA0-48E6-AA10-279324336D76}"/>
    <cellStyle name="Normal 8 3 4 3 3" xfId="5693" xr:uid="{00000000-0005-0000-0000-0000B11D0000}"/>
    <cellStyle name="Normal 8 3 4 3 3 2" xfId="23423" xr:uid="{00162CD1-84D4-4142-B9D7-BBD87D8D65E3}"/>
    <cellStyle name="Normal 8 3 4 3 3 3" xfId="14143" xr:uid="{E0B21BDA-F0E7-4427-A606-CE30228532D3}"/>
    <cellStyle name="Normal 8 3 4 3 4" xfId="19206" xr:uid="{D4566289-537A-44DB-A491-C750867E724B}"/>
    <cellStyle name="Normal 8 3 4 3 5" xfId="9925" xr:uid="{8CF00F80-4922-40E0-B7C0-D09D64CACFCF}"/>
    <cellStyle name="Normal 8 3 4 4" xfId="1799" xr:uid="{00000000-0005-0000-0000-0000B21D0000}"/>
    <cellStyle name="Normal 8 3 4 4 2" xfId="4029" xr:uid="{00000000-0005-0000-0000-0000B31D0000}"/>
    <cellStyle name="Normal 8 3 4 4 2 2" xfId="8251" xr:uid="{00000000-0005-0000-0000-0000B41D0000}"/>
    <cellStyle name="Normal 8 3 4 4 2 2 2" xfId="25981" xr:uid="{F570E37D-7914-47AD-951E-1717CCE40D2B}"/>
    <cellStyle name="Normal 8 3 4 4 2 2 3" xfId="16701" xr:uid="{B5C4CCC8-3CA7-456F-B463-715B86C716A6}"/>
    <cellStyle name="Normal 8 3 4 4 2 3" xfId="21764" xr:uid="{830C352C-C7AB-4E79-BA29-C1C603235B81}"/>
    <cellStyle name="Normal 8 3 4 4 2 4" xfId="12483" xr:uid="{B26BDA9E-33FB-4622-9385-D9077258EF50}"/>
    <cellStyle name="Normal 8 3 4 4 3" xfId="6106" xr:uid="{00000000-0005-0000-0000-0000B51D0000}"/>
    <cellStyle name="Normal 8 3 4 4 3 2" xfId="23836" xr:uid="{18BADB5E-126F-4270-8B1B-D5ACFF60D0E3}"/>
    <cellStyle name="Normal 8 3 4 4 3 3" xfId="14556" xr:uid="{C7DAD455-6327-41AE-A2D9-E3302CB4AD8E}"/>
    <cellStyle name="Normal 8 3 4 4 4" xfId="19619" xr:uid="{697CDD27-C9CF-4C96-B1F3-568428074F79}"/>
    <cellStyle name="Normal 8 3 4 4 5" xfId="10338" xr:uid="{460E33E6-53C0-4C76-9DA1-30C31D1D6622}"/>
    <cellStyle name="Normal 8 3 4 5" xfId="2213" xr:uid="{00000000-0005-0000-0000-0000B61D0000}"/>
    <cellStyle name="Normal 8 3 4 5 2" xfId="4442" xr:uid="{00000000-0005-0000-0000-0000B71D0000}"/>
    <cellStyle name="Normal 8 3 4 5 2 2" xfId="8664" xr:uid="{00000000-0005-0000-0000-0000B81D0000}"/>
    <cellStyle name="Normal 8 3 4 5 2 2 2" xfId="26394" xr:uid="{E4614632-8C63-482D-98FB-34101D7B4B84}"/>
    <cellStyle name="Normal 8 3 4 5 2 2 3" xfId="17114" xr:uid="{338B88B9-985F-4F52-8488-5714C73B3E47}"/>
    <cellStyle name="Normal 8 3 4 5 2 3" xfId="22177" xr:uid="{EC35098C-E52D-42DA-B2DA-C4D42195ED9C}"/>
    <cellStyle name="Normal 8 3 4 5 2 4" xfId="12896" xr:uid="{998527C9-8554-4F98-B60F-D6C6ED50C351}"/>
    <cellStyle name="Normal 8 3 4 5 3" xfId="6519" xr:uid="{00000000-0005-0000-0000-0000B91D0000}"/>
    <cellStyle name="Normal 8 3 4 5 3 2" xfId="24249" xr:uid="{FBAC9A80-5BA4-44AC-B6D7-381CD2F31EC7}"/>
    <cellStyle name="Normal 8 3 4 5 3 3" xfId="14969" xr:uid="{78FD2347-8966-494A-B471-BE649B24A5DF}"/>
    <cellStyle name="Normal 8 3 4 5 4" xfId="20032" xr:uid="{DAF4D8D2-11DE-48C4-B10E-1460EA33229F}"/>
    <cellStyle name="Normal 8 3 4 5 5" xfId="10751" xr:uid="{F532AE8D-0BB7-4FB9-86F7-2A380DFE5133}"/>
    <cellStyle name="Normal 8 3 4 6" xfId="2649" xr:uid="{00000000-0005-0000-0000-0000BA1D0000}"/>
    <cellStyle name="Normal 8 3 4 6 2" xfId="6932" xr:uid="{00000000-0005-0000-0000-0000BB1D0000}"/>
    <cellStyle name="Normal 8 3 4 6 2 2" xfId="24662" xr:uid="{5919441E-775E-4BDB-8BF1-33416B6D286A}"/>
    <cellStyle name="Normal 8 3 4 6 2 3" xfId="15382" xr:uid="{15EFFDDD-12D0-440E-B3F1-E5570070F4EA}"/>
    <cellStyle name="Normal 8 3 4 6 3" xfId="20445" xr:uid="{F36A8651-335C-4C9B-8EDB-95CC07E35783}"/>
    <cellStyle name="Normal 8 3 4 6 4" xfId="11164" xr:uid="{2D79A92E-E722-423C-A55D-04A1D4835105}"/>
    <cellStyle name="Normal 8 3 4 7" xfId="4867" xr:uid="{00000000-0005-0000-0000-0000BC1D0000}"/>
    <cellStyle name="Normal 8 3 4 7 2" xfId="22597" xr:uid="{3B00DF8F-D2C8-4F28-9402-27DD0DD3359A}"/>
    <cellStyle name="Normal 8 3 4 7 3" xfId="13317" xr:uid="{A3C20A43-1A72-49BA-BF23-011F395EF225}"/>
    <cellStyle name="Normal 8 3 4 8" xfId="18380" xr:uid="{495FE91A-C9B9-417B-BA64-91AF21E56B5B}"/>
    <cellStyle name="Normal 8 3 4 9" xfId="17546" xr:uid="{8B26922D-980E-4D3B-8E2F-52CE2C1A783F}"/>
    <cellStyle name="Normal 8 3 5" xfId="962" xr:uid="{00000000-0005-0000-0000-0000BD1D0000}"/>
    <cellStyle name="Normal 8 3 5 2" xfId="3196" xr:uid="{00000000-0005-0000-0000-0000BE1D0000}"/>
    <cellStyle name="Normal 8 3 5 2 2" xfId="7418" xr:uid="{00000000-0005-0000-0000-0000BF1D0000}"/>
    <cellStyle name="Normal 8 3 5 2 2 2" xfId="25148" xr:uid="{34522A8D-2A1A-4260-9026-8FB1EAE0396E}"/>
    <cellStyle name="Normal 8 3 5 2 2 3" xfId="15868" xr:uid="{D3EEA1BC-82F0-4795-BDFE-FEB7DD371E60}"/>
    <cellStyle name="Normal 8 3 5 2 3" xfId="20931" xr:uid="{EE85BBB4-0635-4DDE-9706-F6E1F3DDD1EA}"/>
    <cellStyle name="Normal 8 3 5 2 4" xfId="11650" xr:uid="{36A9AAF7-643A-41A6-BEB1-FF0E96F5245C}"/>
    <cellStyle name="Normal 8 3 5 3" xfId="5273" xr:uid="{00000000-0005-0000-0000-0000C01D0000}"/>
    <cellStyle name="Normal 8 3 5 3 2" xfId="23003" xr:uid="{787B9506-85C5-4E66-AA71-E995DDB50DED}"/>
    <cellStyle name="Normal 8 3 5 3 3" xfId="13723" xr:uid="{8CCD5B63-86B9-4A50-BD44-8A69F2EB7BCB}"/>
    <cellStyle name="Normal 8 3 5 4" xfId="18786" xr:uid="{0FE56009-E02C-48E7-8F14-0D126EA32A51}"/>
    <cellStyle name="Normal 8 3 5 5" xfId="17958" xr:uid="{8867BFF9-E884-4007-A3CF-AEE14877904B}"/>
    <cellStyle name="Normal 8 3 5 6" xfId="9505" xr:uid="{FC86120D-D0BD-4CD1-B987-178EA1F339F3}"/>
    <cellStyle name="Normal 8 3 6" xfId="1379" xr:uid="{00000000-0005-0000-0000-0000C11D0000}"/>
    <cellStyle name="Normal 8 3 6 2" xfId="3609" xr:uid="{00000000-0005-0000-0000-0000C21D0000}"/>
    <cellStyle name="Normal 8 3 6 2 2" xfId="7831" xr:uid="{00000000-0005-0000-0000-0000C31D0000}"/>
    <cellStyle name="Normal 8 3 6 2 2 2" xfId="25561" xr:uid="{25B1478A-483E-45E0-839C-E2E5DE19AA0E}"/>
    <cellStyle name="Normal 8 3 6 2 2 3" xfId="16281" xr:uid="{C332F4DF-0109-4271-9BDC-AE18FB70A616}"/>
    <cellStyle name="Normal 8 3 6 2 3" xfId="21344" xr:uid="{BA83EF3B-A6F2-4FF0-A098-6A385BE6F0EE}"/>
    <cellStyle name="Normal 8 3 6 2 4" xfId="12063" xr:uid="{685BFB7E-F0BB-4B58-99CE-8302233D1D8B}"/>
    <cellStyle name="Normal 8 3 6 3" xfId="5686" xr:uid="{00000000-0005-0000-0000-0000C41D0000}"/>
    <cellStyle name="Normal 8 3 6 3 2" xfId="23416" xr:uid="{518B2A1E-A833-41D5-8A8F-2E632717C95F}"/>
    <cellStyle name="Normal 8 3 6 3 3" xfId="14136" xr:uid="{847F8609-4413-43A9-910C-1DF1C0A0AA82}"/>
    <cellStyle name="Normal 8 3 6 4" xfId="19199" xr:uid="{AEAA52F0-5F44-4359-8A49-9573B08CD125}"/>
    <cellStyle name="Normal 8 3 6 5" xfId="9918" xr:uid="{2970777D-C64E-4C3F-9568-5EBD86336B1C}"/>
    <cellStyle name="Normal 8 3 7" xfId="1792" xr:uid="{00000000-0005-0000-0000-0000C51D0000}"/>
    <cellStyle name="Normal 8 3 7 2" xfId="4022" xr:uid="{00000000-0005-0000-0000-0000C61D0000}"/>
    <cellStyle name="Normal 8 3 7 2 2" xfId="8244" xr:uid="{00000000-0005-0000-0000-0000C71D0000}"/>
    <cellStyle name="Normal 8 3 7 2 2 2" xfId="25974" xr:uid="{1BE444B2-CB78-4C62-9B78-873F09179B40}"/>
    <cellStyle name="Normal 8 3 7 2 2 3" xfId="16694" xr:uid="{F934510C-6325-4D20-BBFC-686739BC4BB7}"/>
    <cellStyle name="Normal 8 3 7 2 3" xfId="21757" xr:uid="{0430C73F-A2A3-46E3-A8C5-3BE6E5C2A94E}"/>
    <cellStyle name="Normal 8 3 7 2 4" xfId="12476" xr:uid="{55511394-94A7-410B-A2A1-CFBFE8223D92}"/>
    <cellStyle name="Normal 8 3 7 3" xfId="6099" xr:uid="{00000000-0005-0000-0000-0000C81D0000}"/>
    <cellStyle name="Normal 8 3 7 3 2" xfId="23829" xr:uid="{C77BCEF5-4C07-426E-9B4B-4C35263F2CA7}"/>
    <cellStyle name="Normal 8 3 7 3 3" xfId="14549" xr:uid="{EA54638B-9381-4959-BA55-09A910FA7A70}"/>
    <cellStyle name="Normal 8 3 7 4" xfId="19612" xr:uid="{61842881-C55F-403E-B1CD-A5EF76580C47}"/>
    <cellStyle name="Normal 8 3 7 5" xfId="10331" xr:uid="{47E37B6D-A2A4-4818-B71E-6D5F0BCD6E38}"/>
    <cellStyle name="Normal 8 3 8" xfId="2206" xr:uid="{00000000-0005-0000-0000-0000C91D0000}"/>
    <cellStyle name="Normal 8 3 8 2" xfId="4435" xr:uid="{00000000-0005-0000-0000-0000CA1D0000}"/>
    <cellStyle name="Normal 8 3 8 2 2" xfId="8657" xr:uid="{00000000-0005-0000-0000-0000CB1D0000}"/>
    <cellStyle name="Normal 8 3 8 2 2 2" xfId="26387" xr:uid="{AF0A6243-0B3A-49FC-9526-9499185B8853}"/>
    <cellStyle name="Normal 8 3 8 2 2 3" xfId="17107" xr:uid="{8A10D18B-F61A-4A51-8A67-6099C892048D}"/>
    <cellStyle name="Normal 8 3 8 2 3" xfId="22170" xr:uid="{309F706F-8E35-406A-AFA5-23BA74D0F851}"/>
    <cellStyle name="Normal 8 3 8 2 4" xfId="12889" xr:uid="{9A67E8AF-594A-4A9A-A0CC-29001E685305}"/>
    <cellStyle name="Normal 8 3 8 3" xfId="6512" xr:uid="{00000000-0005-0000-0000-0000CC1D0000}"/>
    <cellStyle name="Normal 8 3 8 3 2" xfId="24242" xr:uid="{CCDBF1FB-8E45-4DC7-A04F-2E5E7B55B2D9}"/>
    <cellStyle name="Normal 8 3 8 3 3" xfId="14962" xr:uid="{CA0F1054-1AD4-439A-8938-CCB8088A6146}"/>
    <cellStyle name="Normal 8 3 8 4" xfId="20025" xr:uid="{5F5B538D-A7C7-493F-BB20-0D8834589CC7}"/>
    <cellStyle name="Normal 8 3 8 5" xfId="10744" xr:uid="{9019274E-212F-405E-91E9-C3AA96DE7DCE}"/>
    <cellStyle name="Normal 8 3 9" xfId="2642" xr:uid="{00000000-0005-0000-0000-0000CD1D0000}"/>
    <cellStyle name="Normal 8 3 9 2" xfId="6925" xr:uid="{00000000-0005-0000-0000-0000CE1D0000}"/>
    <cellStyle name="Normal 8 3 9 2 2" xfId="24655" xr:uid="{DFBB181F-2FB8-4D5F-9B8D-AEA03C3E8C82}"/>
    <cellStyle name="Normal 8 3 9 2 3" xfId="15375" xr:uid="{66080E3F-F266-43A3-BD9B-78CB322B0D23}"/>
    <cellStyle name="Normal 8 3 9 3" xfId="20438" xr:uid="{6B4E951C-385C-4EB8-9FB9-C43AD7D6441A}"/>
    <cellStyle name="Normal 8 3 9 4" xfId="11157" xr:uid="{E9DDCFC1-F752-47E0-BEAF-FBF755B782D1}"/>
    <cellStyle name="Normal 8 4" xfId="503" xr:uid="{00000000-0005-0000-0000-0000CF1D0000}"/>
    <cellStyle name="Normal 8 4 10" xfId="18381" xr:uid="{A696836B-E615-4EA1-8F2B-7F6C84FE79AF}"/>
    <cellStyle name="Normal 8 4 11" xfId="17547" xr:uid="{148243E9-7CB9-4AD7-8209-F0801C34DE02}"/>
    <cellStyle name="Normal 8 4 12" xfId="9100" xr:uid="{B347117A-9E91-4718-8252-F1B4B0D70521}"/>
    <cellStyle name="Normal 8 4 2" xfId="504" xr:uid="{00000000-0005-0000-0000-0000D01D0000}"/>
    <cellStyle name="Normal 8 4 2 10" xfId="17548" xr:uid="{3517BC20-747E-4652-AEAF-ADFCB57A518A}"/>
    <cellStyle name="Normal 8 4 2 11" xfId="9101" xr:uid="{0B51F7BF-CC5A-4C24-90F5-E64915CCC4CC}"/>
    <cellStyle name="Normal 8 4 2 2" xfId="505" xr:uid="{00000000-0005-0000-0000-0000D11D0000}"/>
    <cellStyle name="Normal 8 4 2 2 10" xfId="9102" xr:uid="{42EE7ADE-BFBD-4ABC-8B19-813F0DD1BC88}"/>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5158" xr:uid="{A9ECBBA4-3F44-4EE9-9AEF-7F2CB6D6991B}"/>
    <cellStyle name="Normal 8 4 2 2 2 2 2 3" xfId="15878" xr:uid="{EA76B025-B300-4290-9965-0009B11CEA10}"/>
    <cellStyle name="Normal 8 4 2 2 2 2 3" xfId="20941" xr:uid="{E9BC8A8D-7AD4-4FA6-B0EB-388DF04CB8D1}"/>
    <cellStyle name="Normal 8 4 2 2 2 2 4" xfId="11660" xr:uid="{3BFA41AF-9309-401E-8EC7-DB5E186D02BE}"/>
    <cellStyle name="Normal 8 4 2 2 2 3" xfId="5283" xr:uid="{00000000-0005-0000-0000-0000D51D0000}"/>
    <cellStyle name="Normal 8 4 2 2 2 3 2" xfId="23013" xr:uid="{43A722BA-F5BC-4F89-ACD5-66340F7081E8}"/>
    <cellStyle name="Normal 8 4 2 2 2 3 3" xfId="13733" xr:uid="{2F4DD393-8F83-4D65-9CCC-2857F21EC6A0}"/>
    <cellStyle name="Normal 8 4 2 2 2 4" xfId="18796" xr:uid="{344ED6F6-4633-4166-90C9-1133ABB31C92}"/>
    <cellStyle name="Normal 8 4 2 2 2 5" xfId="17968" xr:uid="{57F899A8-1DE3-4077-AFE2-C05C7173556B}"/>
    <cellStyle name="Normal 8 4 2 2 2 6" xfId="9515" xr:uid="{AE784D9A-DD3A-46CC-8FC3-540ED40E4248}"/>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5571" xr:uid="{6E94B50F-4593-41E3-96F3-CDB1D3F43F61}"/>
    <cellStyle name="Normal 8 4 2 2 3 2 2 3" xfId="16291" xr:uid="{CB2346E5-F604-4491-BF83-242C0F8E04E1}"/>
    <cellStyle name="Normal 8 4 2 2 3 2 3" xfId="21354" xr:uid="{5C10A445-00EC-4E39-96FE-B53B3C0238EE}"/>
    <cellStyle name="Normal 8 4 2 2 3 2 4" xfId="12073" xr:uid="{E7E47E27-B542-46DE-9AF3-2A1B13B44A13}"/>
    <cellStyle name="Normal 8 4 2 2 3 3" xfId="5696" xr:uid="{00000000-0005-0000-0000-0000D91D0000}"/>
    <cellStyle name="Normal 8 4 2 2 3 3 2" xfId="23426" xr:uid="{2CE4731F-0F1B-46F4-AA10-5116BBDE9C00}"/>
    <cellStyle name="Normal 8 4 2 2 3 3 3" xfId="14146" xr:uid="{A2009FEB-42D4-4073-87E3-0B99AB83BB48}"/>
    <cellStyle name="Normal 8 4 2 2 3 4" xfId="19209" xr:uid="{79449FA6-28DE-4E9D-86AD-A7BF60C3FC0D}"/>
    <cellStyle name="Normal 8 4 2 2 3 5" xfId="9928" xr:uid="{EFB830E8-811D-4D76-A2D7-E989C6E05D6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5984" xr:uid="{D43A3E45-F7B0-498F-A53F-994A4B282FA3}"/>
    <cellStyle name="Normal 8 4 2 2 4 2 2 3" xfId="16704" xr:uid="{F23B0DB3-59A5-4846-915A-1361129E6101}"/>
    <cellStyle name="Normal 8 4 2 2 4 2 3" xfId="21767" xr:uid="{1AA317F5-17B9-47F9-8691-23BD6071EB41}"/>
    <cellStyle name="Normal 8 4 2 2 4 2 4" xfId="12486" xr:uid="{67151F10-2F36-46C1-95BE-FBA920B6C661}"/>
    <cellStyle name="Normal 8 4 2 2 4 3" xfId="6109" xr:uid="{00000000-0005-0000-0000-0000DD1D0000}"/>
    <cellStyle name="Normal 8 4 2 2 4 3 2" xfId="23839" xr:uid="{DC6DD2DD-85A9-4421-9E7B-5EC3004B80C7}"/>
    <cellStyle name="Normal 8 4 2 2 4 3 3" xfId="14559" xr:uid="{EF3A8B57-9C88-4B6B-BDAC-C4E929365E77}"/>
    <cellStyle name="Normal 8 4 2 2 4 4" xfId="19622" xr:uid="{47E5B6B3-DD58-4AB5-AE0F-6488FCF4AF80}"/>
    <cellStyle name="Normal 8 4 2 2 4 5" xfId="10341" xr:uid="{B49324EC-8BDF-48E9-A8B5-3E2026DA3DFD}"/>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6397" xr:uid="{FCBD9026-5904-4005-A749-C379E3AD109E}"/>
    <cellStyle name="Normal 8 4 2 2 5 2 2 3" xfId="17117" xr:uid="{4A32AD53-CAC1-40DB-92E5-1F630C25D6E3}"/>
    <cellStyle name="Normal 8 4 2 2 5 2 3" xfId="22180" xr:uid="{0E22EB5F-9527-4ECB-8760-663CBD2A04CB}"/>
    <cellStyle name="Normal 8 4 2 2 5 2 4" xfId="12899" xr:uid="{E69F3D88-C572-47F4-8C48-CB24CDFBC671}"/>
    <cellStyle name="Normal 8 4 2 2 5 3" xfId="6522" xr:uid="{00000000-0005-0000-0000-0000E11D0000}"/>
    <cellStyle name="Normal 8 4 2 2 5 3 2" xfId="24252" xr:uid="{A7B0605B-06DC-4490-8603-40412992F8A5}"/>
    <cellStyle name="Normal 8 4 2 2 5 3 3" xfId="14972" xr:uid="{A4701D17-1603-4D7B-8DA0-7D12AEE132B5}"/>
    <cellStyle name="Normal 8 4 2 2 5 4" xfId="20035" xr:uid="{30274B01-0DCD-42DB-B9C4-63FF7B04C06B}"/>
    <cellStyle name="Normal 8 4 2 2 5 5" xfId="10754" xr:uid="{32CE0D96-0EB8-49BB-BFC6-497C836C228C}"/>
    <cellStyle name="Normal 8 4 2 2 6" xfId="2652" xr:uid="{00000000-0005-0000-0000-0000E21D0000}"/>
    <cellStyle name="Normal 8 4 2 2 6 2" xfId="6935" xr:uid="{00000000-0005-0000-0000-0000E31D0000}"/>
    <cellStyle name="Normal 8 4 2 2 6 2 2" xfId="24665" xr:uid="{AECE3051-579C-4454-AA69-F6944F86A5AC}"/>
    <cellStyle name="Normal 8 4 2 2 6 2 3" xfId="15385" xr:uid="{91A1BAF1-C2EF-4642-B705-FA566AFC45F1}"/>
    <cellStyle name="Normal 8 4 2 2 6 3" xfId="20448" xr:uid="{B9785549-15F0-4872-AA99-C689B13263B5}"/>
    <cellStyle name="Normal 8 4 2 2 6 4" xfId="11167" xr:uid="{00547FA0-982C-4D00-BF80-CC8FA5D2B928}"/>
    <cellStyle name="Normal 8 4 2 2 7" xfId="4870" xr:uid="{00000000-0005-0000-0000-0000E41D0000}"/>
    <cellStyle name="Normal 8 4 2 2 7 2" xfId="22600" xr:uid="{375D2274-A0CA-42EE-A871-3E14C8E007A3}"/>
    <cellStyle name="Normal 8 4 2 2 7 3" xfId="13320" xr:uid="{CA4B2302-95E0-4379-862D-270EE212E601}"/>
    <cellStyle name="Normal 8 4 2 2 8" xfId="18383" xr:uid="{D103919C-DBCD-434A-8868-8C19351D4A62}"/>
    <cellStyle name="Normal 8 4 2 2 9" xfId="17549" xr:uid="{C0EC5BAD-2405-42DF-9293-C39465809EC4}"/>
    <cellStyle name="Normal 8 4 2 3" xfId="971" xr:uid="{00000000-0005-0000-0000-0000E51D0000}"/>
    <cellStyle name="Normal 8 4 2 3 2" xfId="3205" xr:uid="{00000000-0005-0000-0000-0000E61D0000}"/>
    <cellStyle name="Normal 8 4 2 3 2 2" xfId="7427" xr:uid="{00000000-0005-0000-0000-0000E71D0000}"/>
    <cellStyle name="Normal 8 4 2 3 2 2 2" xfId="25157" xr:uid="{B3157D37-86E8-4947-B8CE-6E1CDA153973}"/>
    <cellStyle name="Normal 8 4 2 3 2 2 3" xfId="15877" xr:uid="{B8D43728-D29D-478C-9621-6A7E373ACC63}"/>
    <cellStyle name="Normal 8 4 2 3 2 3" xfId="20940" xr:uid="{F76EB377-F127-4585-817C-DD8A2B5D6C53}"/>
    <cellStyle name="Normal 8 4 2 3 2 4" xfId="11659" xr:uid="{5C8CF497-AB25-49E5-9B44-512C53952383}"/>
    <cellStyle name="Normal 8 4 2 3 3" xfId="5282" xr:uid="{00000000-0005-0000-0000-0000E81D0000}"/>
    <cellStyle name="Normal 8 4 2 3 3 2" xfId="23012" xr:uid="{7F8A9B24-514D-4B64-AFB4-F24CE5AC01A1}"/>
    <cellStyle name="Normal 8 4 2 3 3 3" xfId="13732" xr:uid="{E403CAD7-04D0-49BE-8D89-5852757DAA02}"/>
    <cellStyle name="Normal 8 4 2 3 4" xfId="18795" xr:uid="{A96D7000-B72D-43E1-B17B-D293FC6F45DA}"/>
    <cellStyle name="Normal 8 4 2 3 5" xfId="17967" xr:uid="{F0FE0776-BFA6-4A86-8C33-652F78F16F8D}"/>
    <cellStyle name="Normal 8 4 2 3 6" xfId="9514" xr:uid="{66B6D380-702E-4222-B861-0E8AD944854F}"/>
    <cellStyle name="Normal 8 4 2 4" xfId="1388" xr:uid="{00000000-0005-0000-0000-0000E91D0000}"/>
    <cellStyle name="Normal 8 4 2 4 2" xfId="3618" xr:uid="{00000000-0005-0000-0000-0000EA1D0000}"/>
    <cellStyle name="Normal 8 4 2 4 2 2" xfId="7840" xr:uid="{00000000-0005-0000-0000-0000EB1D0000}"/>
    <cellStyle name="Normal 8 4 2 4 2 2 2" xfId="25570" xr:uid="{36F251E6-D4A7-4270-A47D-EFE7E10A1153}"/>
    <cellStyle name="Normal 8 4 2 4 2 2 3" xfId="16290" xr:uid="{909106E2-C86F-4145-A00B-258E221566C7}"/>
    <cellStyle name="Normal 8 4 2 4 2 3" xfId="21353" xr:uid="{E0D1461D-F116-4D68-8601-2162753FA96C}"/>
    <cellStyle name="Normal 8 4 2 4 2 4" xfId="12072" xr:uid="{DE4DD2B4-0E0F-4D51-82CD-3D488261737C}"/>
    <cellStyle name="Normal 8 4 2 4 3" xfId="5695" xr:uid="{00000000-0005-0000-0000-0000EC1D0000}"/>
    <cellStyle name="Normal 8 4 2 4 3 2" xfId="23425" xr:uid="{5B06F39E-CF36-47C2-BCFC-547261D37B26}"/>
    <cellStyle name="Normal 8 4 2 4 3 3" xfId="14145" xr:uid="{C73E92D5-95FC-4434-9CA4-DB772212A84F}"/>
    <cellStyle name="Normal 8 4 2 4 4" xfId="19208" xr:uid="{0C0A4A56-D6FF-45CA-93BA-650FFE6543D6}"/>
    <cellStyle name="Normal 8 4 2 4 5" xfId="9927" xr:uid="{937FCAD5-DEE7-442C-9C85-93C9FDD2ECD4}"/>
    <cellStyle name="Normal 8 4 2 5" xfId="1801" xr:uid="{00000000-0005-0000-0000-0000ED1D0000}"/>
    <cellStyle name="Normal 8 4 2 5 2" xfId="4031" xr:uid="{00000000-0005-0000-0000-0000EE1D0000}"/>
    <cellStyle name="Normal 8 4 2 5 2 2" xfId="8253" xr:uid="{00000000-0005-0000-0000-0000EF1D0000}"/>
    <cellStyle name="Normal 8 4 2 5 2 2 2" xfId="25983" xr:uid="{50F845D3-CB46-4148-865A-FC3F80CCFEE4}"/>
    <cellStyle name="Normal 8 4 2 5 2 2 3" xfId="16703" xr:uid="{C11689E2-B164-4075-B9EC-7070A76307E9}"/>
    <cellStyle name="Normal 8 4 2 5 2 3" xfId="21766" xr:uid="{C4450748-6477-4975-9F36-AB33BDC2DE6F}"/>
    <cellStyle name="Normal 8 4 2 5 2 4" xfId="12485" xr:uid="{89B13F05-7ABB-4835-A41D-7589D9EE7560}"/>
    <cellStyle name="Normal 8 4 2 5 3" xfId="6108" xr:uid="{00000000-0005-0000-0000-0000F01D0000}"/>
    <cellStyle name="Normal 8 4 2 5 3 2" xfId="23838" xr:uid="{1E65CF48-3712-45B6-BF77-C0FDD778F0F1}"/>
    <cellStyle name="Normal 8 4 2 5 3 3" xfId="14558" xr:uid="{4FA1E77B-5162-4C97-A0A7-012201347974}"/>
    <cellStyle name="Normal 8 4 2 5 4" xfId="19621" xr:uid="{48180A91-C8DA-4918-83BE-315E2D0AA83B}"/>
    <cellStyle name="Normal 8 4 2 5 5" xfId="10340" xr:uid="{88957080-1E49-493D-B232-9316C9201117}"/>
    <cellStyle name="Normal 8 4 2 6" xfId="2215" xr:uid="{00000000-0005-0000-0000-0000F11D0000}"/>
    <cellStyle name="Normal 8 4 2 6 2" xfId="4444" xr:uid="{00000000-0005-0000-0000-0000F21D0000}"/>
    <cellStyle name="Normal 8 4 2 6 2 2" xfId="8666" xr:uid="{00000000-0005-0000-0000-0000F31D0000}"/>
    <cellStyle name="Normal 8 4 2 6 2 2 2" xfId="26396" xr:uid="{7687DC59-AAB3-4E98-84A3-2252D9B6C96A}"/>
    <cellStyle name="Normal 8 4 2 6 2 2 3" xfId="17116" xr:uid="{581F5512-DBD6-49E6-A866-27222AA70BE0}"/>
    <cellStyle name="Normal 8 4 2 6 2 3" xfId="22179" xr:uid="{8A20ED8B-A266-4120-99AC-C60E0621C7CF}"/>
    <cellStyle name="Normal 8 4 2 6 2 4" xfId="12898" xr:uid="{582C8ACA-814F-4C72-96DE-D2799916382A}"/>
    <cellStyle name="Normal 8 4 2 6 3" xfId="6521" xr:uid="{00000000-0005-0000-0000-0000F41D0000}"/>
    <cellStyle name="Normal 8 4 2 6 3 2" xfId="24251" xr:uid="{F5112852-E88A-429D-8008-BA1C919772DC}"/>
    <cellStyle name="Normal 8 4 2 6 3 3" xfId="14971" xr:uid="{A6EF7437-3557-405C-80A3-76F83C3EFBF9}"/>
    <cellStyle name="Normal 8 4 2 6 4" xfId="20034" xr:uid="{9CC0F75A-5D5A-493A-BDA3-C40E08B7EA06}"/>
    <cellStyle name="Normal 8 4 2 6 5" xfId="10753" xr:uid="{DA0509DB-CFD1-4987-85CC-70CB40BA4572}"/>
    <cellStyle name="Normal 8 4 2 7" xfId="2651" xr:uid="{00000000-0005-0000-0000-0000F51D0000}"/>
    <cellStyle name="Normal 8 4 2 7 2" xfId="6934" xr:uid="{00000000-0005-0000-0000-0000F61D0000}"/>
    <cellStyle name="Normal 8 4 2 7 2 2" xfId="24664" xr:uid="{1781A3BA-6BEC-43A7-B3BD-56927E3C9EAE}"/>
    <cellStyle name="Normal 8 4 2 7 2 3" xfId="15384" xr:uid="{1A1F59F8-7B29-487E-9544-F50B476B402D}"/>
    <cellStyle name="Normal 8 4 2 7 3" xfId="20447" xr:uid="{672AEA4F-330C-4586-B7D2-D8D6AF2865D2}"/>
    <cellStyle name="Normal 8 4 2 7 4" xfId="11166" xr:uid="{0AB87BC6-320F-4A7C-A137-CB889129D386}"/>
    <cellStyle name="Normal 8 4 2 8" xfId="4869" xr:uid="{00000000-0005-0000-0000-0000F71D0000}"/>
    <cellStyle name="Normal 8 4 2 8 2" xfId="22599" xr:uid="{A683C9D5-2FEA-4272-8C20-D374D804EAC0}"/>
    <cellStyle name="Normal 8 4 2 8 3" xfId="13319" xr:uid="{0B06BF5A-2422-4538-BA06-5ECC49C829A3}"/>
    <cellStyle name="Normal 8 4 2 9" xfId="18382" xr:uid="{4C6CDE80-1AB7-4FF7-B218-B158FDA304E3}"/>
    <cellStyle name="Normal 8 4 3" xfId="506" xr:uid="{00000000-0005-0000-0000-0000F81D0000}"/>
    <cellStyle name="Normal 8 4 3 10" xfId="9103" xr:uid="{FA163731-B70F-4519-AE23-EA8DA231F8EE}"/>
    <cellStyle name="Normal 8 4 3 2" xfId="973" xr:uid="{00000000-0005-0000-0000-0000F91D0000}"/>
    <cellStyle name="Normal 8 4 3 2 2" xfId="3207" xr:uid="{00000000-0005-0000-0000-0000FA1D0000}"/>
    <cellStyle name="Normal 8 4 3 2 2 2" xfId="7429" xr:uid="{00000000-0005-0000-0000-0000FB1D0000}"/>
    <cellStyle name="Normal 8 4 3 2 2 2 2" xfId="25159" xr:uid="{B712CD29-86FD-414B-A132-E1ADC9B55A1E}"/>
    <cellStyle name="Normal 8 4 3 2 2 2 3" xfId="15879" xr:uid="{48B039CE-8831-4F1A-A9F6-C7296FBEC3CF}"/>
    <cellStyle name="Normal 8 4 3 2 2 3" xfId="20942" xr:uid="{C40C659B-9995-4113-A08A-A353247580CB}"/>
    <cellStyle name="Normal 8 4 3 2 2 4" xfId="11661" xr:uid="{D9E1B39D-0FF0-4382-812B-C856798D0C65}"/>
    <cellStyle name="Normal 8 4 3 2 3" xfId="5284" xr:uid="{00000000-0005-0000-0000-0000FC1D0000}"/>
    <cellStyle name="Normal 8 4 3 2 3 2" xfId="23014" xr:uid="{17BBA4E5-EE34-44E2-8A11-D39289D4E3B7}"/>
    <cellStyle name="Normal 8 4 3 2 3 3" xfId="13734" xr:uid="{F0C8F6B5-54D5-4089-909A-F8F471E25A12}"/>
    <cellStyle name="Normal 8 4 3 2 4" xfId="18797" xr:uid="{1851E401-EFD3-456C-9EBE-62B690F66CDC}"/>
    <cellStyle name="Normal 8 4 3 2 5" xfId="17969" xr:uid="{F77102D3-3F61-40CC-A845-FCB21B8A7DF0}"/>
    <cellStyle name="Normal 8 4 3 2 6" xfId="9516" xr:uid="{292EB002-1889-4C41-BF30-9B87C89CC944}"/>
    <cellStyle name="Normal 8 4 3 3" xfId="1390" xr:uid="{00000000-0005-0000-0000-0000FD1D0000}"/>
    <cellStyle name="Normal 8 4 3 3 2" xfId="3620" xr:uid="{00000000-0005-0000-0000-0000FE1D0000}"/>
    <cellStyle name="Normal 8 4 3 3 2 2" xfId="7842" xr:uid="{00000000-0005-0000-0000-0000FF1D0000}"/>
    <cellStyle name="Normal 8 4 3 3 2 2 2" xfId="25572" xr:uid="{2D0FB8A0-5B6E-4FD0-832D-8B6CE896418C}"/>
    <cellStyle name="Normal 8 4 3 3 2 2 3" xfId="16292" xr:uid="{764BBBFA-6276-4D65-9253-70972D3D0E8E}"/>
    <cellStyle name="Normal 8 4 3 3 2 3" xfId="21355" xr:uid="{7346636D-2A6C-470B-95B2-877158F28D17}"/>
    <cellStyle name="Normal 8 4 3 3 2 4" xfId="12074" xr:uid="{89E9952D-3376-4A03-82EF-359485980B15}"/>
    <cellStyle name="Normal 8 4 3 3 3" xfId="5697" xr:uid="{00000000-0005-0000-0000-0000001E0000}"/>
    <cellStyle name="Normal 8 4 3 3 3 2" xfId="23427" xr:uid="{908C16DF-A2DC-4F92-9E55-070AA6D8391C}"/>
    <cellStyle name="Normal 8 4 3 3 3 3" xfId="14147" xr:uid="{8ABB351C-73C2-41DD-A809-F597EA3E6794}"/>
    <cellStyle name="Normal 8 4 3 3 4" xfId="19210" xr:uid="{C2C454EB-E2EC-4370-84AE-396F430FF476}"/>
    <cellStyle name="Normal 8 4 3 3 5" xfId="9929" xr:uid="{6782C3E1-B6EA-4FD2-B5C5-31E40D26FDF8}"/>
    <cellStyle name="Normal 8 4 3 4" xfId="1803" xr:uid="{00000000-0005-0000-0000-0000011E0000}"/>
    <cellStyle name="Normal 8 4 3 4 2" xfId="4033" xr:uid="{00000000-0005-0000-0000-0000021E0000}"/>
    <cellStyle name="Normal 8 4 3 4 2 2" xfId="8255" xr:uid="{00000000-0005-0000-0000-0000031E0000}"/>
    <cellStyle name="Normal 8 4 3 4 2 2 2" xfId="25985" xr:uid="{5E298FF8-58F6-4577-8386-298EA54E1438}"/>
    <cellStyle name="Normal 8 4 3 4 2 2 3" xfId="16705" xr:uid="{6AEDFE62-6DAD-4F6F-9C9A-2EA3A998A7FC}"/>
    <cellStyle name="Normal 8 4 3 4 2 3" xfId="21768" xr:uid="{C2C4DCAD-0CC4-4B8E-9389-91496260BAF7}"/>
    <cellStyle name="Normal 8 4 3 4 2 4" xfId="12487" xr:uid="{E4A6E050-0D2A-4A3E-81AE-13759C0851C4}"/>
    <cellStyle name="Normal 8 4 3 4 3" xfId="6110" xr:uid="{00000000-0005-0000-0000-0000041E0000}"/>
    <cellStyle name="Normal 8 4 3 4 3 2" xfId="23840" xr:uid="{653B6E6F-3246-4EB4-BD08-4C6660BF08DC}"/>
    <cellStyle name="Normal 8 4 3 4 3 3" xfId="14560" xr:uid="{42897C55-0540-4C03-8C0B-8C857AD54A60}"/>
    <cellStyle name="Normal 8 4 3 4 4" xfId="19623" xr:uid="{E11C1C13-F710-4875-A9A8-9C271689CE11}"/>
    <cellStyle name="Normal 8 4 3 4 5" xfId="10342" xr:uid="{C628ACAD-97F0-4ACD-8551-058478D0D21B}"/>
    <cellStyle name="Normal 8 4 3 5" xfId="2217" xr:uid="{00000000-0005-0000-0000-0000051E0000}"/>
    <cellStyle name="Normal 8 4 3 5 2" xfId="4446" xr:uid="{00000000-0005-0000-0000-0000061E0000}"/>
    <cellStyle name="Normal 8 4 3 5 2 2" xfId="8668" xr:uid="{00000000-0005-0000-0000-0000071E0000}"/>
    <cellStyle name="Normal 8 4 3 5 2 2 2" xfId="26398" xr:uid="{923B18D3-7E67-4CB2-9485-757027ABC328}"/>
    <cellStyle name="Normal 8 4 3 5 2 2 3" xfId="17118" xr:uid="{D3932616-A7B9-42EB-8AFC-D4FB54FE2196}"/>
    <cellStyle name="Normal 8 4 3 5 2 3" xfId="22181" xr:uid="{1FFD9547-5BEA-4710-8E3D-F798B0363FC9}"/>
    <cellStyle name="Normal 8 4 3 5 2 4" xfId="12900" xr:uid="{4AC70DA0-4504-409D-8F21-C6D6693A4F55}"/>
    <cellStyle name="Normal 8 4 3 5 3" xfId="6523" xr:uid="{00000000-0005-0000-0000-0000081E0000}"/>
    <cellStyle name="Normal 8 4 3 5 3 2" xfId="24253" xr:uid="{941790E9-F66A-422A-A99F-F04F4911EC29}"/>
    <cellStyle name="Normal 8 4 3 5 3 3" xfId="14973" xr:uid="{E0D0D679-5855-401F-B950-9763C721CA61}"/>
    <cellStyle name="Normal 8 4 3 5 4" xfId="20036" xr:uid="{F6FC171A-E02B-4EE9-9309-485FAA32DEF0}"/>
    <cellStyle name="Normal 8 4 3 5 5" xfId="10755" xr:uid="{C5B351C4-39E2-4C32-AE31-35C351BCB7D8}"/>
    <cellStyle name="Normal 8 4 3 6" xfId="2653" xr:uid="{00000000-0005-0000-0000-0000091E0000}"/>
    <cellStyle name="Normal 8 4 3 6 2" xfId="6936" xr:uid="{00000000-0005-0000-0000-00000A1E0000}"/>
    <cellStyle name="Normal 8 4 3 6 2 2" xfId="24666" xr:uid="{1CAC6000-2735-489D-87F5-A69D2DF48DE6}"/>
    <cellStyle name="Normal 8 4 3 6 2 3" xfId="15386" xr:uid="{B5826BDE-EE39-490F-895A-201C7CA391AC}"/>
    <cellStyle name="Normal 8 4 3 6 3" xfId="20449" xr:uid="{195B875B-C966-419D-A7FB-35C7191B442A}"/>
    <cellStyle name="Normal 8 4 3 6 4" xfId="11168" xr:uid="{BEFFE1AB-988D-42C5-AA0D-FC05F84D3B2A}"/>
    <cellStyle name="Normal 8 4 3 7" xfId="4871" xr:uid="{00000000-0005-0000-0000-00000B1E0000}"/>
    <cellStyle name="Normal 8 4 3 7 2" xfId="22601" xr:uid="{FA289EDD-8E38-45C4-A7B8-B65C4164D0F1}"/>
    <cellStyle name="Normal 8 4 3 7 3" xfId="13321" xr:uid="{F2D92467-BD41-402F-9E0B-C7562CA86560}"/>
    <cellStyle name="Normal 8 4 3 8" xfId="18384" xr:uid="{EC73AC7D-F2B9-4AAD-95B0-73D5A6790D6C}"/>
    <cellStyle name="Normal 8 4 3 9" xfId="17550" xr:uid="{DE02227B-3A5D-4825-A9B9-0F6DC2A4DE7D}"/>
    <cellStyle name="Normal 8 4 4" xfId="970" xr:uid="{00000000-0005-0000-0000-00000C1E0000}"/>
    <cellStyle name="Normal 8 4 4 2" xfId="3204" xr:uid="{00000000-0005-0000-0000-00000D1E0000}"/>
    <cellStyle name="Normal 8 4 4 2 2" xfId="7426" xr:uid="{00000000-0005-0000-0000-00000E1E0000}"/>
    <cellStyle name="Normal 8 4 4 2 2 2" xfId="25156" xr:uid="{15DFFAAC-1B71-4B0D-9CE7-4609402194CA}"/>
    <cellStyle name="Normal 8 4 4 2 2 3" xfId="15876" xr:uid="{F9FC42F8-1869-4D40-92DA-8735421BB37E}"/>
    <cellStyle name="Normal 8 4 4 2 3" xfId="20939" xr:uid="{D41ED3FA-1EA6-42A5-95C2-4FC269B4B35E}"/>
    <cellStyle name="Normal 8 4 4 2 4" xfId="11658" xr:uid="{A376BCEA-9A3E-4826-86A6-ADF34059615E}"/>
    <cellStyle name="Normal 8 4 4 3" xfId="5281" xr:uid="{00000000-0005-0000-0000-00000F1E0000}"/>
    <cellStyle name="Normal 8 4 4 3 2" xfId="23011" xr:uid="{3A12C997-2B84-4B4A-A2D5-CFD7DC9D2853}"/>
    <cellStyle name="Normal 8 4 4 3 3" xfId="13731" xr:uid="{4A02B5C9-E58B-4ADA-90D1-FB823EA24248}"/>
    <cellStyle name="Normal 8 4 4 4" xfId="18794" xr:uid="{2AD70ECB-3603-4BB3-98D0-3875524588CF}"/>
    <cellStyle name="Normal 8 4 4 5" xfId="17966" xr:uid="{41D020D5-D0BB-4FA6-BCA2-A67E0993F9CD}"/>
    <cellStyle name="Normal 8 4 4 6" xfId="9513" xr:uid="{85DB6126-2B60-4B86-A30F-B678D810D666}"/>
    <cellStyle name="Normal 8 4 5" xfId="1387" xr:uid="{00000000-0005-0000-0000-0000101E0000}"/>
    <cellStyle name="Normal 8 4 5 2" xfId="3617" xr:uid="{00000000-0005-0000-0000-0000111E0000}"/>
    <cellStyle name="Normal 8 4 5 2 2" xfId="7839" xr:uid="{00000000-0005-0000-0000-0000121E0000}"/>
    <cellStyle name="Normal 8 4 5 2 2 2" xfId="25569" xr:uid="{25158BA5-3A4F-4E4B-82B5-6700842F9C52}"/>
    <cellStyle name="Normal 8 4 5 2 2 3" xfId="16289" xr:uid="{50EB3A8C-E4AC-468D-9596-B0C5F956501C}"/>
    <cellStyle name="Normal 8 4 5 2 3" xfId="21352" xr:uid="{CAB5C3C1-B536-4ACB-944F-7787F761514E}"/>
    <cellStyle name="Normal 8 4 5 2 4" xfId="12071" xr:uid="{A091F7D1-EF83-4E9F-B4A6-8EE732E09323}"/>
    <cellStyle name="Normal 8 4 5 3" xfId="5694" xr:uid="{00000000-0005-0000-0000-0000131E0000}"/>
    <cellStyle name="Normal 8 4 5 3 2" xfId="23424" xr:uid="{EC9CED80-3C00-4EA5-9E44-5488F5586946}"/>
    <cellStyle name="Normal 8 4 5 3 3" xfId="14144" xr:uid="{D4B4919D-312A-4B3A-A1EB-2E34305AD46A}"/>
    <cellStyle name="Normal 8 4 5 4" xfId="19207" xr:uid="{0C1D8936-64BD-4912-8F5A-4E9D49C52043}"/>
    <cellStyle name="Normal 8 4 5 5" xfId="9926" xr:uid="{3D1F028C-13B9-4DD4-BAF3-D5186F964797}"/>
    <cellStyle name="Normal 8 4 6" xfId="1800" xr:uid="{00000000-0005-0000-0000-0000141E0000}"/>
    <cellStyle name="Normal 8 4 6 2" xfId="4030" xr:uid="{00000000-0005-0000-0000-0000151E0000}"/>
    <cellStyle name="Normal 8 4 6 2 2" xfId="8252" xr:uid="{00000000-0005-0000-0000-0000161E0000}"/>
    <cellStyle name="Normal 8 4 6 2 2 2" xfId="25982" xr:uid="{75C23A1F-D809-4E32-B6B0-5FC4AFAAF912}"/>
    <cellStyle name="Normal 8 4 6 2 2 3" xfId="16702" xr:uid="{CEC0B081-BB33-4030-9B4C-D5AC549DDB1A}"/>
    <cellStyle name="Normal 8 4 6 2 3" xfId="21765" xr:uid="{E8DA49A3-A6E7-4574-8A30-1C05772C360C}"/>
    <cellStyle name="Normal 8 4 6 2 4" xfId="12484" xr:uid="{57236535-F985-4EEC-9BB1-062006F5429B}"/>
    <cellStyle name="Normal 8 4 6 3" xfId="6107" xr:uid="{00000000-0005-0000-0000-0000171E0000}"/>
    <cellStyle name="Normal 8 4 6 3 2" xfId="23837" xr:uid="{8AA7B31B-93E7-47FD-81AD-D3D7A3E7E4FB}"/>
    <cellStyle name="Normal 8 4 6 3 3" xfId="14557" xr:uid="{8CC38717-28DD-470E-9F9F-7BDFD22DFB81}"/>
    <cellStyle name="Normal 8 4 6 4" xfId="19620" xr:uid="{A2890204-F766-434B-9ECB-5B4E421453E1}"/>
    <cellStyle name="Normal 8 4 6 5" xfId="10339" xr:uid="{8D1448AB-A01E-4FCF-A372-598798D64746}"/>
    <cellStyle name="Normal 8 4 7" xfId="2214" xr:uid="{00000000-0005-0000-0000-0000181E0000}"/>
    <cellStyle name="Normal 8 4 7 2" xfId="4443" xr:uid="{00000000-0005-0000-0000-0000191E0000}"/>
    <cellStyle name="Normal 8 4 7 2 2" xfId="8665" xr:uid="{00000000-0005-0000-0000-00001A1E0000}"/>
    <cellStyle name="Normal 8 4 7 2 2 2" xfId="26395" xr:uid="{DBB17FF5-E698-464D-9B1C-263EAB078743}"/>
    <cellStyle name="Normal 8 4 7 2 2 3" xfId="17115" xr:uid="{6426E244-C91A-47BA-AB8B-57E4B53FB756}"/>
    <cellStyle name="Normal 8 4 7 2 3" xfId="22178" xr:uid="{FA6F2F10-58A5-4784-91AF-C1F3ACC72882}"/>
    <cellStyle name="Normal 8 4 7 2 4" xfId="12897" xr:uid="{F0DFEC49-C72F-4641-B0E0-AB1B200123B3}"/>
    <cellStyle name="Normal 8 4 7 3" xfId="6520" xr:uid="{00000000-0005-0000-0000-00001B1E0000}"/>
    <cellStyle name="Normal 8 4 7 3 2" xfId="24250" xr:uid="{BDEABF32-AA7F-4E62-BF99-73528C298D54}"/>
    <cellStyle name="Normal 8 4 7 3 3" xfId="14970" xr:uid="{9F07FC5C-D87A-403E-8BCA-A68C7D191976}"/>
    <cellStyle name="Normal 8 4 7 4" xfId="20033" xr:uid="{1B9C037E-ACDB-4019-A249-DA9270A87BF3}"/>
    <cellStyle name="Normal 8 4 7 5" xfId="10752" xr:uid="{F223A6DD-A71A-4CF1-9371-D249E6E010FF}"/>
    <cellStyle name="Normal 8 4 8" xfId="2650" xr:uid="{00000000-0005-0000-0000-00001C1E0000}"/>
    <cellStyle name="Normal 8 4 8 2" xfId="6933" xr:uid="{00000000-0005-0000-0000-00001D1E0000}"/>
    <cellStyle name="Normal 8 4 8 2 2" xfId="24663" xr:uid="{99560D2F-DD21-4A5D-A089-9A71B184FA40}"/>
    <cellStyle name="Normal 8 4 8 2 3" xfId="15383" xr:uid="{C53BF1F4-F294-4464-923E-9C38F90E3461}"/>
    <cellStyle name="Normal 8 4 8 3" xfId="20446" xr:uid="{BFE64C75-E52D-4CD2-B8A5-4743E4076C52}"/>
    <cellStyle name="Normal 8 4 8 4" xfId="11165" xr:uid="{8179FBB3-5671-4CEF-B451-60D31BA64E63}"/>
    <cellStyle name="Normal 8 4 9" xfId="4868" xr:uid="{00000000-0005-0000-0000-00001E1E0000}"/>
    <cellStyle name="Normal 8 4 9 2" xfId="22598" xr:uid="{7BD6D418-0616-4192-937A-350F8C4F0BCC}"/>
    <cellStyle name="Normal 8 4 9 3" xfId="13318" xr:uid="{A2BD2818-6BE9-4F11-8C78-984AA2329FCB}"/>
    <cellStyle name="Normal 8 5" xfId="507" xr:uid="{00000000-0005-0000-0000-00001F1E0000}"/>
    <cellStyle name="Normal 8 5 10" xfId="17551" xr:uid="{96D93DC1-0A01-4458-8DA2-02E90AA2B4C0}"/>
    <cellStyle name="Normal 8 5 11" xfId="9104" xr:uid="{96F01ABE-14C5-4B91-8B42-524519F2AE5A}"/>
    <cellStyle name="Normal 8 5 2" xfId="508" xr:uid="{00000000-0005-0000-0000-0000201E0000}"/>
    <cellStyle name="Normal 8 5 2 10" xfId="9105" xr:uid="{8673AD45-FE3D-4EDA-82AD-F003DF52080E}"/>
    <cellStyle name="Normal 8 5 2 2" xfId="975" xr:uid="{00000000-0005-0000-0000-0000211E0000}"/>
    <cellStyle name="Normal 8 5 2 2 2" xfId="3209" xr:uid="{00000000-0005-0000-0000-0000221E0000}"/>
    <cellStyle name="Normal 8 5 2 2 2 2" xfId="7431" xr:uid="{00000000-0005-0000-0000-0000231E0000}"/>
    <cellStyle name="Normal 8 5 2 2 2 2 2" xfId="25161" xr:uid="{4FC9A262-647E-4765-AD39-E6796DA5F437}"/>
    <cellStyle name="Normal 8 5 2 2 2 2 3" xfId="15881" xr:uid="{06A79800-8E53-4171-9B57-8AD2F0348A21}"/>
    <cellStyle name="Normal 8 5 2 2 2 3" xfId="20944" xr:uid="{EF6B7B30-4B86-4B93-A42D-520EEEC7060B}"/>
    <cellStyle name="Normal 8 5 2 2 2 4" xfId="11663" xr:uid="{9141C9B4-8397-48F3-AA4F-3DE78FFA17E7}"/>
    <cellStyle name="Normal 8 5 2 2 3" xfId="5286" xr:uid="{00000000-0005-0000-0000-0000241E0000}"/>
    <cellStyle name="Normal 8 5 2 2 3 2" xfId="23016" xr:uid="{80182CD3-59EC-42E4-A5AD-F16AA6359174}"/>
    <cellStyle name="Normal 8 5 2 2 3 3" xfId="13736" xr:uid="{2E015ADB-2B08-420C-B196-7A5D1499789E}"/>
    <cellStyle name="Normal 8 5 2 2 4" xfId="18799" xr:uid="{0D0EF5F9-D2A9-4FAF-A85E-91CF07DEBE6E}"/>
    <cellStyle name="Normal 8 5 2 2 5" xfId="17971" xr:uid="{98F97845-992B-4927-8350-7AB10BBF40B5}"/>
    <cellStyle name="Normal 8 5 2 2 6" xfId="9518" xr:uid="{D4532108-2644-46AA-AA40-28E20324CCAC}"/>
    <cellStyle name="Normal 8 5 2 3" xfId="1392" xr:uid="{00000000-0005-0000-0000-0000251E0000}"/>
    <cellStyle name="Normal 8 5 2 3 2" xfId="3622" xr:uid="{00000000-0005-0000-0000-0000261E0000}"/>
    <cellStyle name="Normal 8 5 2 3 2 2" xfId="7844" xr:uid="{00000000-0005-0000-0000-0000271E0000}"/>
    <cellStyle name="Normal 8 5 2 3 2 2 2" xfId="25574" xr:uid="{5D498DC2-3AAF-4AB7-B586-47A59B828E39}"/>
    <cellStyle name="Normal 8 5 2 3 2 2 3" xfId="16294" xr:uid="{1D6D388F-2A09-4885-905F-9ABEDB395C53}"/>
    <cellStyle name="Normal 8 5 2 3 2 3" xfId="21357" xr:uid="{CA772E22-7BD1-4E66-B2BC-C4C55F3559FF}"/>
    <cellStyle name="Normal 8 5 2 3 2 4" xfId="12076" xr:uid="{8E3E379D-7AF2-404F-922D-A745AC6B56DC}"/>
    <cellStyle name="Normal 8 5 2 3 3" xfId="5699" xr:uid="{00000000-0005-0000-0000-0000281E0000}"/>
    <cellStyle name="Normal 8 5 2 3 3 2" xfId="23429" xr:uid="{F19B6341-5C6C-444F-BCAA-A202623B8033}"/>
    <cellStyle name="Normal 8 5 2 3 3 3" xfId="14149" xr:uid="{9B3F40C5-648D-427B-84DE-B421F6FF3F9A}"/>
    <cellStyle name="Normal 8 5 2 3 4" xfId="19212" xr:uid="{9A2BA9A7-9CC3-4E46-BF0C-9CA702C58D4B}"/>
    <cellStyle name="Normal 8 5 2 3 5" xfId="9931" xr:uid="{67F35927-13AC-4606-B403-4F7EAC3D4B02}"/>
    <cellStyle name="Normal 8 5 2 4" xfId="1805" xr:uid="{00000000-0005-0000-0000-0000291E0000}"/>
    <cellStyle name="Normal 8 5 2 4 2" xfId="4035" xr:uid="{00000000-0005-0000-0000-00002A1E0000}"/>
    <cellStyle name="Normal 8 5 2 4 2 2" xfId="8257" xr:uid="{00000000-0005-0000-0000-00002B1E0000}"/>
    <cellStyle name="Normal 8 5 2 4 2 2 2" xfId="25987" xr:uid="{BFDBFCCD-47FA-456B-9F1F-158C27592AA4}"/>
    <cellStyle name="Normal 8 5 2 4 2 2 3" xfId="16707" xr:uid="{367FE721-881C-40B0-8363-C9A5898C2E38}"/>
    <cellStyle name="Normal 8 5 2 4 2 3" xfId="21770" xr:uid="{3EA4FB11-9FB4-40C4-8546-99E6EBDB1959}"/>
    <cellStyle name="Normal 8 5 2 4 2 4" xfId="12489" xr:uid="{36C6C8DC-2BB1-47EB-A272-9AD5E33C9632}"/>
    <cellStyle name="Normal 8 5 2 4 3" xfId="6112" xr:uid="{00000000-0005-0000-0000-00002C1E0000}"/>
    <cellStyle name="Normal 8 5 2 4 3 2" xfId="23842" xr:uid="{82B02681-7ADE-47C4-9FA0-87831651FDBB}"/>
    <cellStyle name="Normal 8 5 2 4 3 3" xfId="14562" xr:uid="{FC681570-028B-412A-8380-9F0A5DED0908}"/>
    <cellStyle name="Normal 8 5 2 4 4" xfId="19625" xr:uid="{5213D036-697F-4605-8245-7D4B8570AAE5}"/>
    <cellStyle name="Normal 8 5 2 4 5" xfId="10344" xr:uid="{D45C7A00-F338-4ACC-86C7-990FD6F3FBC8}"/>
    <cellStyle name="Normal 8 5 2 5" xfId="2219" xr:uid="{00000000-0005-0000-0000-00002D1E0000}"/>
    <cellStyle name="Normal 8 5 2 5 2" xfId="4448" xr:uid="{00000000-0005-0000-0000-00002E1E0000}"/>
    <cellStyle name="Normal 8 5 2 5 2 2" xfId="8670" xr:uid="{00000000-0005-0000-0000-00002F1E0000}"/>
    <cellStyle name="Normal 8 5 2 5 2 2 2" xfId="26400" xr:uid="{F8D0F68A-0458-49CD-9652-9EB3700941B4}"/>
    <cellStyle name="Normal 8 5 2 5 2 2 3" xfId="17120" xr:uid="{C098145E-7C8D-4260-8DE7-55BD8FC58357}"/>
    <cellStyle name="Normal 8 5 2 5 2 3" xfId="22183" xr:uid="{2BF59E33-C20A-4418-9319-0C1F515DED67}"/>
    <cellStyle name="Normal 8 5 2 5 2 4" xfId="12902" xr:uid="{E9FF1F45-764E-4019-931D-CC952675C98D}"/>
    <cellStyle name="Normal 8 5 2 5 3" xfId="6525" xr:uid="{00000000-0005-0000-0000-0000301E0000}"/>
    <cellStyle name="Normal 8 5 2 5 3 2" xfId="24255" xr:uid="{AB6C8655-D2F0-43F9-9DCA-C902AC9DCCC0}"/>
    <cellStyle name="Normal 8 5 2 5 3 3" xfId="14975" xr:uid="{8357F0DA-CC24-44EB-9DE6-54677575EC74}"/>
    <cellStyle name="Normal 8 5 2 5 4" xfId="20038" xr:uid="{7B76B8D9-DD37-4F19-9974-55DA471CC93A}"/>
    <cellStyle name="Normal 8 5 2 5 5" xfId="10757" xr:uid="{0AC0EFD1-798B-40F1-9BC4-3094BA2B5514}"/>
    <cellStyle name="Normal 8 5 2 6" xfId="2655" xr:uid="{00000000-0005-0000-0000-0000311E0000}"/>
    <cellStyle name="Normal 8 5 2 6 2" xfId="6938" xr:uid="{00000000-0005-0000-0000-0000321E0000}"/>
    <cellStyle name="Normal 8 5 2 6 2 2" xfId="24668" xr:uid="{298328B5-337B-4AC7-A9E9-086F4BFCC044}"/>
    <cellStyle name="Normal 8 5 2 6 2 3" xfId="15388" xr:uid="{26505A44-8D7C-4B5B-93CA-ED878AD31225}"/>
    <cellStyle name="Normal 8 5 2 6 3" xfId="20451" xr:uid="{BBEC7017-CE84-4CD6-B0C4-E6CE55DD6713}"/>
    <cellStyle name="Normal 8 5 2 6 4" xfId="11170" xr:uid="{89736840-B629-4171-8FD3-29261670A829}"/>
    <cellStyle name="Normal 8 5 2 7" xfId="4873" xr:uid="{00000000-0005-0000-0000-0000331E0000}"/>
    <cellStyle name="Normal 8 5 2 7 2" xfId="22603" xr:uid="{51402463-3C11-4AB3-9288-CF36D256725F}"/>
    <cellStyle name="Normal 8 5 2 7 3" xfId="13323" xr:uid="{E57E983F-B823-4B3D-85FB-BAFA52424898}"/>
    <cellStyle name="Normal 8 5 2 8" xfId="18386" xr:uid="{77105384-95D2-4F09-BF29-3D101969186E}"/>
    <cellStyle name="Normal 8 5 2 9" xfId="17552" xr:uid="{111F67D7-1779-43A2-B37C-782B542CF45E}"/>
    <cellStyle name="Normal 8 5 3" xfId="974" xr:uid="{00000000-0005-0000-0000-0000341E0000}"/>
    <cellStyle name="Normal 8 5 3 2" xfId="3208" xr:uid="{00000000-0005-0000-0000-0000351E0000}"/>
    <cellStyle name="Normal 8 5 3 2 2" xfId="7430" xr:uid="{00000000-0005-0000-0000-0000361E0000}"/>
    <cellStyle name="Normal 8 5 3 2 2 2" xfId="25160" xr:uid="{F7B967E1-E4F8-43D1-8F43-A304E4C3AAD4}"/>
    <cellStyle name="Normal 8 5 3 2 2 3" xfId="15880" xr:uid="{4E9D2C1C-92EF-4EA9-9FB3-22EA1CC4D0B8}"/>
    <cellStyle name="Normal 8 5 3 2 3" xfId="20943" xr:uid="{2B892921-9788-4A33-8D30-EE9EC4A3C1A6}"/>
    <cellStyle name="Normal 8 5 3 2 4" xfId="11662" xr:uid="{947AB103-8B6F-4088-896A-5383C65A8D3D}"/>
    <cellStyle name="Normal 8 5 3 3" xfId="5285" xr:uid="{00000000-0005-0000-0000-0000371E0000}"/>
    <cellStyle name="Normal 8 5 3 3 2" xfId="23015" xr:uid="{93BCCF7E-7B32-4ABA-8518-F4EB19F1BFBB}"/>
    <cellStyle name="Normal 8 5 3 3 3" xfId="13735" xr:uid="{C2E8B2E2-E149-4381-BFBA-20BA9EAD34A2}"/>
    <cellStyle name="Normal 8 5 3 4" xfId="18798" xr:uid="{5941901C-1D31-4059-B3FF-EE14F70F522C}"/>
    <cellStyle name="Normal 8 5 3 5" xfId="17970" xr:uid="{E4395E36-5418-44B0-962D-D35A9BC5B874}"/>
    <cellStyle name="Normal 8 5 3 6" xfId="9517" xr:uid="{69BD0F31-6A44-4115-9E73-7B6437608BCE}"/>
    <cellStyle name="Normal 8 5 4" xfId="1391" xr:uid="{00000000-0005-0000-0000-0000381E0000}"/>
    <cellStyle name="Normal 8 5 4 2" xfId="3621" xr:uid="{00000000-0005-0000-0000-0000391E0000}"/>
    <cellStyle name="Normal 8 5 4 2 2" xfId="7843" xr:uid="{00000000-0005-0000-0000-00003A1E0000}"/>
    <cellStyle name="Normal 8 5 4 2 2 2" xfId="25573" xr:uid="{173ED46C-BF67-42D5-9BB5-78816C63EA28}"/>
    <cellStyle name="Normal 8 5 4 2 2 3" xfId="16293" xr:uid="{99391EE6-E0B9-49EB-8D22-2D1E1B43BFC5}"/>
    <cellStyle name="Normal 8 5 4 2 3" xfId="21356" xr:uid="{EB801652-D1DF-4397-9767-CF5CB063188D}"/>
    <cellStyle name="Normal 8 5 4 2 4" xfId="12075" xr:uid="{88E2BAD5-BF5D-4EB5-B44B-0D2492CB30D4}"/>
    <cellStyle name="Normal 8 5 4 3" xfId="5698" xr:uid="{00000000-0005-0000-0000-00003B1E0000}"/>
    <cellStyle name="Normal 8 5 4 3 2" xfId="23428" xr:uid="{79EF16C9-28CC-4175-941B-90FB8F643403}"/>
    <cellStyle name="Normal 8 5 4 3 3" xfId="14148" xr:uid="{162B3435-29F6-443B-9005-7032A5FBFB48}"/>
    <cellStyle name="Normal 8 5 4 4" xfId="19211" xr:uid="{E4836C0A-828C-4A43-8F02-1C7F5DA24E6E}"/>
    <cellStyle name="Normal 8 5 4 5" xfId="9930" xr:uid="{922D68A8-9164-44F2-9CDB-7BB32090C8D2}"/>
    <cellStyle name="Normal 8 5 5" xfId="1804" xr:uid="{00000000-0005-0000-0000-00003C1E0000}"/>
    <cellStyle name="Normal 8 5 5 2" xfId="4034" xr:uid="{00000000-0005-0000-0000-00003D1E0000}"/>
    <cellStyle name="Normal 8 5 5 2 2" xfId="8256" xr:uid="{00000000-0005-0000-0000-00003E1E0000}"/>
    <cellStyle name="Normal 8 5 5 2 2 2" xfId="25986" xr:uid="{37AA6636-2065-449B-B278-044FF20855AA}"/>
    <cellStyle name="Normal 8 5 5 2 2 3" xfId="16706" xr:uid="{A2A1B1DA-0302-4A07-B49C-EB98A84DA42A}"/>
    <cellStyle name="Normal 8 5 5 2 3" xfId="21769" xr:uid="{40D765E6-F168-4FCD-8263-651325C026D3}"/>
    <cellStyle name="Normal 8 5 5 2 4" xfId="12488" xr:uid="{E57E4376-F611-4685-868D-64B09EE62DD6}"/>
    <cellStyle name="Normal 8 5 5 3" xfId="6111" xr:uid="{00000000-0005-0000-0000-00003F1E0000}"/>
    <cellStyle name="Normal 8 5 5 3 2" xfId="23841" xr:uid="{F65E7676-C582-4E75-87CA-18AF986E281C}"/>
    <cellStyle name="Normal 8 5 5 3 3" xfId="14561" xr:uid="{7438B6F9-6164-46FA-9A11-0A9674DEBA97}"/>
    <cellStyle name="Normal 8 5 5 4" xfId="19624" xr:uid="{0F989030-C727-4A6E-B006-F60255071285}"/>
    <cellStyle name="Normal 8 5 5 5" xfId="10343" xr:uid="{077BC618-9523-4971-B042-E45F2CBA94B7}"/>
    <cellStyle name="Normal 8 5 6" xfId="2218" xr:uid="{00000000-0005-0000-0000-0000401E0000}"/>
    <cellStyle name="Normal 8 5 6 2" xfId="4447" xr:uid="{00000000-0005-0000-0000-0000411E0000}"/>
    <cellStyle name="Normal 8 5 6 2 2" xfId="8669" xr:uid="{00000000-0005-0000-0000-0000421E0000}"/>
    <cellStyle name="Normal 8 5 6 2 2 2" xfId="26399" xr:uid="{B4FA28BA-0E30-48A8-8FCB-38E6BAE56B2D}"/>
    <cellStyle name="Normal 8 5 6 2 2 3" xfId="17119" xr:uid="{06FAC0DD-3E21-467C-B3D7-F2E9203EB2C0}"/>
    <cellStyle name="Normal 8 5 6 2 3" xfId="22182" xr:uid="{22F272F2-91F5-4300-9142-AFE4405699FB}"/>
    <cellStyle name="Normal 8 5 6 2 4" xfId="12901" xr:uid="{8138DE96-8AB0-4808-BF96-B28536BD4058}"/>
    <cellStyle name="Normal 8 5 6 3" xfId="6524" xr:uid="{00000000-0005-0000-0000-0000431E0000}"/>
    <cellStyle name="Normal 8 5 6 3 2" xfId="24254" xr:uid="{BB36A52B-EF59-44BD-BB2F-E79B5827192C}"/>
    <cellStyle name="Normal 8 5 6 3 3" xfId="14974" xr:uid="{5E8B7A91-FF98-4E0F-A6CF-FA025C3920A7}"/>
    <cellStyle name="Normal 8 5 6 4" xfId="20037" xr:uid="{D92DAA96-4C1D-4310-9016-17EA12339AB5}"/>
    <cellStyle name="Normal 8 5 6 5" xfId="10756" xr:uid="{D8C4675C-0B4E-41C6-BCB1-3CE20AB64CD1}"/>
    <cellStyle name="Normal 8 5 7" xfId="2654" xr:uid="{00000000-0005-0000-0000-0000441E0000}"/>
    <cellStyle name="Normal 8 5 7 2" xfId="6937" xr:uid="{00000000-0005-0000-0000-0000451E0000}"/>
    <cellStyle name="Normal 8 5 7 2 2" xfId="24667" xr:uid="{6A62E5A7-A1AA-47AB-BBF8-8EC9B1E2081A}"/>
    <cellStyle name="Normal 8 5 7 2 3" xfId="15387" xr:uid="{E5EA0C38-49A2-487D-8D8E-CB88846941E4}"/>
    <cellStyle name="Normal 8 5 7 3" xfId="20450" xr:uid="{D5E7079F-BA7F-49AD-A4B1-FFE8947B659B}"/>
    <cellStyle name="Normal 8 5 7 4" xfId="11169" xr:uid="{A0DDC776-5AA8-453F-A130-DC5AF9CFCA77}"/>
    <cellStyle name="Normal 8 5 8" xfId="4872" xr:uid="{00000000-0005-0000-0000-0000461E0000}"/>
    <cellStyle name="Normal 8 5 8 2" xfId="22602" xr:uid="{AC2A3907-187A-4B97-904E-9EBE0333B81F}"/>
    <cellStyle name="Normal 8 5 8 3" xfId="13322" xr:uid="{E6150F01-B561-433F-BC37-3BE88420344F}"/>
    <cellStyle name="Normal 8 5 9" xfId="18385" xr:uid="{55F1A6BF-6A7C-43CE-9369-F50DDD786A32}"/>
    <cellStyle name="Normal 8 6" xfId="509" xr:uid="{00000000-0005-0000-0000-0000471E0000}"/>
    <cellStyle name="Normal 8 6 10" xfId="9106" xr:uid="{AFDAA414-8AFD-4FBF-8FC1-819CA4E9A4A2}"/>
    <cellStyle name="Normal 8 6 2" xfId="976" xr:uid="{00000000-0005-0000-0000-0000481E0000}"/>
    <cellStyle name="Normal 8 6 2 2" xfId="3210" xr:uid="{00000000-0005-0000-0000-0000491E0000}"/>
    <cellStyle name="Normal 8 6 2 2 2" xfId="7432" xr:uid="{00000000-0005-0000-0000-00004A1E0000}"/>
    <cellStyle name="Normal 8 6 2 2 2 2" xfId="25162" xr:uid="{1585CEE1-20CF-4D2F-A50B-3F25C77393A6}"/>
    <cellStyle name="Normal 8 6 2 2 2 3" xfId="15882" xr:uid="{987E1C36-4D9D-4AA8-A9F5-510D44C32D8D}"/>
    <cellStyle name="Normal 8 6 2 2 3" xfId="20945" xr:uid="{246FB188-DB66-49E6-93E5-300D62E97E3A}"/>
    <cellStyle name="Normal 8 6 2 2 4" xfId="11664" xr:uid="{8EA279C5-4904-4BAB-B8FB-69FD899DE0F3}"/>
    <cellStyle name="Normal 8 6 2 3" xfId="5287" xr:uid="{00000000-0005-0000-0000-00004B1E0000}"/>
    <cellStyle name="Normal 8 6 2 3 2" xfId="23017" xr:uid="{107A0974-F991-482F-B2EA-46C3819381D1}"/>
    <cellStyle name="Normal 8 6 2 3 3" xfId="13737" xr:uid="{5085D82C-818D-4766-8EF6-5CACF74BAE39}"/>
    <cellStyle name="Normal 8 6 2 4" xfId="18800" xr:uid="{170A7E40-67E5-43FF-83A7-B3934DBA0B90}"/>
    <cellStyle name="Normal 8 6 2 5" xfId="17972" xr:uid="{C38131DA-645F-4957-875B-78F488AF6F46}"/>
    <cellStyle name="Normal 8 6 2 6" xfId="9519" xr:uid="{E66964B4-8914-48CF-91AE-830FC35F762A}"/>
    <cellStyle name="Normal 8 6 3" xfId="1393" xr:uid="{00000000-0005-0000-0000-00004C1E0000}"/>
    <cellStyle name="Normal 8 6 3 2" xfId="3623" xr:uid="{00000000-0005-0000-0000-00004D1E0000}"/>
    <cellStyle name="Normal 8 6 3 2 2" xfId="7845" xr:uid="{00000000-0005-0000-0000-00004E1E0000}"/>
    <cellStyle name="Normal 8 6 3 2 2 2" xfId="25575" xr:uid="{0B5279C5-2860-4BBE-A973-4E05933E27C5}"/>
    <cellStyle name="Normal 8 6 3 2 2 3" xfId="16295" xr:uid="{97B025D8-44A8-4977-BDF0-72A4972B5F13}"/>
    <cellStyle name="Normal 8 6 3 2 3" xfId="21358" xr:uid="{306A735C-2772-47EC-ADAE-970E91200E38}"/>
    <cellStyle name="Normal 8 6 3 2 4" xfId="12077" xr:uid="{6A5B0087-47AA-438E-8A1B-E1F9F96C56D5}"/>
    <cellStyle name="Normal 8 6 3 3" xfId="5700" xr:uid="{00000000-0005-0000-0000-00004F1E0000}"/>
    <cellStyle name="Normal 8 6 3 3 2" xfId="23430" xr:uid="{4AE9B8CB-AE87-4350-8A9B-60B9EC1E5C24}"/>
    <cellStyle name="Normal 8 6 3 3 3" xfId="14150" xr:uid="{B841639D-54A2-4A57-BD92-2991D487288D}"/>
    <cellStyle name="Normal 8 6 3 4" xfId="19213" xr:uid="{D5E41649-89A1-40F3-81E7-92644A69752D}"/>
    <cellStyle name="Normal 8 6 3 5" xfId="9932" xr:uid="{9BEEDA57-1D30-4CC5-ACFB-32082620AE55}"/>
    <cellStyle name="Normal 8 6 4" xfId="1806" xr:uid="{00000000-0005-0000-0000-0000501E0000}"/>
    <cellStyle name="Normal 8 6 4 2" xfId="4036" xr:uid="{00000000-0005-0000-0000-0000511E0000}"/>
    <cellStyle name="Normal 8 6 4 2 2" xfId="8258" xr:uid="{00000000-0005-0000-0000-0000521E0000}"/>
    <cellStyle name="Normal 8 6 4 2 2 2" xfId="25988" xr:uid="{C053C792-DDFC-4FF3-AECF-F0217F162681}"/>
    <cellStyle name="Normal 8 6 4 2 2 3" xfId="16708" xr:uid="{3D13A741-21C7-42E0-8AE7-D9DD33E033E9}"/>
    <cellStyle name="Normal 8 6 4 2 3" xfId="21771" xr:uid="{E4963C9B-F629-4F25-9F40-B9EB59C1D15E}"/>
    <cellStyle name="Normal 8 6 4 2 4" xfId="12490" xr:uid="{237E7A6B-755C-4251-A249-C1EDCB47F25A}"/>
    <cellStyle name="Normal 8 6 4 3" xfId="6113" xr:uid="{00000000-0005-0000-0000-0000531E0000}"/>
    <cellStyle name="Normal 8 6 4 3 2" xfId="23843" xr:uid="{16674DAE-4FB7-4C5A-B351-2675D2AA004F}"/>
    <cellStyle name="Normal 8 6 4 3 3" xfId="14563" xr:uid="{A6407FCF-03CB-40F9-8393-500C8164674C}"/>
    <cellStyle name="Normal 8 6 4 4" xfId="19626" xr:uid="{AF891246-E2CF-4AD9-B0FB-75D38DEAA72D}"/>
    <cellStyle name="Normal 8 6 4 5" xfId="10345" xr:uid="{51D779A0-01C8-4FAA-970C-8DCD5A21A36E}"/>
    <cellStyle name="Normal 8 6 5" xfId="2220" xr:uid="{00000000-0005-0000-0000-0000541E0000}"/>
    <cellStyle name="Normal 8 6 5 2" xfId="4449" xr:uid="{00000000-0005-0000-0000-0000551E0000}"/>
    <cellStyle name="Normal 8 6 5 2 2" xfId="8671" xr:uid="{00000000-0005-0000-0000-0000561E0000}"/>
    <cellStyle name="Normal 8 6 5 2 2 2" xfId="26401" xr:uid="{B85E898C-502E-4166-9E7C-65AC72621ACB}"/>
    <cellStyle name="Normal 8 6 5 2 2 3" xfId="17121" xr:uid="{E51204D4-BCAB-42CC-80D8-0078E8E66E9A}"/>
    <cellStyle name="Normal 8 6 5 2 3" xfId="22184" xr:uid="{A1ECABD0-C0F6-446C-AA21-1D0706CA5D34}"/>
    <cellStyle name="Normal 8 6 5 2 4" xfId="12903" xr:uid="{CF369442-96E9-417E-A325-1D8B5C6C4397}"/>
    <cellStyle name="Normal 8 6 5 3" xfId="6526" xr:uid="{00000000-0005-0000-0000-0000571E0000}"/>
    <cellStyle name="Normal 8 6 5 3 2" xfId="24256" xr:uid="{59A20C03-5595-4896-9C27-0833C0196688}"/>
    <cellStyle name="Normal 8 6 5 3 3" xfId="14976" xr:uid="{6B5448CE-4225-4DB6-8A1E-3A317A12AAD0}"/>
    <cellStyle name="Normal 8 6 5 4" xfId="20039" xr:uid="{536635CF-89B1-4543-856E-6AF3E08A68DD}"/>
    <cellStyle name="Normal 8 6 5 5" xfId="10758" xr:uid="{30540E0E-6063-4DA7-B3E2-F14CCAFD6A3D}"/>
    <cellStyle name="Normal 8 6 6" xfId="2656" xr:uid="{00000000-0005-0000-0000-0000581E0000}"/>
    <cellStyle name="Normal 8 6 6 2" xfId="6939" xr:uid="{00000000-0005-0000-0000-0000591E0000}"/>
    <cellStyle name="Normal 8 6 6 2 2" xfId="24669" xr:uid="{3AF70120-1C68-4487-8334-0C4D2DD8D0C4}"/>
    <cellStyle name="Normal 8 6 6 2 3" xfId="15389" xr:uid="{0B1001D2-C899-4CBD-B19D-C8DE8BDFC6CE}"/>
    <cellStyle name="Normal 8 6 6 3" xfId="20452" xr:uid="{AB17E839-0F7C-47EE-B96C-31773F2C2D76}"/>
    <cellStyle name="Normal 8 6 6 4" xfId="11171" xr:uid="{EC00D230-26E3-4D11-B5B7-0EDD6C24A6F8}"/>
    <cellStyle name="Normal 8 6 7" xfId="4874" xr:uid="{00000000-0005-0000-0000-00005A1E0000}"/>
    <cellStyle name="Normal 8 6 7 2" xfId="22604" xr:uid="{04093331-7612-4DFE-B25A-53C92B338A96}"/>
    <cellStyle name="Normal 8 6 7 3" xfId="13324" xr:uid="{EEDC4060-6785-40E0-8786-FFF0B40E1FB2}"/>
    <cellStyle name="Normal 8 6 8" xfId="18387" xr:uid="{DDFB1790-AD8C-44BD-BF59-BACC88600445}"/>
    <cellStyle name="Normal 8 6 9" xfId="17553" xr:uid="{64EB14F2-444C-4D20-9A13-551CA0BD68A1}"/>
    <cellStyle name="Normal 8 7" xfId="945" xr:uid="{00000000-0005-0000-0000-00005B1E0000}"/>
    <cellStyle name="Normal 8 7 2" xfId="3179" xr:uid="{00000000-0005-0000-0000-00005C1E0000}"/>
    <cellStyle name="Normal 8 7 2 2" xfId="7401" xr:uid="{00000000-0005-0000-0000-00005D1E0000}"/>
    <cellStyle name="Normal 8 7 2 2 2" xfId="25131" xr:uid="{E07F83E9-A30E-4486-A82C-932FE4654D92}"/>
    <cellStyle name="Normal 8 7 2 2 3" xfId="15851" xr:uid="{D09EADA4-95FE-4893-AF3E-4B4EB151228A}"/>
    <cellStyle name="Normal 8 7 2 3" xfId="20914" xr:uid="{41450EBD-862D-42BE-B903-BF0FFEE55A8C}"/>
    <cellStyle name="Normal 8 7 2 4" xfId="11633" xr:uid="{63E9F088-A342-4B46-B87E-BF702AA89485}"/>
    <cellStyle name="Normal 8 7 3" xfId="5256" xr:uid="{00000000-0005-0000-0000-00005E1E0000}"/>
    <cellStyle name="Normal 8 7 3 2" xfId="22986" xr:uid="{A5EE6E01-588D-4D92-80A4-C9002AD282FC}"/>
    <cellStyle name="Normal 8 7 3 3" xfId="13706" xr:uid="{0576A583-F5E2-4226-966A-B347324540E4}"/>
    <cellStyle name="Normal 8 7 4" xfId="18769" xr:uid="{8EAEF208-0080-452B-A914-A66B5C6682D0}"/>
    <cellStyle name="Normal 8 7 5" xfId="17941" xr:uid="{24240646-E20F-4FCD-96A0-A12D6AE19899}"/>
    <cellStyle name="Normal 8 7 6" xfId="9488" xr:uid="{32CAF1B5-95F4-4357-B348-02C90D012708}"/>
    <cellStyle name="Normal 8 8" xfId="1362" xr:uid="{00000000-0005-0000-0000-00005F1E0000}"/>
    <cellStyle name="Normal 8 8 2" xfId="3592" xr:uid="{00000000-0005-0000-0000-0000601E0000}"/>
    <cellStyle name="Normal 8 8 2 2" xfId="7814" xr:uid="{00000000-0005-0000-0000-0000611E0000}"/>
    <cellStyle name="Normal 8 8 2 2 2" xfId="25544" xr:uid="{9BA5EA9A-5154-40DF-A584-94ED6DE802D3}"/>
    <cellStyle name="Normal 8 8 2 2 3" xfId="16264" xr:uid="{07AE682F-E899-4D88-98B6-4FC50964059E}"/>
    <cellStyle name="Normal 8 8 2 3" xfId="21327" xr:uid="{1DB1E571-8445-4AC9-B93F-60E304F2C323}"/>
    <cellStyle name="Normal 8 8 2 4" xfId="12046" xr:uid="{016E2138-9671-4BB9-BD3D-AEE358286E56}"/>
    <cellStyle name="Normal 8 8 3" xfId="5669" xr:uid="{00000000-0005-0000-0000-0000621E0000}"/>
    <cellStyle name="Normal 8 8 3 2" xfId="23399" xr:uid="{E0AACB04-F186-4D94-B83F-8BDB8283C247}"/>
    <cellStyle name="Normal 8 8 3 3" xfId="14119" xr:uid="{E950800B-3BB2-429A-950D-0A9E63B4D9CD}"/>
    <cellStyle name="Normal 8 8 4" xfId="19182" xr:uid="{F0496EFA-4AEF-49CA-924E-A3278FBD35BB}"/>
    <cellStyle name="Normal 8 8 5" xfId="9901" xr:uid="{26801267-7DEA-4D3C-B1FB-0621E40C7BB3}"/>
    <cellStyle name="Normal 8 9" xfId="1775" xr:uid="{00000000-0005-0000-0000-0000631E0000}"/>
    <cellStyle name="Normal 8 9 2" xfId="4005" xr:uid="{00000000-0005-0000-0000-0000641E0000}"/>
    <cellStyle name="Normal 8 9 2 2" xfId="8227" xr:uid="{00000000-0005-0000-0000-0000651E0000}"/>
    <cellStyle name="Normal 8 9 2 2 2" xfId="25957" xr:uid="{12F243AD-B42A-4686-A5D8-E8BE7F66756C}"/>
    <cellStyle name="Normal 8 9 2 2 3" xfId="16677" xr:uid="{B36492C8-6618-47FE-95EA-093128232526}"/>
    <cellStyle name="Normal 8 9 2 3" xfId="21740" xr:uid="{0C96D522-CA6A-4094-A33C-B26E10269E13}"/>
    <cellStyle name="Normal 8 9 2 4" xfId="12459" xr:uid="{7DDCD20E-AE45-4C5F-9B83-778B709F002E}"/>
    <cellStyle name="Normal 8 9 3" xfId="6082" xr:uid="{00000000-0005-0000-0000-0000661E0000}"/>
    <cellStyle name="Normal 8 9 3 2" xfId="23812" xr:uid="{278DDC46-39C4-428A-82BA-C31A0976396F}"/>
    <cellStyle name="Normal 8 9 3 3" xfId="14532" xr:uid="{B40FF81F-B7F6-47BD-8A5A-CA3C5463B690}"/>
    <cellStyle name="Normal 8 9 4" xfId="19595" xr:uid="{0B118675-8D1D-45B8-BE3D-2D4268AAC956}"/>
    <cellStyle name="Normal 8 9 5" xfId="10314" xr:uid="{6DDD53DF-F2FB-4F66-B815-DF5305DE0FDE}"/>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4670" xr:uid="{29917EE4-A900-499A-9408-419A5620DA96}"/>
    <cellStyle name="Normal 9 2 10 2 3" xfId="15390" xr:uid="{CD23BBEB-DD53-457D-A74F-54570A37116B}"/>
    <cellStyle name="Normal 9 2 10 3" xfId="20453" xr:uid="{134712AF-8AC2-4D4D-A921-CA3746BEA68C}"/>
    <cellStyle name="Normal 9 2 10 4" xfId="11172" xr:uid="{C7D1B828-28A5-42B8-BD2D-854AE460EC0F}"/>
    <cellStyle name="Normal 9 2 11" xfId="4875" xr:uid="{00000000-0005-0000-0000-00006B1E0000}"/>
    <cellStyle name="Normal 9 2 11 2" xfId="22605" xr:uid="{876BFE38-0755-4942-970E-2062B1728D95}"/>
    <cellStyle name="Normal 9 2 11 3" xfId="13325" xr:uid="{F260F1BE-AC2C-413E-AEBF-EF4AFC2C908B}"/>
    <cellStyle name="Normal 9 2 12" xfId="18388" xr:uid="{F881EBE0-AA06-4DA7-9D72-A75C8D903B5F}"/>
    <cellStyle name="Normal 9 2 13" xfId="17554" xr:uid="{EF9C7CB0-FF40-4432-86BD-55C007DB7413}"/>
    <cellStyle name="Normal 9 2 14" xfId="9107" xr:uid="{8FD3CFF2-B55B-4811-8E21-3EC5BEBFF093}"/>
    <cellStyle name="Normal 9 2 2" xfId="512" xr:uid="{00000000-0005-0000-0000-00006C1E0000}"/>
    <cellStyle name="Normal 9 2 2 10" xfId="4876" xr:uid="{00000000-0005-0000-0000-00006D1E0000}"/>
    <cellStyle name="Normal 9 2 2 10 2" xfId="22606" xr:uid="{83554A59-55B4-4CA5-8ED1-8C094E02316B}"/>
    <cellStyle name="Normal 9 2 2 10 3" xfId="13326" xr:uid="{DB23822F-825B-41C3-A929-08FCCC5B5CC1}"/>
    <cellStyle name="Normal 9 2 2 11" xfId="18389" xr:uid="{838FFA99-E4E4-48C1-BA36-39F19B84A68E}"/>
    <cellStyle name="Normal 9 2 2 12" xfId="17555" xr:uid="{F04690FA-E95D-40E8-94F2-8879B2FBCF80}"/>
    <cellStyle name="Normal 9 2 2 13" xfId="9108" xr:uid="{033BD729-E65B-479F-B2E5-8173C3B26A0A}"/>
    <cellStyle name="Normal 9 2 2 2" xfId="513" xr:uid="{00000000-0005-0000-0000-00006E1E0000}"/>
    <cellStyle name="Normal 9 2 2 2 10" xfId="18390" xr:uid="{59814BF2-A41F-41E8-B87D-B55271B6AB14}"/>
    <cellStyle name="Normal 9 2 2 2 11" xfId="17556" xr:uid="{F50F6AFB-C0D2-4C7E-95B8-E07E73CBE9AD}"/>
    <cellStyle name="Normal 9 2 2 2 12" xfId="9109" xr:uid="{36C4520B-5D37-4B7F-B67C-A87E7D6B03D0}"/>
    <cellStyle name="Normal 9 2 2 2 2" xfId="514" xr:uid="{00000000-0005-0000-0000-00006F1E0000}"/>
    <cellStyle name="Normal 9 2 2 2 2 10" xfId="17557" xr:uid="{912B17F9-B663-4973-BBF9-08D756CEC374}"/>
    <cellStyle name="Normal 9 2 2 2 2 11" xfId="9110" xr:uid="{5C025815-D90A-4A0B-9F27-8C23DB867AC9}"/>
    <cellStyle name="Normal 9 2 2 2 2 2" xfId="515" xr:uid="{00000000-0005-0000-0000-0000701E0000}"/>
    <cellStyle name="Normal 9 2 2 2 2 2 10" xfId="9111" xr:uid="{7203F1FD-E218-4929-966A-F6F399D3B636}"/>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5167" xr:uid="{E4C8D454-84DC-4378-AE07-74160575426F}"/>
    <cellStyle name="Normal 9 2 2 2 2 2 2 2 2 3" xfId="15887" xr:uid="{ED2513FF-C8E5-4D91-A8F2-2BA37F46FAE6}"/>
    <cellStyle name="Normal 9 2 2 2 2 2 2 2 3" xfId="20950" xr:uid="{9C531C8E-46BA-4DDA-8EE5-36DF914C4812}"/>
    <cellStyle name="Normal 9 2 2 2 2 2 2 2 4" xfId="11669" xr:uid="{EFEBF5F8-A560-4CD5-9FA5-2AB6CBE31A0D}"/>
    <cellStyle name="Normal 9 2 2 2 2 2 2 3" xfId="5292" xr:uid="{00000000-0005-0000-0000-0000741E0000}"/>
    <cellStyle name="Normal 9 2 2 2 2 2 2 3 2" xfId="23022" xr:uid="{962F98E0-7923-4511-BFAD-A55FA9323875}"/>
    <cellStyle name="Normal 9 2 2 2 2 2 2 3 3" xfId="13742" xr:uid="{3A54154F-A4C2-4CEE-9457-868E43825033}"/>
    <cellStyle name="Normal 9 2 2 2 2 2 2 4" xfId="18805" xr:uid="{058C323B-C4CF-4B97-B591-8B1FFC625DA9}"/>
    <cellStyle name="Normal 9 2 2 2 2 2 2 5" xfId="17977" xr:uid="{2D543959-8295-4838-A845-BA947030905F}"/>
    <cellStyle name="Normal 9 2 2 2 2 2 2 6" xfId="9524" xr:uid="{1AC7D36D-696E-4A1B-8837-93E625FC2671}"/>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5580" xr:uid="{818A2036-DD66-4260-986F-35436C1DA6D9}"/>
    <cellStyle name="Normal 9 2 2 2 2 2 3 2 2 3" xfId="16300" xr:uid="{87D0AC0D-A15A-4413-AA9E-F610B1D14A50}"/>
    <cellStyle name="Normal 9 2 2 2 2 2 3 2 3" xfId="21363" xr:uid="{6FF6A2A4-8591-4C65-8525-9E009ECE8ED2}"/>
    <cellStyle name="Normal 9 2 2 2 2 2 3 2 4" xfId="12082" xr:uid="{5F85ABD8-89F1-4496-B126-360774C27BA4}"/>
    <cellStyle name="Normal 9 2 2 2 2 2 3 3" xfId="5705" xr:uid="{00000000-0005-0000-0000-0000781E0000}"/>
    <cellStyle name="Normal 9 2 2 2 2 2 3 3 2" xfId="23435" xr:uid="{E68B0CF6-9012-4EA7-B39B-3A3F01300136}"/>
    <cellStyle name="Normal 9 2 2 2 2 2 3 3 3" xfId="14155" xr:uid="{D1B2E46F-4632-4DCD-85F9-395C3C007064}"/>
    <cellStyle name="Normal 9 2 2 2 2 2 3 4" xfId="19218" xr:uid="{06D129F3-C8EA-4BBF-A1AE-3A0E495273D1}"/>
    <cellStyle name="Normal 9 2 2 2 2 2 3 5" xfId="9937" xr:uid="{B86522B9-D222-4C55-BC60-A8C7114CBB5E}"/>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5993" xr:uid="{D2754FEF-0D84-41DE-BDA5-D9B69950AF7D}"/>
    <cellStyle name="Normal 9 2 2 2 2 2 4 2 2 3" xfId="16713" xr:uid="{F9C100FF-E9DC-4F74-B086-DEDFBE27B532}"/>
    <cellStyle name="Normal 9 2 2 2 2 2 4 2 3" xfId="21776" xr:uid="{06058D0D-BBA4-46EC-8994-FBBCE3CB084F}"/>
    <cellStyle name="Normal 9 2 2 2 2 2 4 2 4" xfId="12495" xr:uid="{748AA194-F40A-45DE-81DF-E1CDB35F5E1A}"/>
    <cellStyle name="Normal 9 2 2 2 2 2 4 3" xfId="6118" xr:uid="{00000000-0005-0000-0000-00007C1E0000}"/>
    <cellStyle name="Normal 9 2 2 2 2 2 4 3 2" xfId="23848" xr:uid="{C8B29893-C140-44D1-8F3E-728E3D66075B}"/>
    <cellStyle name="Normal 9 2 2 2 2 2 4 3 3" xfId="14568" xr:uid="{B75F9A97-B784-475A-A65A-C394B3D9E91C}"/>
    <cellStyle name="Normal 9 2 2 2 2 2 4 4" xfId="19631" xr:uid="{6F1A62C1-C9E8-4507-B611-761FA7A95F8D}"/>
    <cellStyle name="Normal 9 2 2 2 2 2 4 5" xfId="10350" xr:uid="{4EB2C054-537F-4322-A7F0-CA52BAA574C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6406" xr:uid="{85A926AF-682D-432C-9F4B-D9392B20569C}"/>
    <cellStyle name="Normal 9 2 2 2 2 2 5 2 2 3" xfId="17126" xr:uid="{621A506A-630B-46B6-A6DD-6259B7E56C9B}"/>
    <cellStyle name="Normal 9 2 2 2 2 2 5 2 3" xfId="22189" xr:uid="{759C2AEE-8652-4BF5-8FD7-BEDE5CCAF54F}"/>
    <cellStyle name="Normal 9 2 2 2 2 2 5 2 4" xfId="12908" xr:uid="{6F196475-AC41-43DB-BA41-603A91A49F0D}"/>
    <cellStyle name="Normal 9 2 2 2 2 2 5 3" xfId="6531" xr:uid="{00000000-0005-0000-0000-0000801E0000}"/>
    <cellStyle name="Normal 9 2 2 2 2 2 5 3 2" xfId="24261" xr:uid="{546AC98B-A75B-4384-A841-07F1655419F9}"/>
    <cellStyle name="Normal 9 2 2 2 2 2 5 3 3" xfId="14981" xr:uid="{891CC5F1-3E1E-4F87-B4CE-B756FC913669}"/>
    <cellStyle name="Normal 9 2 2 2 2 2 5 4" xfId="20044" xr:uid="{3D47ED86-840E-4021-8AD8-549723874389}"/>
    <cellStyle name="Normal 9 2 2 2 2 2 5 5" xfId="10763" xr:uid="{019CE8CD-AFCB-401C-B32D-876200239C1B}"/>
    <cellStyle name="Normal 9 2 2 2 2 2 6" xfId="2661" xr:uid="{00000000-0005-0000-0000-0000811E0000}"/>
    <cellStyle name="Normal 9 2 2 2 2 2 6 2" xfId="6944" xr:uid="{00000000-0005-0000-0000-0000821E0000}"/>
    <cellStyle name="Normal 9 2 2 2 2 2 6 2 2" xfId="24674" xr:uid="{C3EAE37F-9D4B-453A-8326-5B628067E7C4}"/>
    <cellStyle name="Normal 9 2 2 2 2 2 6 2 3" xfId="15394" xr:uid="{7C16B2FF-1544-4645-B46D-7E3A87426D0F}"/>
    <cellStyle name="Normal 9 2 2 2 2 2 6 3" xfId="20457" xr:uid="{68BF7B92-9434-4B53-B9E0-4619510222CF}"/>
    <cellStyle name="Normal 9 2 2 2 2 2 6 4" xfId="11176" xr:uid="{F40357D0-8BF6-413C-9D4B-9CA763C63081}"/>
    <cellStyle name="Normal 9 2 2 2 2 2 7" xfId="4879" xr:uid="{00000000-0005-0000-0000-0000831E0000}"/>
    <cellStyle name="Normal 9 2 2 2 2 2 7 2" xfId="22609" xr:uid="{A020F248-0037-41CC-9067-7B0D67ACF795}"/>
    <cellStyle name="Normal 9 2 2 2 2 2 7 3" xfId="13329" xr:uid="{8CEAE81E-07E1-4756-944D-3B54CDD86DE1}"/>
    <cellStyle name="Normal 9 2 2 2 2 2 8" xfId="18392" xr:uid="{1969B019-6A8F-41E5-8128-82D3954566A8}"/>
    <cellStyle name="Normal 9 2 2 2 2 2 9" xfId="17558" xr:uid="{68016B93-2AD8-452A-89B2-41AFE66B0FB1}"/>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5166" xr:uid="{CB065399-A8FF-4D9D-AD0D-ED751290C2BA}"/>
    <cellStyle name="Normal 9 2 2 2 2 3 2 2 3" xfId="15886" xr:uid="{7E957ADA-479B-41DD-9461-EE97A320AB25}"/>
    <cellStyle name="Normal 9 2 2 2 2 3 2 3" xfId="20949" xr:uid="{F8C96B29-0119-45EB-A103-465832742D33}"/>
    <cellStyle name="Normal 9 2 2 2 2 3 2 4" xfId="11668" xr:uid="{4B231002-6D63-4692-9969-064EA6D4F718}"/>
    <cellStyle name="Normal 9 2 2 2 2 3 3" xfId="5291" xr:uid="{00000000-0005-0000-0000-0000871E0000}"/>
    <cellStyle name="Normal 9 2 2 2 2 3 3 2" xfId="23021" xr:uid="{6A1EA2B8-A691-4144-97AC-ADDB6B43884F}"/>
    <cellStyle name="Normal 9 2 2 2 2 3 3 3" xfId="13741" xr:uid="{7E6485BB-9929-4D7E-9E19-A9EC3D36C573}"/>
    <cellStyle name="Normal 9 2 2 2 2 3 4" xfId="18804" xr:uid="{AB8F51DB-7AE1-426D-B27F-18FE6F1D80C4}"/>
    <cellStyle name="Normal 9 2 2 2 2 3 5" xfId="17976" xr:uid="{8B361C75-7FDD-41AC-AA8B-2B31EC76316B}"/>
    <cellStyle name="Normal 9 2 2 2 2 3 6" xfId="9523" xr:uid="{B585B241-435E-4C56-AD9D-00ACEBDEA0E3}"/>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5579" xr:uid="{BE70C115-F1E5-4CE8-9913-BDA3E0138BBB}"/>
    <cellStyle name="Normal 9 2 2 2 2 4 2 2 3" xfId="16299" xr:uid="{BE09380B-F33E-4BB3-9B55-6E7D7EB26A67}"/>
    <cellStyle name="Normal 9 2 2 2 2 4 2 3" xfId="21362" xr:uid="{1D5D8F19-BF04-4D08-A4E2-5DD113F1B5DC}"/>
    <cellStyle name="Normal 9 2 2 2 2 4 2 4" xfId="12081" xr:uid="{262673DF-26C6-4480-B317-AB9EFD0B32CF}"/>
    <cellStyle name="Normal 9 2 2 2 2 4 3" xfId="5704" xr:uid="{00000000-0005-0000-0000-00008B1E0000}"/>
    <cellStyle name="Normal 9 2 2 2 2 4 3 2" xfId="23434" xr:uid="{F6C5261E-D0E6-4383-A6AE-E9A9912B15A9}"/>
    <cellStyle name="Normal 9 2 2 2 2 4 3 3" xfId="14154" xr:uid="{5B65D9B9-B5A7-4633-9C87-CF4CB17EDFD1}"/>
    <cellStyle name="Normal 9 2 2 2 2 4 4" xfId="19217" xr:uid="{D39A729A-DC7C-4902-9C2D-A10F242A0C02}"/>
    <cellStyle name="Normal 9 2 2 2 2 4 5" xfId="9936" xr:uid="{C462A134-3243-4A2B-9B17-4DFAEBBD7B5C}"/>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5992" xr:uid="{39087EFD-0E94-42E7-B9E4-50C2BE6CE696}"/>
    <cellStyle name="Normal 9 2 2 2 2 5 2 2 3" xfId="16712" xr:uid="{0CA2CF78-D0C2-4FC7-B856-8E2185B4B987}"/>
    <cellStyle name="Normal 9 2 2 2 2 5 2 3" xfId="21775" xr:uid="{D70CB1F3-3582-4B24-9AB7-FEF6EA12AD6A}"/>
    <cellStyle name="Normal 9 2 2 2 2 5 2 4" xfId="12494" xr:uid="{7D64FE56-D662-4B22-A4D7-3A9A1FB0AB3C}"/>
    <cellStyle name="Normal 9 2 2 2 2 5 3" xfId="6117" xr:uid="{00000000-0005-0000-0000-00008F1E0000}"/>
    <cellStyle name="Normal 9 2 2 2 2 5 3 2" xfId="23847" xr:uid="{8850B898-B633-4B23-BDBF-DC8FBF2E7160}"/>
    <cellStyle name="Normal 9 2 2 2 2 5 3 3" xfId="14567" xr:uid="{2B01153F-274A-4A03-A2D7-A6110564292B}"/>
    <cellStyle name="Normal 9 2 2 2 2 5 4" xfId="19630" xr:uid="{B61975D9-B4EC-40E7-BD7A-F150C84AD411}"/>
    <cellStyle name="Normal 9 2 2 2 2 5 5" xfId="10349" xr:uid="{99C8FE3E-6543-432C-B96F-73CFCBBA116C}"/>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6405" xr:uid="{A82A5866-13D8-4108-9EE3-123F2160B667}"/>
    <cellStyle name="Normal 9 2 2 2 2 6 2 2 3" xfId="17125" xr:uid="{AEDE5C8E-F267-4460-8F0F-D1F3E37C2935}"/>
    <cellStyle name="Normal 9 2 2 2 2 6 2 3" xfId="22188" xr:uid="{05AA3D8C-79C9-4780-BC2D-4D7FFE4F31DB}"/>
    <cellStyle name="Normal 9 2 2 2 2 6 2 4" xfId="12907" xr:uid="{82C54244-EF6C-4F3A-BEA6-B0B258FDEA01}"/>
    <cellStyle name="Normal 9 2 2 2 2 6 3" xfId="6530" xr:uid="{00000000-0005-0000-0000-0000931E0000}"/>
    <cellStyle name="Normal 9 2 2 2 2 6 3 2" xfId="24260" xr:uid="{A5F6B379-608B-44D5-A764-040EFFA3EE01}"/>
    <cellStyle name="Normal 9 2 2 2 2 6 3 3" xfId="14980" xr:uid="{79A02289-89DD-4349-B7DF-6621E238A8F1}"/>
    <cellStyle name="Normal 9 2 2 2 2 6 4" xfId="20043" xr:uid="{4656CD04-E89C-4D4C-BD72-FC0D3ADA80F9}"/>
    <cellStyle name="Normal 9 2 2 2 2 6 5" xfId="10762" xr:uid="{792F61C6-6555-4E97-81AD-E3F3F4FD4C03}"/>
    <cellStyle name="Normal 9 2 2 2 2 7" xfId="2660" xr:uid="{00000000-0005-0000-0000-0000941E0000}"/>
    <cellStyle name="Normal 9 2 2 2 2 7 2" xfId="6943" xr:uid="{00000000-0005-0000-0000-0000951E0000}"/>
    <cellStyle name="Normal 9 2 2 2 2 7 2 2" xfId="24673" xr:uid="{01F28DBD-C93B-43DD-9A98-E28DE5697507}"/>
    <cellStyle name="Normal 9 2 2 2 2 7 2 3" xfId="15393" xr:uid="{4E656F36-67A7-41AA-B019-16A8CF16C172}"/>
    <cellStyle name="Normal 9 2 2 2 2 7 3" xfId="20456" xr:uid="{6ECD54EB-B3B5-4019-A68B-637F8DAADC7D}"/>
    <cellStyle name="Normal 9 2 2 2 2 7 4" xfId="11175" xr:uid="{4F55941E-2DCF-4BA5-A420-8448B8AA8D43}"/>
    <cellStyle name="Normal 9 2 2 2 2 8" xfId="4878" xr:uid="{00000000-0005-0000-0000-0000961E0000}"/>
    <cellStyle name="Normal 9 2 2 2 2 8 2" xfId="22608" xr:uid="{49B0E90B-C691-4AA6-8572-96B07906AE4F}"/>
    <cellStyle name="Normal 9 2 2 2 2 8 3" xfId="13328" xr:uid="{C2FFC1F7-2796-4669-BCD0-04AFCFFB883E}"/>
    <cellStyle name="Normal 9 2 2 2 2 9" xfId="18391" xr:uid="{BA68A552-F58F-41E0-BC8F-CC9D34C3E88F}"/>
    <cellStyle name="Normal 9 2 2 2 3" xfId="516" xr:uid="{00000000-0005-0000-0000-0000971E0000}"/>
    <cellStyle name="Normal 9 2 2 2 3 10" xfId="9112" xr:uid="{FE319C07-55C6-4D12-9A45-3CDE8D14B27D}"/>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5168" xr:uid="{7B8117A0-4AD9-41A1-9AA4-B9D8AD99F8FB}"/>
    <cellStyle name="Normal 9 2 2 2 3 2 2 2 3" xfId="15888" xr:uid="{BD31173B-4137-4775-9F94-3482F19C0DB7}"/>
    <cellStyle name="Normal 9 2 2 2 3 2 2 3" xfId="20951" xr:uid="{600C93B7-0DEC-40BE-A7BA-2F11601F784B}"/>
    <cellStyle name="Normal 9 2 2 2 3 2 2 4" xfId="11670" xr:uid="{2129DAE1-3402-41EF-912F-0166864D36B1}"/>
    <cellStyle name="Normal 9 2 2 2 3 2 3" xfId="5293" xr:uid="{00000000-0005-0000-0000-00009B1E0000}"/>
    <cellStyle name="Normal 9 2 2 2 3 2 3 2" xfId="23023" xr:uid="{B384321D-E199-4BEA-A6DC-2177BB3675A2}"/>
    <cellStyle name="Normal 9 2 2 2 3 2 3 3" xfId="13743" xr:uid="{7FD55CDE-968F-43E4-82E1-DDD9562A743E}"/>
    <cellStyle name="Normal 9 2 2 2 3 2 4" xfId="18806" xr:uid="{335D95EB-5161-48E4-8E1D-CA7438C407C7}"/>
    <cellStyle name="Normal 9 2 2 2 3 2 5" xfId="17978" xr:uid="{56DEEEB2-2F5F-410F-A4BE-8112BA12BD39}"/>
    <cellStyle name="Normal 9 2 2 2 3 2 6" xfId="9525" xr:uid="{B1E1370F-A435-4731-AD8E-957C9E77FDAC}"/>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5581" xr:uid="{DFF0F7AC-CC15-401E-9282-2F82FB896A56}"/>
    <cellStyle name="Normal 9 2 2 2 3 3 2 2 3" xfId="16301" xr:uid="{BCC040C8-52DB-42F2-A7BB-854073EE91C7}"/>
    <cellStyle name="Normal 9 2 2 2 3 3 2 3" xfId="21364" xr:uid="{B4CDEDD7-8EF5-49E5-AB50-166CBC1D7D4C}"/>
    <cellStyle name="Normal 9 2 2 2 3 3 2 4" xfId="12083" xr:uid="{06952519-CB07-4FB7-B197-FC1C45F3B732}"/>
    <cellStyle name="Normal 9 2 2 2 3 3 3" xfId="5706" xr:uid="{00000000-0005-0000-0000-00009F1E0000}"/>
    <cellStyle name="Normal 9 2 2 2 3 3 3 2" xfId="23436" xr:uid="{7BB2C7F7-C2A4-423D-90FF-E6F4349D20A1}"/>
    <cellStyle name="Normal 9 2 2 2 3 3 3 3" xfId="14156" xr:uid="{F57B3589-4087-4AA7-AAD2-3FB9A081FB5F}"/>
    <cellStyle name="Normal 9 2 2 2 3 3 4" xfId="19219" xr:uid="{7214EA5F-881F-45BA-BF52-B73EA56C40CD}"/>
    <cellStyle name="Normal 9 2 2 2 3 3 5" xfId="9938" xr:uid="{2A36AA30-5EA1-4055-831F-A3EE6B560723}"/>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5994" xr:uid="{14286136-CA4E-48FE-B263-F642BB8A52FE}"/>
    <cellStyle name="Normal 9 2 2 2 3 4 2 2 3" xfId="16714" xr:uid="{9C533CEA-0246-4BE0-9551-88DED25BF72F}"/>
    <cellStyle name="Normal 9 2 2 2 3 4 2 3" xfId="21777" xr:uid="{17624750-3D98-4325-9D94-77F170F5615D}"/>
    <cellStyle name="Normal 9 2 2 2 3 4 2 4" xfId="12496" xr:uid="{7AE3AD33-2725-4750-AAEF-142E9EBA26D6}"/>
    <cellStyle name="Normal 9 2 2 2 3 4 3" xfId="6119" xr:uid="{00000000-0005-0000-0000-0000A31E0000}"/>
    <cellStyle name="Normal 9 2 2 2 3 4 3 2" xfId="23849" xr:uid="{2DD97DCB-9E29-44F0-8124-2ACEFE0F2598}"/>
    <cellStyle name="Normal 9 2 2 2 3 4 3 3" xfId="14569" xr:uid="{4CFF9C6B-8458-44AD-BC56-8E1314B8E046}"/>
    <cellStyle name="Normal 9 2 2 2 3 4 4" xfId="19632" xr:uid="{067DFE83-61D6-4929-95E2-25EAD457F771}"/>
    <cellStyle name="Normal 9 2 2 2 3 4 5" xfId="10351" xr:uid="{F242A4DB-7B04-4B59-969E-C31B76EDED3B}"/>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6407" xr:uid="{6CF617D0-881B-4D55-BAAB-0BAEAAC71694}"/>
    <cellStyle name="Normal 9 2 2 2 3 5 2 2 3" xfId="17127" xr:uid="{7D502045-70AB-487F-8CC5-8167678DD4D3}"/>
    <cellStyle name="Normal 9 2 2 2 3 5 2 3" xfId="22190" xr:uid="{0282C8E1-CA51-4A19-8C00-D74B75A74525}"/>
    <cellStyle name="Normal 9 2 2 2 3 5 2 4" xfId="12909" xr:uid="{3889807D-FDDE-4360-AFFD-D27F2AAF167E}"/>
    <cellStyle name="Normal 9 2 2 2 3 5 3" xfId="6532" xr:uid="{00000000-0005-0000-0000-0000A71E0000}"/>
    <cellStyle name="Normal 9 2 2 2 3 5 3 2" xfId="24262" xr:uid="{0E0A6D9F-6AB5-48DB-9611-59EBC258BB03}"/>
    <cellStyle name="Normal 9 2 2 2 3 5 3 3" xfId="14982" xr:uid="{DCC986A3-9423-4565-B160-519125D5E467}"/>
    <cellStyle name="Normal 9 2 2 2 3 5 4" xfId="20045" xr:uid="{3A2116FC-FD49-4892-AF95-AD3D3FF42169}"/>
    <cellStyle name="Normal 9 2 2 2 3 5 5" xfId="10764" xr:uid="{4FC5E83D-247D-4719-A2BD-DB1046A86818}"/>
    <cellStyle name="Normal 9 2 2 2 3 6" xfId="2662" xr:uid="{00000000-0005-0000-0000-0000A81E0000}"/>
    <cellStyle name="Normal 9 2 2 2 3 6 2" xfId="6945" xr:uid="{00000000-0005-0000-0000-0000A91E0000}"/>
    <cellStyle name="Normal 9 2 2 2 3 6 2 2" xfId="24675" xr:uid="{830C391F-7E81-4F9D-BB87-BDE0C6AEEBBB}"/>
    <cellStyle name="Normal 9 2 2 2 3 6 2 3" xfId="15395" xr:uid="{3EA44728-20F6-4BA6-BD7A-6FE51F1D81DB}"/>
    <cellStyle name="Normal 9 2 2 2 3 6 3" xfId="20458" xr:uid="{66F9E0D2-DF2D-403B-9B40-1B0052C783BD}"/>
    <cellStyle name="Normal 9 2 2 2 3 6 4" xfId="11177" xr:uid="{108C2FD3-42D8-48A1-A2F7-CB239CB9D939}"/>
    <cellStyle name="Normal 9 2 2 2 3 7" xfId="4880" xr:uid="{00000000-0005-0000-0000-0000AA1E0000}"/>
    <cellStyle name="Normal 9 2 2 2 3 7 2" xfId="22610" xr:uid="{D6E82B4D-F2A4-487A-BA75-A84535E6AF72}"/>
    <cellStyle name="Normal 9 2 2 2 3 7 3" xfId="13330" xr:uid="{5094C47E-4189-45CD-ACA8-1582F89443C6}"/>
    <cellStyle name="Normal 9 2 2 2 3 8" xfId="18393" xr:uid="{0C326EF6-5289-4869-BDAC-F95CD66E1798}"/>
    <cellStyle name="Normal 9 2 2 2 3 9" xfId="17559" xr:uid="{0EE9E451-B145-4265-95A5-41C7DEBBCE8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5165" xr:uid="{C417BBB6-7792-4494-9EC8-9F487C613E1C}"/>
    <cellStyle name="Normal 9 2 2 2 4 2 2 3" xfId="15885" xr:uid="{D92C9FB8-60E3-4744-9C97-14F09C4E7FEF}"/>
    <cellStyle name="Normal 9 2 2 2 4 2 3" xfId="20948" xr:uid="{5B120F6C-5447-4FF6-A76D-E9C2D092C59E}"/>
    <cellStyle name="Normal 9 2 2 2 4 2 4" xfId="11667" xr:uid="{2AACB130-FF40-4281-BB49-1ED8728D6164}"/>
    <cellStyle name="Normal 9 2 2 2 4 3" xfId="5290" xr:uid="{00000000-0005-0000-0000-0000AE1E0000}"/>
    <cellStyle name="Normal 9 2 2 2 4 3 2" xfId="23020" xr:uid="{2F685B07-6955-42A5-BB6B-C79D74BE2218}"/>
    <cellStyle name="Normal 9 2 2 2 4 3 3" xfId="13740" xr:uid="{81B41767-F21D-4ECD-AE01-69C1808D92B9}"/>
    <cellStyle name="Normal 9 2 2 2 4 4" xfId="18803" xr:uid="{B8F3B323-3B1F-44EA-9EA3-7733E4037205}"/>
    <cellStyle name="Normal 9 2 2 2 4 5" xfId="17975" xr:uid="{8C8C7455-F588-4CC9-AD3E-AE11AE4DAE1F}"/>
    <cellStyle name="Normal 9 2 2 2 4 6" xfId="9522" xr:uid="{BC3C7D90-60F1-4056-BD55-EC34222557E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5578" xr:uid="{EC5097BB-C8D5-4139-8006-3DD5BF149F51}"/>
    <cellStyle name="Normal 9 2 2 2 5 2 2 3" xfId="16298" xr:uid="{4CE78445-35C5-4388-81D3-38725E1FFD59}"/>
    <cellStyle name="Normal 9 2 2 2 5 2 3" xfId="21361" xr:uid="{8827C820-C549-4EAA-A620-CF3E18E0D43C}"/>
    <cellStyle name="Normal 9 2 2 2 5 2 4" xfId="12080" xr:uid="{A332A140-E1E9-40E4-8D15-03AF7B51F92A}"/>
    <cellStyle name="Normal 9 2 2 2 5 3" xfId="5703" xr:uid="{00000000-0005-0000-0000-0000B21E0000}"/>
    <cellStyle name="Normal 9 2 2 2 5 3 2" xfId="23433" xr:uid="{7D194C64-8847-4CEC-854F-BADCC07979B5}"/>
    <cellStyle name="Normal 9 2 2 2 5 3 3" xfId="14153" xr:uid="{91C5187B-8884-448F-A8EA-26F40F5F5B2C}"/>
    <cellStyle name="Normal 9 2 2 2 5 4" xfId="19216" xr:uid="{050B9948-C13E-4939-998F-4941E65A05A1}"/>
    <cellStyle name="Normal 9 2 2 2 5 5" xfId="9935" xr:uid="{B5569C6E-791D-45ED-91C6-0D7AD03569B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5991" xr:uid="{E0FF9BDE-8BBA-407C-A194-E7AD0935CEE7}"/>
    <cellStyle name="Normal 9 2 2 2 6 2 2 3" xfId="16711" xr:uid="{02B07065-59E7-4DEA-8E6F-2843C184A541}"/>
    <cellStyle name="Normal 9 2 2 2 6 2 3" xfId="21774" xr:uid="{3BC5A8B0-749F-4469-8985-8552A9C6A7F0}"/>
    <cellStyle name="Normal 9 2 2 2 6 2 4" xfId="12493" xr:uid="{DBE0F5F1-0D78-4A28-A9B3-95A228EB080D}"/>
    <cellStyle name="Normal 9 2 2 2 6 3" xfId="6116" xr:uid="{00000000-0005-0000-0000-0000B61E0000}"/>
    <cellStyle name="Normal 9 2 2 2 6 3 2" xfId="23846" xr:uid="{84589E89-86C8-4440-92FC-CD17EE208BBD}"/>
    <cellStyle name="Normal 9 2 2 2 6 3 3" xfId="14566" xr:uid="{1706BDEA-F6C6-4A16-8C4C-F12378785AA8}"/>
    <cellStyle name="Normal 9 2 2 2 6 4" xfId="19629" xr:uid="{47FE14DA-33EC-4FDB-855F-59F8724E0635}"/>
    <cellStyle name="Normal 9 2 2 2 6 5" xfId="10348" xr:uid="{6DA3AE6A-38CC-453A-93FB-D090237D3059}"/>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6404" xr:uid="{5478950B-5E91-4F51-A446-E8A4C1363B1B}"/>
    <cellStyle name="Normal 9 2 2 2 7 2 2 3" xfId="17124" xr:uid="{54C51260-BEC0-4CC5-B239-1971FF41A6E9}"/>
    <cellStyle name="Normal 9 2 2 2 7 2 3" xfId="22187" xr:uid="{FF37565F-3193-44B8-BAE1-057DDCD239BD}"/>
    <cellStyle name="Normal 9 2 2 2 7 2 4" xfId="12906" xr:uid="{BEDD2450-C760-4B27-B2F1-0EA2A6C21436}"/>
    <cellStyle name="Normal 9 2 2 2 7 3" xfId="6529" xr:uid="{00000000-0005-0000-0000-0000BA1E0000}"/>
    <cellStyle name="Normal 9 2 2 2 7 3 2" xfId="24259" xr:uid="{7BCA20FF-04BA-4373-BE85-036CB1A6AF21}"/>
    <cellStyle name="Normal 9 2 2 2 7 3 3" xfId="14979" xr:uid="{84F6A5F4-5DBB-4B71-8017-2924B6C81AC8}"/>
    <cellStyle name="Normal 9 2 2 2 7 4" xfId="20042" xr:uid="{2CD31820-5AE3-437B-A99C-13E4C1C8170C}"/>
    <cellStyle name="Normal 9 2 2 2 7 5" xfId="10761" xr:uid="{7DA5002D-EF2B-41DB-BB2F-772762A8D1EA}"/>
    <cellStyle name="Normal 9 2 2 2 8" xfId="2659" xr:uid="{00000000-0005-0000-0000-0000BB1E0000}"/>
    <cellStyle name="Normal 9 2 2 2 8 2" xfId="6942" xr:uid="{00000000-0005-0000-0000-0000BC1E0000}"/>
    <cellStyle name="Normal 9 2 2 2 8 2 2" xfId="24672" xr:uid="{88B8CE16-5BDF-4292-8BF1-46970E546FA3}"/>
    <cellStyle name="Normal 9 2 2 2 8 2 3" xfId="15392" xr:uid="{D000FFDE-EF77-4A93-B3C5-0E723D162335}"/>
    <cellStyle name="Normal 9 2 2 2 8 3" xfId="20455" xr:uid="{DD31795D-EEE1-43D3-BCD3-826E629D7083}"/>
    <cellStyle name="Normal 9 2 2 2 8 4" xfId="11174" xr:uid="{6FBFD089-6E21-4EC5-88DF-18B25A22FADE}"/>
    <cellStyle name="Normal 9 2 2 2 9" xfId="4877" xr:uid="{00000000-0005-0000-0000-0000BD1E0000}"/>
    <cellStyle name="Normal 9 2 2 2 9 2" xfId="22607" xr:uid="{7151134A-B3CC-47F6-AA89-CE0E8453EEEF}"/>
    <cellStyle name="Normal 9 2 2 2 9 3" xfId="13327" xr:uid="{5A8EA0D3-4A92-4277-BCBC-58A1BAB4603E}"/>
    <cellStyle name="Normal 9 2 2 3" xfId="517" xr:uid="{00000000-0005-0000-0000-0000BE1E0000}"/>
    <cellStyle name="Normal 9 2 2 3 10" xfId="17560" xr:uid="{8FD96919-640F-4ED4-AA11-A45F9E6642E4}"/>
    <cellStyle name="Normal 9 2 2 3 11" xfId="9113" xr:uid="{7CA852A8-E0CC-43E9-94E7-336B0F23C796}"/>
    <cellStyle name="Normal 9 2 2 3 2" xfId="518" xr:uid="{00000000-0005-0000-0000-0000BF1E0000}"/>
    <cellStyle name="Normal 9 2 2 3 2 10" xfId="9114" xr:uid="{88535061-5347-4C30-AB15-616A0D7A15B4}"/>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5170" xr:uid="{31D6B3DA-BAC2-47F6-BD63-4B219636EB65}"/>
    <cellStyle name="Normal 9 2 2 3 2 2 2 2 3" xfId="15890" xr:uid="{3FBAB47D-4755-47F5-807A-940DE8B74E6D}"/>
    <cellStyle name="Normal 9 2 2 3 2 2 2 3" xfId="20953" xr:uid="{9ECDC582-3C20-424C-BEF3-D45792051804}"/>
    <cellStyle name="Normal 9 2 2 3 2 2 2 4" xfId="11672" xr:uid="{45E8FEA0-FABE-4523-9398-47A95741B803}"/>
    <cellStyle name="Normal 9 2 2 3 2 2 3" xfId="5295" xr:uid="{00000000-0005-0000-0000-0000C31E0000}"/>
    <cellStyle name="Normal 9 2 2 3 2 2 3 2" xfId="23025" xr:uid="{32ECE56D-ACED-4B93-9055-E829F25C2FA2}"/>
    <cellStyle name="Normal 9 2 2 3 2 2 3 3" xfId="13745" xr:uid="{B2270038-4FD4-4009-A880-CDD77A4E558C}"/>
    <cellStyle name="Normal 9 2 2 3 2 2 4" xfId="18808" xr:uid="{8067AA13-CD30-4327-BD13-D4F9F56A31D1}"/>
    <cellStyle name="Normal 9 2 2 3 2 2 5" xfId="17980" xr:uid="{04FFEA70-B726-43D6-A8B8-ADA3CDD8AF6B}"/>
    <cellStyle name="Normal 9 2 2 3 2 2 6" xfId="9527" xr:uid="{C834D612-FC33-4E35-9B5C-BDDEE2705FF8}"/>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5583" xr:uid="{16E5DCF6-3D23-4F60-88AD-5F703DD38D21}"/>
    <cellStyle name="Normal 9 2 2 3 2 3 2 2 3" xfId="16303" xr:uid="{55D7B3A2-B1AD-442B-9D87-F7D6E3F179EC}"/>
    <cellStyle name="Normal 9 2 2 3 2 3 2 3" xfId="21366" xr:uid="{824FEFC6-8F91-4B91-A2D1-D1F3930D8E71}"/>
    <cellStyle name="Normal 9 2 2 3 2 3 2 4" xfId="12085" xr:uid="{7A113BBB-80E8-47B1-8967-D19F2419EB7A}"/>
    <cellStyle name="Normal 9 2 2 3 2 3 3" xfId="5708" xr:uid="{00000000-0005-0000-0000-0000C71E0000}"/>
    <cellStyle name="Normal 9 2 2 3 2 3 3 2" xfId="23438" xr:uid="{295A37E9-572B-4FB3-BF51-59FFE87E6EE5}"/>
    <cellStyle name="Normal 9 2 2 3 2 3 3 3" xfId="14158" xr:uid="{D365A0C8-E813-4B2E-90D9-3EB849B64C5E}"/>
    <cellStyle name="Normal 9 2 2 3 2 3 4" xfId="19221" xr:uid="{C73891EE-DFA1-4E0E-B0A5-8F8C85CE7272}"/>
    <cellStyle name="Normal 9 2 2 3 2 3 5" xfId="9940" xr:uid="{08080CD8-7FC1-4E4D-BBED-FFCB5D5F44E5}"/>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5996" xr:uid="{AAB1BC0D-7C35-4F43-8171-8AB0BDD580E1}"/>
    <cellStyle name="Normal 9 2 2 3 2 4 2 2 3" xfId="16716" xr:uid="{A498FDF9-F927-4772-A1F8-AE7F979AA5FB}"/>
    <cellStyle name="Normal 9 2 2 3 2 4 2 3" xfId="21779" xr:uid="{35EBC089-0868-4BFA-8C5B-70F750904829}"/>
    <cellStyle name="Normal 9 2 2 3 2 4 2 4" xfId="12498" xr:uid="{57636713-1B85-444C-974D-CFC96BBD7AC3}"/>
    <cellStyle name="Normal 9 2 2 3 2 4 3" xfId="6121" xr:uid="{00000000-0005-0000-0000-0000CB1E0000}"/>
    <cellStyle name="Normal 9 2 2 3 2 4 3 2" xfId="23851" xr:uid="{8B577682-16E9-4D3C-B099-02F469B59EC9}"/>
    <cellStyle name="Normal 9 2 2 3 2 4 3 3" xfId="14571" xr:uid="{44770015-5391-41A0-8FE5-4F09172E6402}"/>
    <cellStyle name="Normal 9 2 2 3 2 4 4" xfId="19634" xr:uid="{CB4DBE70-40A4-4A0A-BA32-D951996AEC54}"/>
    <cellStyle name="Normal 9 2 2 3 2 4 5" xfId="10353" xr:uid="{FA5BCEB3-8BD5-4466-9BBC-CE02E346E40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6409" xr:uid="{A21E1921-3295-488B-9C89-18CE60C8F4C1}"/>
    <cellStyle name="Normal 9 2 2 3 2 5 2 2 3" xfId="17129" xr:uid="{7B073A3E-2C5E-48EC-A5BE-63200FBBC6BB}"/>
    <cellStyle name="Normal 9 2 2 3 2 5 2 3" xfId="22192" xr:uid="{E4D05A43-CE0A-4C9D-875F-BA9EB48B79DF}"/>
    <cellStyle name="Normal 9 2 2 3 2 5 2 4" xfId="12911" xr:uid="{3654BF1C-5076-4436-B465-23708A200C26}"/>
    <cellStyle name="Normal 9 2 2 3 2 5 3" xfId="6534" xr:uid="{00000000-0005-0000-0000-0000CF1E0000}"/>
    <cellStyle name="Normal 9 2 2 3 2 5 3 2" xfId="24264" xr:uid="{CE4DE46B-B6E3-4A1C-9A4E-A8DFFA69F775}"/>
    <cellStyle name="Normal 9 2 2 3 2 5 3 3" xfId="14984" xr:uid="{DE6448F7-5264-4131-82B2-EEC2C9EF36E2}"/>
    <cellStyle name="Normal 9 2 2 3 2 5 4" xfId="20047" xr:uid="{89DF38BF-59AD-4090-A2AB-493E5988ADB6}"/>
    <cellStyle name="Normal 9 2 2 3 2 5 5" xfId="10766" xr:uid="{45AB6DFE-C72C-4C03-BAB9-DD066F98E189}"/>
    <cellStyle name="Normal 9 2 2 3 2 6" xfId="2664" xr:uid="{00000000-0005-0000-0000-0000D01E0000}"/>
    <cellStyle name="Normal 9 2 2 3 2 6 2" xfId="6947" xr:uid="{00000000-0005-0000-0000-0000D11E0000}"/>
    <cellStyle name="Normal 9 2 2 3 2 6 2 2" xfId="24677" xr:uid="{C0F81D29-B3A8-41A1-8D95-F325D3075F8B}"/>
    <cellStyle name="Normal 9 2 2 3 2 6 2 3" xfId="15397" xr:uid="{0B59BCA6-BF80-4D18-BADC-F0FF580130A3}"/>
    <cellStyle name="Normal 9 2 2 3 2 6 3" xfId="20460" xr:uid="{0AD2C232-57A4-4CC9-B8D0-43355DA109C7}"/>
    <cellStyle name="Normal 9 2 2 3 2 6 4" xfId="11179" xr:uid="{B935DA12-93B0-42C2-9974-D106DB18EC5D}"/>
    <cellStyle name="Normal 9 2 2 3 2 7" xfId="4882" xr:uid="{00000000-0005-0000-0000-0000D21E0000}"/>
    <cellStyle name="Normal 9 2 2 3 2 7 2" xfId="22612" xr:uid="{129DC61C-F049-4075-9DD5-AD5056BDF0FB}"/>
    <cellStyle name="Normal 9 2 2 3 2 7 3" xfId="13332" xr:uid="{18943477-EF3E-499A-A2A7-7359D2B4FEFA}"/>
    <cellStyle name="Normal 9 2 2 3 2 8" xfId="18395" xr:uid="{94A9EDB3-0A3A-4BAD-8851-17013D15F0FA}"/>
    <cellStyle name="Normal 9 2 2 3 2 9" xfId="17561" xr:uid="{DB68CBD5-E815-40CC-97C3-8AF72CDD447F}"/>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5169" xr:uid="{F8BEDAF9-868D-46A1-9D9A-83DFD1F15E24}"/>
    <cellStyle name="Normal 9 2 2 3 3 2 2 3" xfId="15889" xr:uid="{405717DE-C81C-491D-9F84-624787D2F0E6}"/>
    <cellStyle name="Normal 9 2 2 3 3 2 3" xfId="20952" xr:uid="{1B0DBC35-1C7D-4A6E-ACEB-3CF9D800DAE5}"/>
    <cellStyle name="Normal 9 2 2 3 3 2 4" xfId="11671" xr:uid="{581BCF52-F926-4E1A-8DA9-6EF24DE2DF91}"/>
    <cellStyle name="Normal 9 2 2 3 3 3" xfId="5294" xr:uid="{00000000-0005-0000-0000-0000D61E0000}"/>
    <cellStyle name="Normal 9 2 2 3 3 3 2" xfId="23024" xr:uid="{62A196B6-32E0-4482-855A-766F60F98F5F}"/>
    <cellStyle name="Normal 9 2 2 3 3 3 3" xfId="13744" xr:uid="{C3058C56-1D29-4D0C-8A04-C3B0FA9F2058}"/>
    <cellStyle name="Normal 9 2 2 3 3 4" xfId="18807" xr:uid="{947B2878-549D-4675-8216-14F2CEE698E5}"/>
    <cellStyle name="Normal 9 2 2 3 3 5" xfId="17979" xr:uid="{5C88E0BD-F3A0-400B-8570-E7D96A7805C5}"/>
    <cellStyle name="Normal 9 2 2 3 3 6" xfId="9526" xr:uid="{B9AF5A73-BC80-4711-9C16-8683F933C4C6}"/>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5582" xr:uid="{CBB4C12F-D2AE-4563-ACB4-7CF39EDC5A8F}"/>
    <cellStyle name="Normal 9 2 2 3 4 2 2 3" xfId="16302" xr:uid="{963A388D-9DC6-4CB0-A2A3-CCCA21B8094D}"/>
    <cellStyle name="Normal 9 2 2 3 4 2 3" xfId="21365" xr:uid="{FE4E52FA-A192-4B02-BD15-880EE5CFD37E}"/>
    <cellStyle name="Normal 9 2 2 3 4 2 4" xfId="12084" xr:uid="{6043A7C9-E240-47B0-AF0F-966CFC59BD6C}"/>
    <cellStyle name="Normal 9 2 2 3 4 3" xfId="5707" xr:uid="{00000000-0005-0000-0000-0000DA1E0000}"/>
    <cellStyle name="Normal 9 2 2 3 4 3 2" xfId="23437" xr:uid="{2868EF9E-4EC6-4A7C-9D51-B8072B39089B}"/>
    <cellStyle name="Normal 9 2 2 3 4 3 3" xfId="14157" xr:uid="{A805A73D-9270-4586-8244-2848B256F2A7}"/>
    <cellStyle name="Normal 9 2 2 3 4 4" xfId="19220" xr:uid="{B0703598-67B2-4B71-8968-1D5D310DA4E7}"/>
    <cellStyle name="Normal 9 2 2 3 4 5" xfId="9939" xr:uid="{356F09CD-A30C-4ECF-AE0F-0638DDFE5F9E}"/>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5995" xr:uid="{970BC014-22E9-4284-8C9C-54B6FEB11E6A}"/>
    <cellStyle name="Normal 9 2 2 3 5 2 2 3" xfId="16715" xr:uid="{2FCA2A20-5CC0-4C16-B722-545008E08FAA}"/>
    <cellStyle name="Normal 9 2 2 3 5 2 3" xfId="21778" xr:uid="{E355FB92-2AC0-4F90-AC03-7C6946A4AD42}"/>
    <cellStyle name="Normal 9 2 2 3 5 2 4" xfId="12497" xr:uid="{48913912-7D18-47A3-A94D-87C5B4BB21E1}"/>
    <cellStyle name="Normal 9 2 2 3 5 3" xfId="6120" xr:uid="{00000000-0005-0000-0000-0000DE1E0000}"/>
    <cellStyle name="Normal 9 2 2 3 5 3 2" xfId="23850" xr:uid="{3313BCD6-6F65-4D02-B403-89BFC5530CCA}"/>
    <cellStyle name="Normal 9 2 2 3 5 3 3" xfId="14570" xr:uid="{B28233F3-B0B8-48E9-B43E-E043B91A3004}"/>
    <cellStyle name="Normal 9 2 2 3 5 4" xfId="19633" xr:uid="{4ADB6455-DF32-44A4-B289-169EAE00B06B}"/>
    <cellStyle name="Normal 9 2 2 3 5 5" xfId="10352" xr:uid="{8B6A08A2-4B10-4A82-BDDE-68AF650CC8AC}"/>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6408" xr:uid="{9C7DE146-8CD0-47C9-8B7A-6E397ECFF680}"/>
    <cellStyle name="Normal 9 2 2 3 6 2 2 3" xfId="17128" xr:uid="{44489F84-AADC-499F-A9E9-AD65A8FACE23}"/>
    <cellStyle name="Normal 9 2 2 3 6 2 3" xfId="22191" xr:uid="{4875CDAC-EE91-46FF-8250-09D7D91DAEA3}"/>
    <cellStyle name="Normal 9 2 2 3 6 2 4" xfId="12910" xr:uid="{7CE38DE7-6508-4075-B786-F26F1BB9F7C2}"/>
    <cellStyle name="Normal 9 2 2 3 6 3" xfId="6533" xr:uid="{00000000-0005-0000-0000-0000E21E0000}"/>
    <cellStyle name="Normal 9 2 2 3 6 3 2" xfId="24263" xr:uid="{EC32D185-8C49-449C-AA7C-C197D18B9AF7}"/>
    <cellStyle name="Normal 9 2 2 3 6 3 3" xfId="14983" xr:uid="{2620269A-63EB-4239-9458-5993D4B526FD}"/>
    <cellStyle name="Normal 9 2 2 3 6 4" xfId="20046" xr:uid="{0579D0E1-1AA9-439A-A33D-7348EDC10970}"/>
    <cellStyle name="Normal 9 2 2 3 6 5" xfId="10765" xr:uid="{60B79024-7477-4C8F-8AE7-0CFC17031587}"/>
    <cellStyle name="Normal 9 2 2 3 7" xfId="2663" xr:uid="{00000000-0005-0000-0000-0000E31E0000}"/>
    <cellStyle name="Normal 9 2 2 3 7 2" xfId="6946" xr:uid="{00000000-0005-0000-0000-0000E41E0000}"/>
    <cellStyle name="Normal 9 2 2 3 7 2 2" xfId="24676" xr:uid="{8E2BB332-3BB3-48F9-99F2-A1E6B0A8752B}"/>
    <cellStyle name="Normal 9 2 2 3 7 2 3" xfId="15396" xr:uid="{3218A05A-E3AA-4367-9BAD-ED41E2B728A5}"/>
    <cellStyle name="Normal 9 2 2 3 7 3" xfId="20459" xr:uid="{B7BEF47E-F6CA-4127-80F9-AD640A8AB833}"/>
    <cellStyle name="Normal 9 2 2 3 7 4" xfId="11178" xr:uid="{3927057C-40AB-493B-9896-707B08097B51}"/>
    <cellStyle name="Normal 9 2 2 3 8" xfId="4881" xr:uid="{00000000-0005-0000-0000-0000E51E0000}"/>
    <cellStyle name="Normal 9 2 2 3 8 2" xfId="22611" xr:uid="{2934E580-C814-4FF3-8788-8BF60F0F4E5A}"/>
    <cellStyle name="Normal 9 2 2 3 8 3" xfId="13331" xr:uid="{3E24A5B8-BB12-44CE-A908-3057E12651B7}"/>
    <cellStyle name="Normal 9 2 2 3 9" xfId="18394" xr:uid="{B97FE131-433D-4CE2-B0E3-056E2A1964F7}"/>
    <cellStyle name="Normal 9 2 2 4" xfId="519" xr:uid="{00000000-0005-0000-0000-0000E61E0000}"/>
    <cellStyle name="Normal 9 2 2 4 10" xfId="9115" xr:uid="{6CA42172-FBF1-40D2-9366-C183D0D7754E}"/>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5171" xr:uid="{F85A0FD6-BF73-4AD2-ACEA-1EDBCFAF95DA}"/>
    <cellStyle name="Normal 9 2 2 4 2 2 2 3" xfId="15891" xr:uid="{28301228-7F19-4E88-B6C0-A027D0113227}"/>
    <cellStyle name="Normal 9 2 2 4 2 2 3" xfId="20954" xr:uid="{8F35AE9B-38D8-4CAC-A831-D63B593FB198}"/>
    <cellStyle name="Normal 9 2 2 4 2 2 4" xfId="11673" xr:uid="{DEFAB39F-7F2A-495D-9868-8FB4ED04E5D8}"/>
    <cellStyle name="Normal 9 2 2 4 2 3" xfId="5296" xr:uid="{00000000-0005-0000-0000-0000EA1E0000}"/>
    <cellStyle name="Normal 9 2 2 4 2 3 2" xfId="23026" xr:uid="{91E60463-86EC-4230-80EA-AAC00385D026}"/>
    <cellStyle name="Normal 9 2 2 4 2 3 3" xfId="13746" xr:uid="{D32D30D3-B306-4900-88ED-8E072F86DFC3}"/>
    <cellStyle name="Normal 9 2 2 4 2 4" xfId="18809" xr:uid="{FA114EB0-132D-4C44-9579-422B868DBB78}"/>
    <cellStyle name="Normal 9 2 2 4 2 5" xfId="17981" xr:uid="{FAAF0A32-7D93-4D54-ABCC-E5E46FA59252}"/>
    <cellStyle name="Normal 9 2 2 4 2 6" xfId="9528" xr:uid="{89018D92-141B-4DC1-B8F6-87BA14B84E31}"/>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5584" xr:uid="{316479B5-728B-4C76-935A-89813223E376}"/>
    <cellStyle name="Normal 9 2 2 4 3 2 2 3" xfId="16304" xr:uid="{9423233A-7D08-4CBD-842E-4E9F423B8BB1}"/>
    <cellStyle name="Normal 9 2 2 4 3 2 3" xfId="21367" xr:uid="{9B4CC5D2-1C95-4BE8-9573-3CAE371DB995}"/>
    <cellStyle name="Normal 9 2 2 4 3 2 4" xfId="12086" xr:uid="{8EB4DD61-7844-4709-BCF1-21BD8E3B3735}"/>
    <cellStyle name="Normal 9 2 2 4 3 3" xfId="5709" xr:uid="{00000000-0005-0000-0000-0000EE1E0000}"/>
    <cellStyle name="Normal 9 2 2 4 3 3 2" xfId="23439" xr:uid="{0FC906FE-8FB3-4168-A750-0101ED1CFE94}"/>
    <cellStyle name="Normal 9 2 2 4 3 3 3" xfId="14159" xr:uid="{EF176E3D-776F-47C5-828F-CBD1586B8F31}"/>
    <cellStyle name="Normal 9 2 2 4 3 4" xfId="19222" xr:uid="{9E1E9B54-63A6-4540-98BC-352C076F1724}"/>
    <cellStyle name="Normal 9 2 2 4 3 5" xfId="9941" xr:uid="{5F9178D5-7190-497E-8FFA-544029FD42F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5997" xr:uid="{C91F36FE-7ED1-4D0E-A61F-A85D36A57199}"/>
    <cellStyle name="Normal 9 2 2 4 4 2 2 3" xfId="16717" xr:uid="{6B61CFD2-C91D-4A10-8D73-5140FCF4E7BB}"/>
    <cellStyle name="Normal 9 2 2 4 4 2 3" xfId="21780" xr:uid="{69FA0887-5FB4-4927-A341-6D9236A86F8E}"/>
    <cellStyle name="Normal 9 2 2 4 4 2 4" xfId="12499" xr:uid="{BF71A35A-E963-4B49-AB71-4B74E253EB44}"/>
    <cellStyle name="Normal 9 2 2 4 4 3" xfId="6122" xr:uid="{00000000-0005-0000-0000-0000F21E0000}"/>
    <cellStyle name="Normal 9 2 2 4 4 3 2" xfId="23852" xr:uid="{45F55B2E-565C-45A2-A92C-F59A15A072CA}"/>
    <cellStyle name="Normal 9 2 2 4 4 3 3" xfId="14572" xr:uid="{020ECCE6-2517-4C42-93BA-945006AA2633}"/>
    <cellStyle name="Normal 9 2 2 4 4 4" xfId="19635" xr:uid="{39C3B90B-0299-40EE-B76E-744E356E7198}"/>
    <cellStyle name="Normal 9 2 2 4 4 5" xfId="10354" xr:uid="{9F50BD2D-991E-4E2B-89F2-3A3294E5C757}"/>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6410" xr:uid="{399ED5F3-6879-4170-AA36-571E8625932E}"/>
    <cellStyle name="Normal 9 2 2 4 5 2 2 3" xfId="17130" xr:uid="{152FF8DF-BC30-4B34-8DCD-5AB34FC6F30F}"/>
    <cellStyle name="Normal 9 2 2 4 5 2 3" xfId="22193" xr:uid="{FEFBD15B-F923-49D7-97CB-C9C836D1C862}"/>
    <cellStyle name="Normal 9 2 2 4 5 2 4" xfId="12912" xr:uid="{477F01C2-E2D3-44C1-AAB9-96EB6496B71C}"/>
    <cellStyle name="Normal 9 2 2 4 5 3" xfId="6535" xr:uid="{00000000-0005-0000-0000-0000F61E0000}"/>
    <cellStyle name="Normal 9 2 2 4 5 3 2" xfId="24265" xr:uid="{66F3B6E9-9CBA-4F2F-973B-2C397EA7D9A4}"/>
    <cellStyle name="Normal 9 2 2 4 5 3 3" xfId="14985" xr:uid="{703000D0-2EDD-4D0A-A176-D9C70C7E14D8}"/>
    <cellStyle name="Normal 9 2 2 4 5 4" xfId="20048" xr:uid="{06375B40-DA3E-42A0-BE91-A61CD754D30D}"/>
    <cellStyle name="Normal 9 2 2 4 5 5" xfId="10767" xr:uid="{61117CCA-25D4-422C-81EB-A337BE1E7BE5}"/>
    <cellStyle name="Normal 9 2 2 4 6" xfId="2665" xr:uid="{00000000-0005-0000-0000-0000F71E0000}"/>
    <cellStyle name="Normal 9 2 2 4 6 2" xfId="6948" xr:uid="{00000000-0005-0000-0000-0000F81E0000}"/>
    <cellStyle name="Normal 9 2 2 4 6 2 2" xfId="24678" xr:uid="{E24FFCCC-D38C-4706-8FC0-E7F427E8F801}"/>
    <cellStyle name="Normal 9 2 2 4 6 2 3" xfId="15398" xr:uid="{24335A39-49AD-4D15-BB26-D13957C42EF5}"/>
    <cellStyle name="Normal 9 2 2 4 6 3" xfId="20461" xr:uid="{79CA2430-8CB8-4D7E-9DA3-B727BFE411E1}"/>
    <cellStyle name="Normal 9 2 2 4 6 4" xfId="11180" xr:uid="{973B3702-2D31-4C12-9733-AF3D5793B0DB}"/>
    <cellStyle name="Normal 9 2 2 4 7" xfId="4883" xr:uid="{00000000-0005-0000-0000-0000F91E0000}"/>
    <cellStyle name="Normal 9 2 2 4 7 2" xfId="22613" xr:uid="{F43E9281-B81A-443D-A857-497F43ABB48D}"/>
    <cellStyle name="Normal 9 2 2 4 7 3" xfId="13333" xr:uid="{ED24ED57-7463-4F40-8B62-51933CA8EC87}"/>
    <cellStyle name="Normal 9 2 2 4 8" xfId="18396" xr:uid="{C9F009C8-004E-4FBF-936F-E27C142E7779}"/>
    <cellStyle name="Normal 9 2 2 4 9" xfId="17562" xr:uid="{9D8D8868-AE09-47C1-BF63-B7C2D4EA8934}"/>
    <cellStyle name="Normal 9 2 2 5" xfId="979" xr:uid="{00000000-0005-0000-0000-0000FA1E0000}"/>
    <cellStyle name="Normal 9 2 2 5 2" xfId="3212" xr:uid="{00000000-0005-0000-0000-0000FB1E0000}"/>
    <cellStyle name="Normal 9 2 2 5 2 2" xfId="7434" xr:uid="{00000000-0005-0000-0000-0000FC1E0000}"/>
    <cellStyle name="Normal 9 2 2 5 2 2 2" xfId="25164" xr:uid="{0962C662-AEEA-4FD5-8AA8-7C55C95444FB}"/>
    <cellStyle name="Normal 9 2 2 5 2 2 3" xfId="15884" xr:uid="{685F1695-1C40-418D-9D6C-3EF9B60677DC}"/>
    <cellStyle name="Normal 9 2 2 5 2 3" xfId="20947" xr:uid="{BFC31F3D-714A-41DE-B7E3-205441E19514}"/>
    <cellStyle name="Normal 9 2 2 5 2 4" xfId="11666" xr:uid="{5B478013-2FAB-4443-A33F-43BC90A7213A}"/>
    <cellStyle name="Normal 9 2 2 5 3" xfId="5289" xr:uid="{00000000-0005-0000-0000-0000FD1E0000}"/>
    <cellStyle name="Normal 9 2 2 5 3 2" xfId="23019" xr:uid="{994AD4BF-B0A8-4A00-80EF-31856155BF42}"/>
    <cellStyle name="Normal 9 2 2 5 3 3" xfId="13739" xr:uid="{409533A4-0BC3-4F3D-ADAC-ACB429F91A47}"/>
    <cellStyle name="Normal 9 2 2 5 4" xfId="18802" xr:uid="{3AA6C5EC-6836-42C2-A742-A8D3B694F5CC}"/>
    <cellStyle name="Normal 9 2 2 5 5" xfId="17974" xr:uid="{835ED731-2D20-4BE5-BECE-446776324654}"/>
    <cellStyle name="Normal 9 2 2 5 6" xfId="9521" xr:uid="{1D2FD0C5-4530-451E-A27A-611679971412}"/>
    <cellStyle name="Normal 9 2 2 6" xfId="1395" xr:uid="{00000000-0005-0000-0000-0000FE1E0000}"/>
    <cellStyle name="Normal 9 2 2 6 2" xfId="3625" xr:uid="{00000000-0005-0000-0000-0000FF1E0000}"/>
    <cellStyle name="Normal 9 2 2 6 2 2" xfId="7847" xr:uid="{00000000-0005-0000-0000-0000001F0000}"/>
    <cellStyle name="Normal 9 2 2 6 2 2 2" xfId="25577" xr:uid="{16E59D9B-1FE6-4E02-9C4C-CB5FB376D120}"/>
    <cellStyle name="Normal 9 2 2 6 2 2 3" xfId="16297" xr:uid="{E7A4BAE0-0040-4C41-A518-C92BCBEA0020}"/>
    <cellStyle name="Normal 9 2 2 6 2 3" xfId="21360" xr:uid="{1DDE307E-5D9E-4138-B7EF-B40EB0DCA9C7}"/>
    <cellStyle name="Normal 9 2 2 6 2 4" xfId="12079" xr:uid="{C67DDD47-964C-4016-9CA6-52087DA46CAC}"/>
    <cellStyle name="Normal 9 2 2 6 3" xfId="5702" xr:uid="{00000000-0005-0000-0000-0000011F0000}"/>
    <cellStyle name="Normal 9 2 2 6 3 2" xfId="23432" xr:uid="{EE6357C1-6689-40D8-991F-0566669E1ABF}"/>
    <cellStyle name="Normal 9 2 2 6 3 3" xfId="14152" xr:uid="{8075F15B-5093-408A-9D3B-8D6C5636BAEB}"/>
    <cellStyle name="Normal 9 2 2 6 4" xfId="19215" xr:uid="{BF5DB6A8-F0F2-420D-B11B-C8CB70CF7303}"/>
    <cellStyle name="Normal 9 2 2 6 5" xfId="9934" xr:uid="{4F24B1E3-80EC-48EC-A0B2-2F6CB3507A5D}"/>
    <cellStyle name="Normal 9 2 2 7" xfId="1808" xr:uid="{00000000-0005-0000-0000-0000021F0000}"/>
    <cellStyle name="Normal 9 2 2 7 2" xfId="4038" xr:uid="{00000000-0005-0000-0000-0000031F0000}"/>
    <cellStyle name="Normal 9 2 2 7 2 2" xfId="8260" xr:uid="{00000000-0005-0000-0000-0000041F0000}"/>
    <cellStyle name="Normal 9 2 2 7 2 2 2" xfId="25990" xr:uid="{39948FD8-D206-48D4-B15B-5F45AB5E65EF}"/>
    <cellStyle name="Normal 9 2 2 7 2 2 3" xfId="16710" xr:uid="{4FC4BEE7-5260-419D-8754-69100D052CCB}"/>
    <cellStyle name="Normal 9 2 2 7 2 3" xfId="21773" xr:uid="{18ED946B-904A-4F66-A290-E0764043E7EC}"/>
    <cellStyle name="Normal 9 2 2 7 2 4" xfId="12492" xr:uid="{801126CD-764D-4ED5-AC1D-4F56ED923C31}"/>
    <cellStyle name="Normal 9 2 2 7 3" xfId="6115" xr:uid="{00000000-0005-0000-0000-0000051F0000}"/>
    <cellStyle name="Normal 9 2 2 7 3 2" xfId="23845" xr:uid="{7205351E-D08F-4EE8-A2F1-C9D077DE4F7B}"/>
    <cellStyle name="Normal 9 2 2 7 3 3" xfId="14565" xr:uid="{5E59CE01-FFC6-4D43-AF24-F7950DE8E24C}"/>
    <cellStyle name="Normal 9 2 2 7 4" xfId="19628" xr:uid="{5B35F2CC-EEF0-4A2A-8BF3-7E06D331A484}"/>
    <cellStyle name="Normal 9 2 2 7 5" xfId="10347" xr:uid="{870185E0-E023-4A6E-AE50-B57EC155FB6C}"/>
    <cellStyle name="Normal 9 2 2 8" xfId="2222" xr:uid="{00000000-0005-0000-0000-0000061F0000}"/>
    <cellStyle name="Normal 9 2 2 8 2" xfId="4451" xr:uid="{00000000-0005-0000-0000-0000071F0000}"/>
    <cellStyle name="Normal 9 2 2 8 2 2" xfId="8673" xr:uid="{00000000-0005-0000-0000-0000081F0000}"/>
    <cellStyle name="Normal 9 2 2 8 2 2 2" xfId="26403" xr:uid="{B2755DBA-A6E2-478E-A680-00179C5F979E}"/>
    <cellStyle name="Normal 9 2 2 8 2 2 3" xfId="17123" xr:uid="{FFE4535E-7C89-47F3-8F23-1E90F885F4DB}"/>
    <cellStyle name="Normal 9 2 2 8 2 3" xfId="22186" xr:uid="{E2381B8D-5E98-466F-9E29-D4D3DBF18636}"/>
    <cellStyle name="Normal 9 2 2 8 2 4" xfId="12905" xr:uid="{8E1DA922-79D8-4F1C-9BB2-BE64B74E1E29}"/>
    <cellStyle name="Normal 9 2 2 8 3" xfId="6528" xr:uid="{00000000-0005-0000-0000-0000091F0000}"/>
    <cellStyle name="Normal 9 2 2 8 3 2" xfId="24258" xr:uid="{A63862F9-850A-4233-8B31-74A55AC17585}"/>
    <cellStyle name="Normal 9 2 2 8 3 3" xfId="14978" xr:uid="{E86672D5-BC46-4C6A-8F2A-925CC72A396B}"/>
    <cellStyle name="Normal 9 2 2 8 4" xfId="20041" xr:uid="{FF718603-B208-49DE-AB44-06C2F031B434}"/>
    <cellStyle name="Normal 9 2 2 8 5" xfId="10760" xr:uid="{AAD3E27E-598B-421E-89E4-019E0A8C1AB1}"/>
    <cellStyle name="Normal 9 2 2 9" xfId="2658" xr:uid="{00000000-0005-0000-0000-00000A1F0000}"/>
    <cellStyle name="Normal 9 2 2 9 2" xfId="6941" xr:uid="{00000000-0005-0000-0000-00000B1F0000}"/>
    <cellStyle name="Normal 9 2 2 9 2 2" xfId="24671" xr:uid="{D5DDE140-359C-4CC5-A3B5-09744100A5F1}"/>
    <cellStyle name="Normal 9 2 2 9 2 3" xfId="15391" xr:uid="{142CD24D-CA88-4FD4-9A96-0284AA4FD2FA}"/>
    <cellStyle name="Normal 9 2 2 9 3" xfId="20454" xr:uid="{EBEB7A61-2014-4F88-837F-A0F07A8554FF}"/>
    <cellStyle name="Normal 9 2 2 9 4" xfId="11173" xr:uid="{0184DF4E-F638-4701-9A2F-13462C854A79}"/>
    <cellStyle name="Normal 9 2 3" xfId="520" xr:uid="{00000000-0005-0000-0000-00000C1F0000}"/>
    <cellStyle name="Normal 9 2 3 10" xfId="18397" xr:uid="{41CF04A5-05D8-4CD3-A4E0-CBF942F400A7}"/>
    <cellStyle name="Normal 9 2 3 11" xfId="17563" xr:uid="{3FFDBEA8-465A-4445-BB51-1E8CC960E643}"/>
    <cellStyle name="Normal 9 2 3 12" xfId="9116" xr:uid="{11E63CB0-F6D4-41E6-A4BE-8F809B9DA504}"/>
    <cellStyle name="Normal 9 2 3 2" xfId="521" xr:uid="{00000000-0005-0000-0000-00000D1F0000}"/>
    <cellStyle name="Normal 9 2 3 2 10" xfId="17564" xr:uid="{715860AE-4DDE-4BB2-B9BF-22555F225EA1}"/>
    <cellStyle name="Normal 9 2 3 2 11" xfId="9117" xr:uid="{321CF658-51B7-4690-B8D4-698C9B6FC984}"/>
    <cellStyle name="Normal 9 2 3 2 2" xfId="522" xr:uid="{00000000-0005-0000-0000-00000E1F0000}"/>
    <cellStyle name="Normal 9 2 3 2 2 10" xfId="9118" xr:uid="{E6B70C33-4ECE-4448-8187-72EF2972AA84}"/>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5174" xr:uid="{0FF4A44C-15C5-4F82-9D7D-205853161AAB}"/>
    <cellStyle name="Normal 9 2 3 2 2 2 2 2 3" xfId="15894" xr:uid="{8913F5B8-2AFA-436A-967B-9CC125266AF9}"/>
    <cellStyle name="Normal 9 2 3 2 2 2 2 3" xfId="20957" xr:uid="{5983F246-FD28-49B8-9197-5F69F707F139}"/>
    <cellStyle name="Normal 9 2 3 2 2 2 2 4" xfId="11676" xr:uid="{8C0E48CF-3DA2-48AF-B974-CBB438BB92AC}"/>
    <cellStyle name="Normal 9 2 3 2 2 2 3" xfId="5299" xr:uid="{00000000-0005-0000-0000-0000121F0000}"/>
    <cellStyle name="Normal 9 2 3 2 2 2 3 2" xfId="23029" xr:uid="{8ABB71AD-405C-4FFA-A005-E7975F5CC09A}"/>
    <cellStyle name="Normal 9 2 3 2 2 2 3 3" xfId="13749" xr:uid="{513D9363-966A-4A79-B73A-59C4ECD54580}"/>
    <cellStyle name="Normal 9 2 3 2 2 2 4" xfId="18812" xr:uid="{F7F7875D-A7D9-409F-9606-808D3BB36421}"/>
    <cellStyle name="Normal 9 2 3 2 2 2 5" xfId="17984" xr:uid="{B5481A8E-3980-447B-878D-0055ED360FB0}"/>
    <cellStyle name="Normal 9 2 3 2 2 2 6" xfId="9531" xr:uid="{9220736E-EB52-46C7-B271-4EC3F759E057}"/>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5587" xr:uid="{B1CC2D78-506E-4364-98BB-21D9C98B7AD1}"/>
    <cellStyle name="Normal 9 2 3 2 2 3 2 2 3" xfId="16307" xr:uid="{A4A4F9DE-4F3A-48A9-B4C8-3F092385AD79}"/>
    <cellStyle name="Normal 9 2 3 2 2 3 2 3" xfId="21370" xr:uid="{9AF71A82-1288-4B7B-9247-2A7F1F3427CB}"/>
    <cellStyle name="Normal 9 2 3 2 2 3 2 4" xfId="12089" xr:uid="{10B4F8E0-56FE-4C16-90B6-216B4ACC2C84}"/>
    <cellStyle name="Normal 9 2 3 2 2 3 3" xfId="5712" xr:uid="{00000000-0005-0000-0000-0000161F0000}"/>
    <cellStyle name="Normal 9 2 3 2 2 3 3 2" xfId="23442" xr:uid="{0A4067C3-4E62-4BA2-8B3B-68465EE963E3}"/>
    <cellStyle name="Normal 9 2 3 2 2 3 3 3" xfId="14162" xr:uid="{BEACE2EE-C2CC-4BD8-B879-EE04426850A6}"/>
    <cellStyle name="Normal 9 2 3 2 2 3 4" xfId="19225" xr:uid="{DEF4CE07-F29B-427D-B757-61E8A648B12F}"/>
    <cellStyle name="Normal 9 2 3 2 2 3 5" xfId="9944" xr:uid="{7538E891-CF12-4D8F-AC1A-55CBC60D164A}"/>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6000" xr:uid="{1F667718-6AC9-4250-B156-50C657C26674}"/>
    <cellStyle name="Normal 9 2 3 2 2 4 2 2 3" xfId="16720" xr:uid="{0CCE1D4A-4017-445D-B883-A8F9CD054B35}"/>
    <cellStyle name="Normal 9 2 3 2 2 4 2 3" xfId="21783" xr:uid="{E46D32A3-588E-4819-960F-9DF494A94643}"/>
    <cellStyle name="Normal 9 2 3 2 2 4 2 4" xfId="12502" xr:uid="{0CEB02A7-87BC-430A-BC9C-4B0EEEA869BB}"/>
    <cellStyle name="Normal 9 2 3 2 2 4 3" xfId="6125" xr:uid="{00000000-0005-0000-0000-00001A1F0000}"/>
    <cellStyle name="Normal 9 2 3 2 2 4 3 2" xfId="23855" xr:uid="{24E6584D-E854-47BA-9142-A9F205829730}"/>
    <cellStyle name="Normal 9 2 3 2 2 4 3 3" xfId="14575" xr:uid="{AFF42BA8-F6E1-493D-BD20-96F36A53B987}"/>
    <cellStyle name="Normal 9 2 3 2 2 4 4" xfId="19638" xr:uid="{C10EE313-18E4-4594-BA01-1B4F7A8B8976}"/>
    <cellStyle name="Normal 9 2 3 2 2 4 5" xfId="10357" xr:uid="{AF5F631D-8206-4F45-9E12-5E6557550183}"/>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6413" xr:uid="{22479A4B-6EFA-4D47-AE15-C91705494241}"/>
    <cellStyle name="Normal 9 2 3 2 2 5 2 2 3" xfId="17133" xr:uid="{25986A74-6BCA-4919-81B9-3B1CEF2E95A8}"/>
    <cellStyle name="Normal 9 2 3 2 2 5 2 3" xfId="22196" xr:uid="{5818ACDB-4C74-4DC8-9EAB-DFDB44E8F20E}"/>
    <cellStyle name="Normal 9 2 3 2 2 5 2 4" xfId="12915" xr:uid="{5E5788F4-A195-450B-A70A-766CE4128A85}"/>
    <cellStyle name="Normal 9 2 3 2 2 5 3" xfId="6538" xr:uid="{00000000-0005-0000-0000-00001E1F0000}"/>
    <cellStyle name="Normal 9 2 3 2 2 5 3 2" xfId="24268" xr:uid="{A3F0F53C-54DB-4B3B-81D0-6184B0DFF73F}"/>
    <cellStyle name="Normal 9 2 3 2 2 5 3 3" xfId="14988" xr:uid="{74C0342B-ECF2-49A2-B796-C3644B314B46}"/>
    <cellStyle name="Normal 9 2 3 2 2 5 4" xfId="20051" xr:uid="{62E3CB46-D842-41BC-B0D1-0B2E78CF1255}"/>
    <cellStyle name="Normal 9 2 3 2 2 5 5" xfId="10770" xr:uid="{E0C65143-5939-4086-9382-638948905037}"/>
    <cellStyle name="Normal 9 2 3 2 2 6" xfId="2668" xr:uid="{00000000-0005-0000-0000-00001F1F0000}"/>
    <cellStyle name="Normal 9 2 3 2 2 6 2" xfId="6951" xr:uid="{00000000-0005-0000-0000-0000201F0000}"/>
    <cellStyle name="Normal 9 2 3 2 2 6 2 2" xfId="24681" xr:uid="{2A129CF8-FC6C-4952-9B21-60FCDA1B6932}"/>
    <cellStyle name="Normal 9 2 3 2 2 6 2 3" xfId="15401" xr:uid="{7FC6C3E6-B433-4105-9743-1AB9153289AC}"/>
    <cellStyle name="Normal 9 2 3 2 2 6 3" xfId="20464" xr:uid="{3021D189-6018-4EA6-9587-19B2905968CD}"/>
    <cellStyle name="Normal 9 2 3 2 2 6 4" xfId="11183" xr:uid="{9CFD59CC-2D95-495D-A108-AFB272F96FA6}"/>
    <cellStyle name="Normal 9 2 3 2 2 7" xfId="4886" xr:uid="{00000000-0005-0000-0000-0000211F0000}"/>
    <cellStyle name="Normal 9 2 3 2 2 7 2" xfId="22616" xr:uid="{181BE6F9-7997-4092-9FBC-42EA1FABF794}"/>
    <cellStyle name="Normal 9 2 3 2 2 7 3" xfId="13336" xr:uid="{FC857F34-0586-4F94-9649-3E31E3517CEE}"/>
    <cellStyle name="Normal 9 2 3 2 2 8" xfId="18399" xr:uid="{D042633E-F7DF-49A4-8B49-9BA512A2C3A5}"/>
    <cellStyle name="Normal 9 2 3 2 2 9" xfId="17565" xr:uid="{239C6F77-7667-457C-906D-C3C7C9A50FBA}"/>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5173" xr:uid="{9A5126C3-9054-40E7-B6A1-298C1312AC11}"/>
    <cellStyle name="Normal 9 2 3 2 3 2 2 3" xfId="15893" xr:uid="{792DBA70-01AF-437B-871D-DE3F6F4CAB09}"/>
    <cellStyle name="Normal 9 2 3 2 3 2 3" xfId="20956" xr:uid="{1C5389D6-AB50-49F6-9C06-4CB90686ED36}"/>
    <cellStyle name="Normal 9 2 3 2 3 2 4" xfId="11675" xr:uid="{EA97313C-A343-48AA-B842-177BA6DC1FCB}"/>
    <cellStyle name="Normal 9 2 3 2 3 3" xfId="5298" xr:uid="{00000000-0005-0000-0000-0000251F0000}"/>
    <cellStyle name="Normal 9 2 3 2 3 3 2" xfId="23028" xr:uid="{E23E6B9A-0113-4098-AAFE-804B6AE92956}"/>
    <cellStyle name="Normal 9 2 3 2 3 3 3" xfId="13748" xr:uid="{4B2FF782-179F-4BE5-B5C2-DEFFCB9C0ACE}"/>
    <cellStyle name="Normal 9 2 3 2 3 4" xfId="18811" xr:uid="{B4AC075A-8DCB-4559-A538-F01F2F095A5C}"/>
    <cellStyle name="Normal 9 2 3 2 3 5" xfId="17983" xr:uid="{FAD35DE8-1001-4073-90A9-343AE90E9FE0}"/>
    <cellStyle name="Normal 9 2 3 2 3 6" xfId="9530" xr:uid="{06CEB127-02FC-471C-9A21-30F6882DE2B0}"/>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5586" xr:uid="{8EE91E92-B303-40D1-BF07-35A86AE8D263}"/>
    <cellStyle name="Normal 9 2 3 2 4 2 2 3" xfId="16306" xr:uid="{BBEF6A94-6203-4DB9-8797-114575A54538}"/>
    <cellStyle name="Normal 9 2 3 2 4 2 3" xfId="21369" xr:uid="{0A05D258-3D3A-4990-A9F0-3EAF5E62D74E}"/>
    <cellStyle name="Normal 9 2 3 2 4 2 4" xfId="12088" xr:uid="{7A1292E0-18E1-452E-B7FB-249BDC0593BC}"/>
    <cellStyle name="Normal 9 2 3 2 4 3" xfId="5711" xr:uid="{00000000-0005-0000-0000-0000291F0000}"/>
    <cellStyle name="Normal 9 2 3 2 4 3 2" xfId="23441" xr:uid="{DEC34032-9CDB-458C-BABD-16562EBD9786}"/>
    <cellStyle name="Normal 9 2 3 2 4 3 3" xfId="14161" xr:uid="{EB4CD0E7-C09A-4B80-A16A-B64B50E37AE4}"/>
    <cellStyle name="Normal 9 2 3 2 4 4" xfId="19224" xr:uid="{088B2709-2390-4205-8447-9A1D2B14E18B}"/>
    <cellStyle name="Normal 9 2 3 2 4 5" xfId="9943" xr:uid="{FC8B8B6B-F49C-4480-9F29-A2A3AEF6285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5999" xr:uid="{4120D768-2DDB-4086-91B2-14F69A0FB2C9}"/>
    <cellStyle name="Normal 9 2 3 2 5 2 2 3" xfId="16719" xr:uid="{315125F6-E7D5-4D20-9DD2-E4530D7573F3}"/>
    <cellStyle name="Normal 9 2 3 2 5 2 3" xfId="21782" xr:uid="{49A4042E-0EFF-4497-90E8-72CFA1515544}"/>
    <cellStyle name="Normal 9 2 3 2 5 2 4" xfId="12501" xr:uid="{1D26DB3D-3191-4D33-B4C9-9821C6AF42C4}"/>
    <cellStyle name="Normal 9 2 3 2 5 3" xfId="6124" xr:uid="{00000000-0005-0000-0000-00002D1F0000}"/>
    <cellStyle name="Normal 9 2 3 2 5 3 2" xfId="23854" xr:uid="{50C9A459-3FEA-42EF-ACE6-53DCC514128A}"/>
    <cellStyle name="Normal 9 2 3 2 5 3 3" xfId="14574" xr:uid="{12DFD891-4AFC-4A89-AF91-5AA113EFF79F}"/>
    <cellStyle name="Normal 9 2 3 2 5 4" xfId="19637" xr:uid="{D75E1764-BCA7-4E78-9288-F60574B5CF44}"/>
    <cellStyle name="Normal 9 2 3 2 5 5" xfId="10356" xr:uid="{B5173A32-18BE-494B-A7C1-D69ECDC5A1BB}"/>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6412" xr:uid="{3163B974-02ED-448A-A666-06C3EAAC7DB8}"/>
    <cellStyle name="Normal 9 2 3 2 6 2 2 3" xfId="17132" xr:uid="{B160F7B0-3094-40BE-8519-5F03EB49203B}"/>
    <cellStyle name="Normal 9 2 3 2 6 2 3" xfId="22195" xr:uid="{4B6C856B-ED35-4589-9416-7465862EDBCD}"/>
    <cellStyle name="Normal 9 2 3 2 6 2 4" xfId="12914" xr:uid="{C5DDD200-E615-49F8-AF73-EA7D5EA69CB1}"/>
    <cellStyle name="Normal 9 2 3 2 6 3" xfId="6537" xr:uid="{00000000-0005-0000-0000-0000311F0000}"/>
    <cellStyle name="Normal 9 2 3 2 6 3 2" xfId="24267" xr:uid="{5DCDF7F1-8714-497D-8546-80B48859D83F}"/>
    <cellStyle name="Normal 9 2 3 2 6 3 3" xfId="14987" xr:uid="{1227328D-E21E-470E-BFE3-BEB452510E31}"/>
    <cellStyle name="Normal 9 2 3 2 6 4" xfId="20050" xr:uid="{C3E966DD-878C-4681-AE20-A5F4357BDD08}"/>
    <cellStyle name="Normal 9 2 3 2 6 5" xfId="10769" xr:uid="{FC3F2341-A69C-4A2D-A49B-A31114377534}"/>
    <cellStyle name="Normal 9 2 3 2 7" xfId="2667" xr:uid="{00000000-0005-0000-0000-0000321F0000}"/>
    <cellStyle name="Normal 9 2 3 2 7 2" xfId="6950" xr:uid="{00000000-0005-0000-0000-0000331F0000}"/>
    <cellStyle name="Normal 9 2 3 2 7 2 2" xfId="24680" xr:uid="{9C3AC5C2-8F75-44E1-B580-B1A1E0E09CCD}"/>
    <cellStyle name="Normal 9 2 3 2 7 2 3" xfId="15400" xr:uid="{77A64FCB-2EBE-4625-964C-4C2E1615684D}"/>
    <cellStyle name="Normal 9 2 3 2 7 3" xfId="20463" xr:uid="{2FC89207-7CED-4FBB-AA3F-B8E8D4D28CC5}"/>
    <cellStyle name="Normal 9 2 3 2 7 4" xfId="11182" xr:uid="{258F77D4-3626-41CE-9CDD-1BBE3C2606EC}"/>
    <cellStyle name="Normal 9 2 3 2 8" xfId="4885" xr:uid="{00000000-0005-0000-0000-0000341F0000}"/>
    <cellStyle name="Normal 9 2 3 2 8 2" xfId="22615" xr:uid="{1A026865-45B3-4A81-ABE6-B910068EE4D8}"/>
    <cellStyle name="Normal 9 2 3 2 8 3" xfId="13335" xr:uid="{DCC9416F-5ADB-4540-BD03-6957CCEC3C4D}"/>
    <cellStyle name="Normal 9 2 3 2 9" xfId="18398" xr:uid="{8269864C-6EBA-45F8-A8A6-82C04649758F}"/>
    <cellStyle name="Normal 9 2 3 3" xfId="523" xr:uid="{00000000-0005-0000-0000-0000351F0000}"/>
    <cellStyle name="Normal 9 2 3 3 10" xfId="9119" xr:uid="{65CC0C14-45B3-41A1-8843-674265D3821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5175" xr:uid="{0F21499B-350D-4FAD-B4A0-CAD7FBAA96B0}"/>
    <cellStyle name="Normal 9 2 3 3 2 2 2 3" xfId="15895" xr:uid="{549E1FAD-5551-4A77-9702-DA980F045A59}"/>
    <cellStyle name="Normal 9 2 3 3 2 2 3" xfId="20958" xr:uid="{CD3A323B-D0A9-4229-9AE6-E993D7E1541A}"/>
    <cellStyle name="Normal 9 2 3 3 2 2 4" xfId="11677" xr:uid="{88873530-355A-4FC8-BE0F-C4BE14A0B20C}"/>
    <cellStyle name="Normal 9 2 3 3 2 3" xfId="5300" xr:uid="{00000000-0005-0000-0000-0000391F0000}"/>
    <cellStyle name="Normal 9 2 3 3 2 3 2" xfId="23030" xr:uid="{CFD02B66-9D60-4A32-8CCD-2B6909E0CBE3}"/>
    <cellStyle name="Normal 9 2 3 3 2 3 3" xfId="13750" xr:uid="{7C795D16-47EB-4D9A-B3D9-0F7230A07BB8}"/>
    <cellStyle name="Normal 9 2 3 3 2 4" xfId="18813" xr:uid="{C71B7FA1-FE3C-4867-B72C-EF4F7C87C49C}"/>
    <cellStyle name="Normal 9 2 3 3 2 5" xfId="17985" xr:uid="{E5BAFD5C-E151-4CA3-BA51-77E3C9F1333B}"/>
    <cellStyle name="Normal 9 2 3 3 2 6" xfId="9532" xr:uid="{A2CDBF04-5753-4C4F-9C99-A250B712B933}"/>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5588" xr:uid="{71A6B7F3-4BD2-4B4A-9ED8-23D0E249178B}"/>
    <cellStyle name="Normal 9 2 3 3 3 2 2 3" xfId="16308" xr:uid="{74FA4C52-7F29-4D80-811D-FE4FE5753B3C}"/>
    <cellStyle name="Normal 9 2 3 3 3 2 3" xfId="21371" xr:uid="{05514B58-C078-4B7B-BF48-6C3FA45E6D9B}"/>
    <cellStyle name="Normal 9 2 3 3 3 2 4" xfId="12090" xr:uid="{E19BD3FC-12EF-4DC5-9667-8FB1928321B8}"/>
    <cellStyle name="Normal 9 2 3 3 3 3" xfId="5713" xr:uid="{00000000-0005-0000-0000-00003D1F0000}"/>
    <cellStyle name="Normal 9 2 3 3 3 3 2" xfId="23443" xr:uid="{965AEB8D-26A3-4976-A99A-034A7D2B849D}"/>
    <cellStyle name="Normal 9 2 3 3 3 3 3" xfId="14163" xr:uid="{2B81AB92-4EF4-4F11-830B-50E79703DB1C}"/>
    <cellStyle name="Normal 9 2 3 3 3 4" xfId="19226" xr:uid="{1C0C1140-61E8-473C-AB8C-9733189DA6F5}"/>
    <cellStyle name="Normal 9 2 3 3 3 5" xfId="9945" xr:uid="{62B79D69-D89C-41E4-B5DE-F38AC6668B2D}"/>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6001" xr:uid="{54C15A24-3282-43F4-96A1-3F5ADC622ACD}"/>
    <cellStyle name="Normal 9 2 3 3 4 2 2 3" xfId="16721" xr:uid="{E3A82357-3F15-41DB-B439-84BFE3C8958D}"/>
    <cellStyle name="Normal 9 2 3 3 4 2 3" xfId="21784" xr:uid="{67550519-CDD1-4B29-B5E7-0342AE875DA9}"/>
    <cellStyle name="Normal 9 2 3 3 4 2 4" xfId="12503" xr:uid="{D9527489-00D4-45E6-871D-80D5D28662E2}"/>
    <cellStyle name="Normal 9 2 3 3 4 3" xfId="6126" xr:uid="{00000000-0005-0000-0000-0000411F0000}"/>
    <cellStyle name="Normal 9 2 3 3 4 3 2" xfId="23856" xr:uid="{F1A2BFEE-F977-409D-B85C-3E0154161110}"/>
    <cellStyle name="Normal 9 2 3 3 4 3 3" xfId="14576" xr:uid="{78D48D71-CAD5-4A3A-AAA7-9C578790B36C}"/>
    <cellStyle name="Normal 9 2 3 3 4 4" xfId="19639" xr:uid="{2B16E1FE-9924-4204-84D5-90C64833C981}"/>
    <cellStyle name="Normal 9 2 3 3 4 5" xfId="10358" xr:uid="{04FEEF84-9511-4C8A-8AA4-A1EC32649FE8}"/>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6414" xr:uid="{6E123DA6-6CC0-45FA-8409-139550B2D05D}"/>
    <cellStyle name="Normal 9 2 3 3 5 2 2 3" xfId="17134" xr:uid="{F97CCE43-A924-43E5-82FE-9D06C517545F}"/>
    <cellStyle name="Normal 9 2 3 3 5 2 3" xfId="22197" xr:uid="{607FC05E-A9E3-44B0-AC0D-811EA71AA912}"/>
    <cellStyle name="Normal 9 2 3 3 5 2 4" xfId="12916" xr:uid="{7B9294EE-5328-4996-B221-169C47FD7AC4}"/>
    <cellStyle name="Normal 9 2 3 3 5 3" xfId="6539" xr:uid="{00000000-0005-0000-0000-0000451F0000}"/>
    <cellStyle name="Normal 9 2 3 3 5 3 2" xfId="24269" xr:uid="{1B01BFD3-0243-4570-8917-16B60C234942}"/>
    <cellStyle name="Normal 9 2 3 3 5 3 3" xfId="14989" xr:uid="{3B65C173-9B4A-424A-8FDC-4AE404F4D218}"/>
    <cellStyle name="Normal 9 2 3 3 5 4" xfId="20052" xr:uid="{C985A995-7C77-4968-8D63-BC44D9F61B6B}"/>
    <cellStyle name="Normal 9 2 3 3 5 5" xfId="10771" xr:uid="{0F7DA371-AE0D-49B9-A37A-A71A27844321}"/>
    <cellStyle name="Normal 9 2 3 3 6" xfId="2669" xr:uid="{00000000-0005-0000-0000-0000461F0000}"/>
    <cellStyle name="Normal 9 2 3 3 6 2" xfId="6952" xr:uid="{00000000-0005-0000-0000-0000471F0000}"/>
    <cellStyle name="Normal 9 2 3 3 6 2 2" xfId="24682" xr:uid="{8463A424-CB38-493D-8C9D-E6FD0A5C171D}"/>
    <cellStyle name="Normal 9 2 3 3 6 2 3" xfId="15402" xr:uid="{F903836F-04C5-4735-B8CD-E8DA7072EE3A}"/>
    <cellStyle name="Normal 9 2 3 3 6 3" xfId="20465" xr:uid="{D107672D-3A56-4F8E-B2BD-62D8BC0AF41A}"/>
    <cellStyle name="Normal 9 2 3 3 6 4" xfId="11184" xr:uid="{A3A69E85-941F-4A72-8B10-E3247231210C}"/>
    <cellStyle name="Normal 9 2 3 3 7" xfId="4887" xr:uid="{00000000-0005-0000-0000-0000481F0000}"/>
    <cellStyle name="Normal 9 2 3 3 7 2" xfId="22617" xr:uid="{60DE626D-D617-479B-AB50-1BD6FC660928}"/>
    <cellStyle name="Normal 9 2 3 3 7 3" xfId="13337" xr:uid="{6255DE8A-968A-4607-8903-1D451DA0811E}"/>
    <cellStyle name="Normal 9 2 3 3 8" xfId="18400" xr:uid="{97A4C3D1-8E10-4967-91BE-71277A556BCC}"/>
    <cellStyle name="Normal 9 2 3 3 9" xfId="17566" xr:uid="{866982E9-C00A-49C9-9D32-EAAC131DA073}"/>
    <cellStyle name="Normal 9 2 3 4" xfId="987" xr:uid="{00000000-0005-0000-0000-0000491F0000}"/>
    <cellStyle name="Normal 9 2 3 4 2" xfId="3220" xr:uid="{00000000-0005-0000-0000-00004A1F0000}"/>
    <cellStyle name="Normal 9 2 3 4 2 2" xfId="7442" xr:uid="{00000000-0005-0000-0000-00004B1F0000}"/>
    <cellStyle name="Normal 9 2 3 4 2 2 2" xfId="25172" xr:uid="{218193B4-5CB6-4AA0-A652-AE64CDD26179}"/>
    <cellStyle name="Normal 9 2 3 4 2 2 3" xfId="15892" xr:uid="{AE4FB7A3-009A-461D-8D69-6072DE4B7B38}"/>
    <cellStyle name="Normal 9 2 3 4 2 3" xfId="20955" xr:uid="{4579DAE8-6692-4D1E-848F-B653842EFFF6}"/>
    <cellStyle name="Normal 9 2 3 4 2 4" xfId="11674" xr:uid="{E1FD6683-711A-4011-9646-146B29757A48}"/>
    <cellStyle name="Normal 9 2 3 4 3" xfId="5297" xr:uid="{00000000-0005-0000-0000-00004C1F0000}"/>
    <cellStyle name="Normal 9 2 3 4 3 2" xfId="23027" xr:uid="{E9872515-6786-4D75-80DF-E38B1014A33F}"/>
    <cellStyle name="Normal 9 2 3 4 3 3" xfId="13747" xr:uid="{A5635633-4840-4F22-AB6C-A469ACCB2522}"/>
    <cellStyle name="Normal 9 2 3 4 4" xfId="18810" xr:uid="{2C28C8E4-5B27-4876-9EBC-9F6398027259}"/>
    <cellStyle name="Normal 9 2 3 4 5" xfId="17982" xr:uid="{EDEC8E6B-09EE-45EF-9EB7-0CF36507E7B0}"/>
    <cellStyle name="Normal 9 2 3 4 6" xfId="9529" xr:uid="{EF991B37-E293-45A2-BD18-233540354460}"/>
    <cellStyle name="Normal 9 2 3 5" xfId="1403" xr:uid="{00000000-0005-0000-0000-00004D1F0000}"/>
    <cellStyle name="Normal 9 2 3 5 2" xfId="3633" xr:uid="{00000000-0005-0000-0000-00004E1F0000}"/>
    <cellStyle name="Normal 9 2 3 5 2 2" xfId="7855" xr:uid="{00000000-0005-0000-0000-00004F1F0000}"/>
    <cellStyle name="Normal 9 2 3 5 2 2 2" xfId="25585" xr:uid="{6E1F99F6-38C0-4BC0-B674-61493CED52EE}"/>
    <cellStyle name="Normal 9 2 3 5 2 2 3" xfId="16305" xr:uid="{DF792B62-E61F-4FBB-B9CC-42997209DB14}"/>
    <cellStyle name="Normal 9 2 3 5 2 3" xfId="21368" xr:uid="{AD736D7A-BA83-46BD-8E76-5929971E8BB9}"/>
    <cellStyle name="Normal 9 2 3 5 2 4" xfId="12087" xr:uid="{D0894A30-3D0F-4EFB-8A5D-E46C993B0920}"/>
    <cellStyle name="Normal 9 2 3 5 3" xfId="5710" xr:uid="{00000000-0005-0000-0000-0000501F0000}"/>
    <cellStyle name="Normal 9 2 3 5 3 2" xfId="23440" xr:uid="{848ECF7E-8F94-40B8-B29D-CBCBB12C8256}"/>
    <cellStyle name="Normal 9 2 3 5 3 3" xfId="14160" xr:uid="{5D42708F-3768-4B36-A082-E1046C173B3C}"/>
    <cellStyle name="Normal 9 2 3 5 4" xfId="19223" xr:uid="{A43F5EDF-4DD0-4F27-8098-088A3AB9FBD7}"/>
    <cellStyle name="Normal 9 2 3 5 5" xfId="9942" xr:uid="{C4E8C645-EFC6-42C9-82CC-09CE5AABACE8}"/>
    <cellStyle name="Normal 9 2 3 6" xfId="1816" xr:uid="{00000000-0005-0000-0000-0000511F0000}"/>
    <cellStyle name="Normal 9 2 3 6 2" xfId="4046" xr:uid="{00000000-0005-0000-0000-0000521F0000}"/>
    <cellStyle name="Normal 9 2 3 6 2 2" xfId="8268" xr:uid="{00000000-0005-0000-0000-0000531F0000}"/>
    <cellStyle name="Normal 9 2 3 6 2 2 2" xfId="25998" xr:uid="{488F9D0A-D750-488B-8E72-BD49F99BFC6F}"/>
    <cellStyle name="Normal 9 2 3 6 2 2 3" xfId="16718" xr:uid="{D4DB076C-1D88-42DF-8B72-783559D4A9D6}"/>
    <cellStyle name="Normal 9 2 3 6 2 3" xfId="21781" xr:uid="{D1F9988F-5ECE-4B51-93A0-02672DD1543C}"/>
    <cellStyle name="Normal 9 2 3 6 2 4" xfId="12500" xr:uid="{2EE3C769-BC5F-4726-B2F1-35906068D2AB}"/>
    <cellStyle name="Normal 9 2 3 6 3" xfId="6123" xr:uid="{00000000-0005-0000-0000-0000541F0000}"/>
    <cellStyle name="Normal 9 2 3 6 3 2" xfId="23853" xr:uid="{63C7B50B-8F69-4A76-84BB-0DDBCB19018F}"/>
    <cellStyle name="Normal 9 2 3 6 3 3" xfId="14573" xr:uid="{6C4D8AF8-5ED6-42AA-8571-4297CDE17117}"/>
    <cellStyle name="Normal 9 2 3 6 4" xfId="19636" xr:uid="{38A4948E-581D-4CAD-8E1A-BE78D77F7C47}"/>
    <cellStyle name="Normal 9 2 3 6 5" xfId="10355" xr:uid="{89C4B5B1-114E-400E-A3A0-6B473F21FDA5}"/>
    <cellStyle name="Normal 9 2 3 7" xfId="2230" xr:uid="{00000000-0005-0000-0000-0000551F0000}"/>
    <cellStyle name="Normal 9 2 3 7 2" xfId="4459" xr:uid="{00000000-0005-0000-0000-0000561F0000}"/>
    <cellStyle name="Normal 9 2 3 7 2 2" xfId="8681" xr:uid="{00000000-0005-0000-0000-0000571F0000}"/>
    <cellStyle name="Normal 9 2 3 7 2 2 2" xfId="26411" xr:uid="{A28BE71B-5319-4A56-AA2C-D9747F5171BD}"/>
    <cellStyle name="Normal 9 2 3 7 2 2 3" xfId="17131" xr:uid="{D20C54F2-000B-460E-B17E-810FA79824C3}"/>
    <cellStyle name="Normal 9 2 3 7 2 3" xfId="22194" xr:uid="{C0C361FC-7CE3-4D42-8E25-F22BF1E2B298}"/>
    <cellStyle name="Normal 9 2 3 7 2 4" xfId="12913" xr:uid="{D68F7D7F-30F7-4491-B0B1-72B0C588A0EF}"/>
    <cellStyle name="Normal 9 2 3 7 3" xfId="6536" xr:uid="{00000000-0005-0000-0000-0000581F0000}"/>
    <cellStyle name="Normal 9 2 3 7 3 2" xfId="24266" xr:uid="{8820E9CC-A9AC-4C92-9E75-1167522A9898}"/>
    <cellStyle name="Normal 9 2 3 7 3 3" xfId="14986" xr:uid="{F16FEAF4-F31A-405C-AB89-52C9F0B6DE56}"/>
    <cellStyle name="Normal 9 2 3 7 4" xfId="20049" xr:uid="{C90D23E3-18B0-4DF6-9B0E-2DD99B561474}"/>
    <cellStyle name="Normal 9 2 3 7 5" xfId="10768" xr:uid="{5CA1E4CA-D829-43D0-BF7B-AE53427C038B}"/>
    <cellStyle name="Normal 9 2 3 8" xfId="2666" xr:uid="{00000000-0005-0000-0000-0000591F0000}"/>
    <cellStyle name="Normal 9 2 3 8 2" xfId="6949" xr:uid="{00000000-0005-0000-0000-00005A1F0000}"/>
    <cellStyle name="Normal 9 2 3 8 2 2" xfId="24679" xr:uid="{08096B7D-EF42-4B1B-B690-20FEC9E26C8C}"/>
    <cellStyle name="Normal 9 2 3 8 2 3" xfId="15399" xr:uid="{5148ECC8-0DB6-48A4-A799-B18F97D69417}"/>
    <cellStyle name="Normal 9 2 3 8 3" xfId="20462" xr:uid="{51361013-36E5-400C-A0B3-4E887E54125E}"/>
    <cellStyle name="Normal 9 2 3 8 4" xfId="11181" xr:uid="{B9805B9C-3BF4-47AB-B30E-2613BA473731}"/>
    <cellStyle name="Normal 9 2 3 9" xfId="4884" xr:uid="{00000000-0005-0000-0000-00005B1F0000}"/>
    <cellStyle name="Normal 9 2 3 9 2" xfId="22614" xr:uid="{208ACC27-6F24-4A67-BD17-7F96D31E365C}"/>
    <cellStyle name="Normal 9 2 3 9 3" xfId="13334" xr:uid="{C3350C2D-76F8-406F-ADB3-7B7C2FDA11AC}"/>
    <cellStyle name="Normal 9 2 4" xfId="524" xr:uid="{00000000-0005-0000-0000-00005C1F0000}"/>
    <cellStyle name="Normal 9 2 4 10" xfId="17567" xr:uid="{5696E58D-3B02-4888-B96D-3B727E75D8A5}"/>
    <cellStyle name="Normal 9 2 4 11" xfId="9120" xr:uid="{381C82C6-7AC5-47BE-9322-88DDA84FA4BA}"/>
    <cellStyle name="Normal 9 2 4 2" xfId="525" xr:uid="{00000000-0005-0000-0000-00005D1F0000}"/>
    <cellStyle name="Normal 9 2 4 2 10" xfId="9121" xr:uid="{2C344844-F361-4363-B1B2-FD9A3C21DEC1}"/>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5177" xr:uid="{9D961C39-56E0-4D3D-A485-E3938EC36511}"/>
    <cellStyle name="Normal 9 2 4 2 2 2 2 3" xfId="15897" xr:uid="{813CC258-C3FC-4073-BE50-0A1D140A4E7A}"/>
    <cellStyle name="Normal 9 2 4 2 2 2 3" xfId="20960" xr:uid="{31CC1CFA-8EEE-4681-B27F-496F00E34B0C}"/>
    <cellStyle name="Normal 9 2 4 2 2 2 4" xfId="11679" xr:uid="{65238291-A152-420D-896C-F806A7532971}"/>
    <cellStyle name="Normal 9 2 4 2 2 3" xfId="5302" xr:uid="{00000000-0005-0000-0000-0000611F0000}"/>
    <cellStyle name="Normal 9 2 4 2 2 3 2" xfId="23032" xr:uid="{15F0FC81-17A8-497C-A3B9-57ACC939F0C0}"/>
    <cellStyle name="Normal 9 2 4 2 2 3 3" xfId="13752" xr:uid="{D5E7E929-8572-4A1E-A5D7-E6BFF8559504}"/>
    <cellStyle name="Normal 9 2 4 2 2 4" xfId="18815" xr:uid="{7897D856-4A97-455D-891F-7F5883EF5AEA}"/>
    <cellStyle name="Normal 9 2 4 2 2 5" xfId="17987" xr:uid="{2CAFE084-5713-41AD-95D1-C1A8CA7C4D71}"/>
    <cellStyle name="Normal 9 2 4 2 2 6" xfId="9534" xr:uid="{E56EE6F1-A9A7-44DF-87B6-37B89B43D555}"/>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5590" xr:uid="{64AFDCFA-2B40-4466-8516-3DB258EA7FC0}"/>
    <cellStyle name="Normal 9 2 4 2 3 2 2 3" xfId="16310" xr:uid="{0113D801-9A05-4D27-BA56-9C05F9A380A2}"/>
    <cellStyle name="Normal 9 2 4 2 3 2 3" xfId="21373" xr:uid="{F31645CB-6F47-4BAE-89C6-29605FB08C54}"/>
    <cellStyle name="Normal 9 2 4 2 3 2 4" xfId="12092" xr:uid="{C320EBF8-B654-4285-992B-91E6ADCDC295}"/>
    <cellStyle name="Normal 9 2 4 2 3 3" xfId="5715" xr:uid="{00000000-0005-0000-0000-0000651F0000}"/>
    <cellStyle name="Normal 9 2 4 2 3 3 2" xfId="23445" xr:uid="{3ACD8A57-A78A-478A-8EF6-217C0B61F6F5}"/>
    <cellStyle name="Normal 9 2 4 2 3 3 3" xfId="14165" xr:uid="{9E5EB422-A5BA-427D-8493-D9A9BBE03377}"/>
    <cellStyle name="Normal 9 2 4 2 3 4" xfId="19228" xr:uid="{7FE69094-192C-46BF-AA82-D03B8F1B3856}"/>
    <cellStyle name="Normal 9 2 4 2 3 5" xfId="9947" xr:uid="{6C5F99CF-4652-45F2-B43F-7032532AE37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6003" xr:uid="{EF7342CF-D46C-43C2-A888-ADC7FFDE8AB6}"/>
    <cellStyle name="Normal 9 2 4 2 4 2 2 3" xfId="16723" xr:uid="{6C97D9F3-3534-4C03-8582-C4856000ACE3}"/>
    <cellStyle name="Normal 9 2 4 2 4 2 3" xfId="21786" xr:uid="{D8EBBAAA-866E-4B1F-95C8-911033801ABE}"/>
    <cellStyle name="Normal 9 2 4 2 4 2 4" xfId="12505" xr:uid="{64283E18-B33C-44E0-9533-0875457F5C73}"/>
    <cellStyle name="Normal 9 2 4 2 4 3" xfId="6128" xr:uid="{00000000-0005-0000-0000-0000691F0000}"/>
    <cellStyle name="Normal 9 2 4 2 4 3 2" xfId="23858" xr:uid="{109AD1C4-AE93-43DC-BF47-5FDD0053C588}"/>
    <cellStyle name="Normal 9 2 4 2 4 3 3" xfId="14578" xr:uid="{A1EE5AE6-89B2-457C-9653-04AD87E1F869}"/>
    <cellStyle name="Normal 9 2 4 2 4 4" xfId="19641" xr:uid="{9809AA1A-7485-4F55-987C-BDFA36D85C42}"/>
    <cellStyle name="Normal 9 2 4 2 4 5" xfId="10360" xr:uid="{F2BB52A8-2F3C-4A00-A140-1F3950E2ADB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6416" xr:uid="{6B8E6D3E-A5B0-4FBB-A0BB-52AF1D341107}"/>
    <cellStyle name="Normal 9 2 4 2 5 2 2 3" xfId="17136" xr:uid="{13F3590D-6F5F-458D-84E4-3105482B52C6}"/>
    <cellStyle name="Normal 9 2 4 2 5 2 3" xfId="22199" xr:uid="{205DA7B4-0CEC-4D6D-825A-8EAD397B6AAB}"/>
    <cellStyle name="Normal 9 2 4 2 5 2 4" xfId="12918" xr:uid="{4AFDCFF9-56B2-4BC3-BA74-02299D7F75C2}"/>
    <cellStyle name="Normal 9 2 4 2 5 3" xfId="6541" xr:uid="{00000000-0005-0000-0000-00006D1F0000}"/>
    <cellStyle name="Normal 9 2 4 2 5 3 2" xfId="24271" xr:uid="{69E742B8-5350-449A-863E-7D90620C2CDB}"/>
    <cellStyle name="Normal 9 2 4 2 5 3 3" xfId="14991" xr:uid="{6805FAD4-6531-4C86-87D4-9F6351430E41}"/>
    <cellStyle name="Normal 9 2 4 2 5 4" xfId="20054" xr:uid="{E8974966-14C4-4C5C-90F2-2446136CF6DF}"/>
    <cellStyle name="Normal 9 2 4 2 5 5" xfId="10773" xr:uid="{B85D6FC0-5A81-4362-99B2-31FBB60F1870}"/>
    <cellStyle name="Normal 9 2 4 2 6" xfId="2671" xr:uid="{00000000-0005-0000-0000-00006E1F0000}"/>
    <cellStyle name="Normal 9 2 4 2 6 2" xfId="6954" xr:uid="{00000000-0005-0000-0000-00006F1F0000}"/>
    <cellStyle name="Normal 9 2 4 2 6 2 2" xfId="24684" xr:uid="{CF74A47A-07A9-4D2B-B63C-FEAE5C7DBB3C}"/>
    <cellStyle name="Normal 9 2 4 2 6 2 3" xfId="15404" xr:uid="{51BAFC14-2BD3-4299-A439-D14FB0B98BD5}"/>
    <cellStyle name="Normal 9 2 4 2 6 3" xfId="20467" xr:uid="{2FBC69C8-D74A-4C77-8D01-81D4DB3F5AF3}"/>
    <cellStyle name="Normal 9 2 4 2 6 4" xfId="11186" xr:uid="{C7882F31-67B5-48A1-84DD-02A7D8AC0EF2}"/>
    <cellStyle name="Normal 9 2 4 2 7" xfId="4889" xr:uid="{00000000-0005-0000-0000-0000701F0000}"/>
    <cellStyle name="Normal 9 2 4 2 7 2" xfId="22619" xr:uid="{309B1819-F687-4EC2-996F-F63DF8DD54A1}"/>
    <cellStyle name="Normal 9 2 4 2 7 3" xfId="13339" xr:uid="{73EDAED8-55D0-41D0-A76B-7F4793DFA648}"/>
    <cellStyle name="Normal 9 2 4 2 8" xfId="18402" xr:uid="{CB58B900-A865-4139-B72B-8341AE886BC2}"/>
    <cellStyle name="Normal 9 2 4 2 9" xfId="17568" xr:uid="{873B5455-D82F-4CEF-ACE6-850769F372C5}"/>
    <cellStyle name="Normal 9 2 4 3" xfId="991" xr:uid="{00000000-0005-0000-0000-0000711F0000}"/>
    <cellStyle name="Normal 9 2 4 3 2" xfId="3224" xr:uid="{00000000-0005-0000-0000-0000721F0000}"/>
    <cellStyle name="Normal 9 2 4 3 2 2" xfId="7446" xr:uid="{00000000-0005-0000-0000-0000731F0000}"/>
    <cellStyle name="Normal 9 2 4 3 2 2 2" xfId="25176" xr:uid="{67856396-4735-47D0-8F59-21348A711409}"/>
    <cellStyle name="Normal 9 2 4 3 2 2 3" xfId="15896" xr:uid="{A4AEEDD7-1C30-4E0E-A36C-A6236A726E71}"/>
    <cellStyle name="Normal 9 2 4 3 2 3" xfId="20959" xr:uid="{CBE02A88-237A-460A-A316-659698D7C034}"/>
    <cellStyle name="Normal 9 2 4 3 2 4" xfId="11678" xr:uid="{60FD2A14-573F-4AEA-B31A-AC26B465BEFD}"/>
    <cellStyle name="Normal 9 2 4 3 3" xfId="5301" xr:uid="{00000000-0005-0000-0000-0000741F0000}"/>
    <cellStyle name="Normal 9 2 4 3 3 2" xfId="23031" xr:uid="{3305EC1F-3D31-4079-9FC0-5F42ED08EBD9}"/>
    <cellStyle name="Normal 9 2 4 3 3 3" xfId="13751" xr:uid="{249F87D1-533C-4014-B101-088DB820295C}"/>
    <cellStyle name="Normal 9 2 4 3 4" xfId="18814" xr:uid="{EAC48739-AA0D-4C10-A1D7-AE6AEC4264D3}"/>
    <cellStyle name="Normal 9 2 4 3 5" xfId="17986" xr:uid="{143CDFEA-7CC9-4FC1-B9D3-4FBF285DB2F0}"/>
    <cellStyle name="Normal 9 2 4 3 6" xfId="9533" xr:uid="{D1464A7B-1215-4D07-BB09-8D41E4C2FEF4}"/>
    <cellStyle name="Normal 9 2 4 4" xfId="1407" xr:uid="{00000000-0005-0000-0000-0000751F0000}"/>
    <cellStyle name="Normal 9 2 4 4 2" xfId="3637" xr:uid="{00000000-0005-0000-0000-0000761F0000}"/>
    <cellStyle name="Normal 9 2 4 4 2 2" xfId="7859" xr:uid="{00000000-0005-0000-0000-0000771F0000}"/>
    <cellStyle name="Normal 9 2 4 4 2 2 2" xfId="25589" xr:uid="{0F4DDB1F-A49B-43E3-8193-5812CEA1BE1D}"/>
    <cellStyle name="Normal 9 2 4 4 2 2 3" xfId="16309" xr:uid="{0D397290-F25E-4B65-83B4-300035BDD594}"/>
    <cellStyle name="Normal 9 2 4 4 2 3" xfId="21372" xr:uid="{F0C08D70-EF4B-4C20-B68C-B49403CD893E}"/>
    <cellStyle name="Normal 9 2 4 4 2 4" xfId="12091" xr:uid="{72146EE3-F944-4CB5-9EE0-219B8B2E5E6E}"/>
    <cellStyle name="Normal 9 2 4 4 3" xfId="5714" xr:uid="{00000000-0005-0000-0000-0000781F0000}"/>
    <cellStyle name="Normal 9 2 4 4 3 2" xfId="23444" xr:uid="{513BCF54-5139-472B-AD47-536387E3227B}"/>
    <cellStyle name="Normal 9 2 4 4 3 3" xfId="14164" xr:uid="{5216E6B6-C52E-4E54-9197-A6DAEF727F2E}"/>
    <cellStyle name="Normal 9 2 4 4 4" xfId="19227" xr:uid="{CDD2E544-91C1-49A0-A701-FDD93D6401CE}"/>
    <cellStyle name="Normal 9 2 4 4 5" xfId="9946" xr:uid="{18DA1324-BFEA-4871-A07F-6E4DB7B9A5AB}"/>
    <cellStyle name="Normal 9 2 4 5" xfId="1820" xr:uid="{00000000-0005-0000-0000-0000791F0000}"/>
    <cellStyle name="Normal 9 2 4 5 2" xfId="4050" xr:uid="{00000000-0005-0000-0000-00007A1F0000}"/>
    <cellStyle name="Normal 9 2 4 5 2 2" xfId="8272" xr:uid="{00000000-0005-0000-0000-00007B1F0000}"/>
    <cellStyle name="Normal 9 2 4 5 2 2 2" xfId="26002" xr:uid="{5F8AF96F-0F0A-4C93-9CF2-FE9222DD6E29}"/>
    <cellStyle name="Normal 9 2 4 5 2 2 3" xfId="16722" xr:uid="{383DE746-9EB2-4223-9163-D8B1379E971C}"/>
    <cellStyle name="Normal 9 2 4 5 2 3" xfId="21785" xr:uid="{6F364EA6-9E5A-44B8-9859-09ADE175D1CC}"/>
    <cellStyle name="Normal 9 2 4 5 2 4" xfId="12504" xr:uid="{3D07BE89-6619-4113-A906-EC037DB50589}"/>
    <cellStyle name="Normal 9 2 4 5 3" xfId="6127" xr:uid="{00000000-0005-0000-0000-00007C1F0000}"/>
    <cellStyle name="Normal 9 2 4 5 3 2" xfId="23857" xr:uid="{3640CBB7-8AD1-40A9-94AD-3A4C5E18A60E}"/>
    <cellStyle name="Normal 9 2 4 5 3 3" xfId="14577" xr:uid="{CC27DA94-F7A2-467C-965D-F2D4D01997A9}"/>
    <cellStyle name="Normal 9 2 4 5 4" xfId="19640" xr:uid="{7637C46B-4F1B-47D1-8DBC-E3E089B26D59}"/>
    <cellStyle name="Normal 9 2 4 5 5" xfId="10359" xr:uid="{84A7061B-BFA1-46EF-B81C-F9562E8FFA64}"/>
    <cellStyle name="Normal 9 2 4 6" xfId="2234" xr:uid="{00000000-0005-0000-0000-00007D1F0000}"/>
    <cellStyle name="Normal 9 2 4 6 2" xfId="4463" xr:uid="{00000000-0005-0000-0000-00007E1F0000}"/>
    <cellStyle name="Normal 9 2 4 6 2 2" xfId="8685" xr:uid="{00000000-0005-0000-0000-00007F1F0000}"/>
    <cellStyle name="Normal 9 2 4 6 2 2 2" xfId="26415" xr:uid="{4CEE22E6-F2D8-41C6-B31E-F58FA46F31DD}"/>
    <cellStyle name="Normal 9 2 4 6 2 2 3" xfId="17135" xr:uid="{91394983-DE91-4915-91D1-932DEBFEC692}"/>
    <cellStyle name="Normal 9 2 4 6 2 3" xfId="22198" xr:uid="{BA8A7C7A-8B36-4FC8-BA49-11C362F8660C}"/>
    <cellStyle name="Normal 9 2 4 6 2 4" xfId="12917" xr:uid="{4BE2E113-C0DA-4634-8E40-6605F0B93203}"/>
    <cellStyle name="Normal 9 2 4 6 3" xfId="6540" xr:uid="{00000000-0005-0000-0000-0000801F0000}"/>
    <cellStyle name="Normal 9 2 4 6 3 2" xfId="24270" xr:uid="{AF509479-0D53-44D7-9137-A526ACEB0BEC}"/>
    <cellStyle name="Normal 9 2 4 6 3 3" xfId="14990" xr:uid="{2E4F9E72-9D96-4EE9-886D-77038E090459}"/>
    <cellStyle name="Normal 9 2 4 6 4" xfId="20053" xr:uid="{B9BBCC9A-34B8-46A2-B73D-C327DF4AF41E}"/>
    <cellStyle name="Normal 9 2 4 6 5" xfId="10772" xr:uid="{1C9AC84D-1C59-44E4-9D45-5A823DEFB70E}"/>
    <cellStyle name="Normal 9 2 4 7" xfId="2670" xr:uid="{00000000-0005-0000-0000-0000811F0000}"/>
    <cellStyle name="Normal 9 2 4 7 2" xfId="6953" xr:uid="{00000000-0005-0000-0000-0000821F0000}"/>
    <cellStyle name="Normal 9 2 4 7 2 2" xfId="24683" xr:uid="{4D432B7E-CEE3-41C8-BC3C-817B7DFD90A2}"/>
    <cellStyle name="Normal 9 2 4 7 2 3" xfId="15403" xr:uid="{3CDCAD81-5598-4E05-8F1A-9CF14D21416F}"/>
    <cellStyle name="Normal 9 2 4 7 3" xfId="20466" xr:uid="{5136DB6B-AE3A-44A7-86CC-2156FB65B92B}"/>
    <cellStyle name="Normal 9 2 4 7 4" xfId="11185" xr:uid="{D499EAC6-C3A7-45CF-B722-26FF33DA1067}"/>
    <cellStyle name="Normal 9 2 4 8" xfId="4888" xr:uid="{00000000-0005-0000-0000-0000831F0000}"/>
    <cellStyle name="Normal 9 2 4 8 2" xfId="22618" xr:uid="{FC530294-031E-4DD4-B659-BA6D1E0D2DAB}"/>
    <cellStyle name="Normal 9 2 4 8 3" xfId="13338" xr:uid="{3413CDCB-1E9C-4820-94B6-80BC852665C3}"/>
    <cellStyle name="Normal 9 2 4 9" xfId="18401" xr:uid="{280BB96B-BFCD-404F-879F-B5B4ADFF394D}"/>
    <cellStyle name="Normal 9 2 5" xfId="526" xr:uid="{00000000-0005-0000-0000-0000841F0000}"/>
    <cellStyle name="Normal 9 2 5 10" xfId="9122" xr:uid="{4B12ABB8-6B1E-48A3-B734-30922ED75348}"/>
    <cellStyle name="Normal 9 2 5 2" xfId="993" xr:uid="{00000000-0005-0000-0000-0000851F0000}"/>
    <cellStyle name="Normal 9 2 5 2 2" xfId="3226" xr:uid="{00000000-0005-0000-0000-0000861F0000}"/>
    <cellStyle name="Normal 9 2 5 2 2 2" xfId="7448" xr:uid="{00000000-0005-0000-0000-0000871F0000}"/>
    <cellStyle name="Normal 9 2 5 2 2 2 2" xfId="25178" xr:uid="{83C3D937-D438-4125-B17F-1430E3232EDB}"/>
    <cellStyle name="Normal 9 2 5 2 2 2 3" xfId="15898" xr:uid="{A4E6C55E-29D2-400F-8E93-8F2E41F062AC}"/>
    <cellStyle name="Normal 9 2 5 2 2 3" xfId="20961" xr:uid="{540490F4-9536-4DFD-BF0D-84A0C5030814}"/>
    <cellStyle name="Normal 9 2 5 2 2 4" xfId="11680" xr:uid="{9E7644CD-7C69-4919-AE0B-70504E5ECA4C}"/>
    <cellStyle name="Normal 9 2 5 2 3" xfId="5303" xr:uid="{00000000-0005-0000-0000-0000881F0000}"/>
    <cellStyle name="Normal 9 2 5 2 3 2" xfId="23033" xr:uid="{713A680E-9455-4961-A579-08977CDE271F}"/>
    <cellStyle name="Normal 9 2 5 2 3 3" xfId="13753" xr:uid="{FCA8A84F-BAD3-4667-AAFF-CB6DD4DA525B}"/>
    <cellStyle name="Normal 9 2 5 2 4" xfId="18816" xr:uid="{221C53AD-3E3F-42FF-B34E-F5F27BD153A9}"/>
    <cellStyle name="Normal 9 2 5 2 5" xfId="17988" xr:uid="{4C206C72-532C-4F35-BA2F-1E07A193B5EF}"/>
    <cellStyle name="Normal 9 2 5 2 6" xfId="9535" xr:uid="{695301CE-B475-4468-8D12-93353484E567}"/>
    <cellStyle name="Normal 9 2 5 3" xfId="1409" xr:uid="{00000000-0005-0000-0000-0000891F0000}"/>
    <cellStyle name="Normal 9 2 5 3 2" xfId="3639" xr:uid="{00000000-0005-0000-0000-00008A1F0000}"/>
    <cellStyle name="Normal 9 2 5 3 2 2" xfId="7861" xr:uid="{00000000-0005-0000-0000-00008B1F0000}"/>
    <cellStyle name="Normal 9 2 5 3 2 2 2" xfId="25591" xr:uid="{87665A8E-263A-4F3A-ADF8-7B903337CAAD}"/>
    <cellStyle name="Normal 9 2 5 3 2 2 3" xfId="16311" xr:uid="{39802F25-B5AC-4501-BC19-36D823AD03CA}"/>
    <cellStyle name="Normal 9 2 5 3 2 3" xfId="21374" xr:uid="{D739B23D-AF79-4802-AEE8-CAEEA196A63B}"/>
    <cellStyle name="Normal 9 2 5 3 2 4" xfId="12093" xr:uid="{DA8E514C-D3D6-4613-A850-28FB910E1777}"/>
    <cellStyle name="Normal 9 2 5 3 3" xfId="5716" xr:uid="{00000000-0005-0000-0000-00008C1F0000}"/>
    <cellStyle name="Normal 9 2 5 3 3 2" xfId="23446" xr:uid="{DA2BF06A-8E5F-48F4-901A-9D98A21F3E45}"/>
    <cellStyle name="Normal 9 2 5 3 3 3" xfId="14166" xr:uid="{E2E72530-1412-49E0-81A7-C84C322AA4EB}"/>
    <cellStyle name="Normal 9 2 5 3 4" xfId="19229" xr:uid="{AF21283B-5730-4E1A-A1C2-5D218A4AC56E}"/>
    <cellStyle name="Normal 9 2 5 3 5" xfId="9948" xr:uid="{84743DEE-457F-475F-B1DD-174D16C608B6}"/>
    <cellStyle name="Normal 9 2 5 4" xfId="1822" xr:uid="{00000000-0005-0000-0000-00008D1F0000}"/>
    <cellStyle name="Normal 9 2 5 4 2" xfId="4052" xr:uid="{00000000-0005-0000-0000-00008E1F0000}"/>
    <cellStyle name="Normal 9 2 5 4 2 2" xfId="8274" xr:uid="{00000000-0005-0000-0000-00008F1F0000}"/>
    <cellStyle name="Normal 9 2 5 4 2 2 2" xfId="26004" xr:uid="{292E7F40-48DD-4534-8D60-731525D960FB}"/>
    <cellStyle name="Normal 9 2 5 4 2 2 3" xfId="16724" xr:uid="{D8089D22-FB9B-4FDA-A301-06CEA1F78258}"/>
    <cellStyle name="Normal 9 2 5 4 2 3" xfId="21787" xr:uid="{7F52C98F-5F61-4FBF-8949-F43F6C8C788A}"/>
    <cellStyle name="Normal 9 2 5 4 2 4" xfId="12506" xr:uid="{C270B0A0-48C3-4138-B8C9-230F2E586BE4}"/>
    <cellStyle name="Normal 9 2 5 4 3" xfId="6129" xr:uid="{00000000-0005-0000-0000-0000901F0000}"/>
    <cellStyle name="Normal 9 2 5 4 3 2" xfId="23859" xr:uid="{D60FA2CF-B5A3-428D-99E6-3DA1AEC23C53}"/>
    <cellStyle name="Normal 9 2 5 4 3 3" xfId="14579" xr:uid="{013F9A57-7A26-460D-B6B5-D1689120A6E8}"/>
    <cellStyle name="Normal 9 2 5 4 4" xfId="19642" xr:uid="{95366074-6EFE-4ACB-9608-C4DF1995E035}"/>
    <cellStyle name="Normal 9 2 5 4 5" xfId="10361" xr:uid="{796D20DC-E361-476B-A627-9C148CE92722}"/>
    <cellStyle name="Normal 9 2 5 5" xfId="2236" xr:uid="{00000000-0005-0000-0000-0000911F0000}"/>
    <cellStyle name="Normal 9 2 5 5 2" xfId="4465" xr:uid="{00000000-0005-0000-0000-0000921F0000}"/>
    <cellStyle name="Normal 9 2 5 5 2 2" xfId="8687" xr:uid="{00000000-0005-0000-0000-0000931F0000}"/>
    <cellStyle name="Normal 9 2 5 5 2 2 2" xfId="26417" xr:uid="{1A8B0154-D294-443F-AB8D-C2803CA5F714}"/>
    <cellStyle name="Normal 9 2 5 5 2 2 3" xfId="17137" xr:uid="{3FCB9C0B-95E9-40B0-8C59-A2ECC607C076}"/>
    <cellStyle name="Normal 9 2 5 5 2 3" xfId="22200" xr:uid="{708EA330-13B8-4624-8129-39A37195EB3D}"/>
    <cellStyle name="Normal 9 2 5 5 2 4" xfId="12919" xr:uid="{7A01CC23-430D-47D6-A182-5BC123A74D6D}"/>
    <cellStyle name="Normal 9 2 5 5 3" xfId="6542" xr:uid="{00000000-0005-0000-0000-0000941F0000}"/>
    <cellStyle name="Normal 9 2 5 5 3 2" xfId="24272" xr:uid="{5F0440BA-E849-4FBD-AE10-891424678FE7}"/>
    <cellStyle name="Normal 9 2 5 5 3 3" xfId="14992" xr:uid="{30BC7CB3-99D0-4516-9941-339E5C494DE1}"/>
    <cellStyle name="Normal 9 2 5 5 4" xfId="20055" xr:uid="{A48EADEF-8872-4554-9AB4-FBD2C4764652}"/>
    <cellStyle name="Normal 9 2 5 5 5" xfId="10774" xr:uid="{5CAA424D-A5D5-40FC-B1E8-50034B890049}"/>
    <cellStyle name="Normal 9 2 5 6" xfId="2672" xr:uid="{00000000-0005-0000-0000-0000951F0000}"/>
    <cellStyle name="Normal 9 2 5 6 2" xfId="6955" xr:uid="{00000000-0005-0000-0000-0000961F0000}"/>
    <cellStyle name="Normal 9 2 5 6 2 2" xfId="24685" xr:uid="{BA511233-80E5-48BA-9C37-1A647D56B461}"/>
    <cellStyle name="Normal 9 2 5 6 2 3" xfId="15405" xr:uid="{EE958F8C-1B38-4D4C-942D-56A4F2712D0F}"/>
    <cellStyle name="Normal 9 2 5 6 3" xfId="20468" xr:uid="{351A8E11-C96E-41D5-857D-BBD6295F6A15}"/>
    <cellStyle name="Normal 9 2 5 6 4" xfId="11187" xr:uid="{994A80E0-5AAB-4EA8-BDE1-67762C79C231}"/>
    <cellStyle name="Normal 9 2 5 7" xfId="4890" xr:uid="{00000000-0005-0000-0000-0000971F0000}"/>
    <cellStyle name="Normal 9 2 5 7 2" xfId="22620" xr:uid="{D4B38218-FF13-4EF8-BE66-735090C6FE6F}"/>
    <cellStyle name="Normal 9 2 5 7 3" xfId="13340" xr:uid="{B5BFD610-334E-4A3C-A88D-33A074E11DC8}"/>
    <cellStyle name="Normal 9 2 5 8" xfId="18403" xr:uid="{123B3713-FD94-4C72-BCF8-04CFF072B79A}"/>
    <cellStyle name="Normal 9 2 5 9" xfId="17569" xr:uid="{0A4462BB-9463-4A97-A8DB-F373C440314F}"/>
    <cellStyle name="Normal 9 2 6" xfId="978" xr:uid="{00000000-0005-0000-0000-0000981F0000}"/>
    <cellStyle name="Normal 9 2 6 2" xfId="3211" xr:uid="{00000000-0005-0000-0000-0000991F0000}"/>
    <cellStyle name="Normal 9 2 6 2 2" xfId="7433" xr:uid="{00000000-0005-0000-0000-00009A1F0000}"/>
    <cellStyle name="Normal 9 2 6 2 2 2" xfId="25163" xr:uid="{A5F62AA1-6FCA-4FD0-8ADB-8AB41206F217}"/>
    <cellStyle name="Normal 9 2 6 2 2 3" xfId="15883" xr:uid="{DE60D9F3-5595-4ED9-B351-B614AE8853E9}"/>
    <cellStyle name="Normal 9 2 6 2 3" xfId="20946" xr:uid="{A06C2F67-68D8-45E2-AE37-6139A8008303}"/>
    <cellStyle name="Normal 9 2 6 2 4" xfId="11665" xr:uid="{5893B42C-078D-467E-BAC3-119A8543BDD5}"/>
    <cellStyle name="Normal 9 2 6 3" xfId="5288" xr:uid="{00000000-0005-0000-0000-00009B1F0000}"/>
    <cellStyle name="Normal 9 2 6 3 2" xfId="23018" xr:uid="{9BDF735F-C480-4D66-832D-19F54F05EE08}"/>
    <cellStyle name="Normal 9 2 6 3 3" xfId="13738" xr:uid="{7A6C8B64-8B7A-443D-9CC4-9417B4BABD23}"/>
    <cellStyle name="Normal 9 2 6 4" xfId="18801" xr:uid="{5D383EA9-ACB2-4A2B-A613-0B1D9FE404A0}"/>
    <cellStyle name="Normal 9 2 6 5" xfId="17973" xr:uid="{186D366B-4C4C-4D24-9021-6B549C3ED4C5}"/>
    <cellStyle name="Normal 9 2 6 6" xfId="9520" xr:uid="{B423E7E0-E66E-401B-8DD4-0369DE16CC18}"/>
    <cellStyle name="Normal 9 2 7" xfId="1394" xr:uid="{00000000-0005-0000-0000-00009C1F0000}"/>
    <cellStyle name="Normal 9 2 7 2" xfId="3624" xr:uid="{00000000-0005-0000-0000-00009D1F0000}"/>
    <cellStyle name="Normal 9 2 7 2 2" xfId="7846" xr:uid="{00000000-0005-0000-0000-00009E1F0000}"/>
    <cellStyle name="Normal 9 2 7 2 2 2" xfId="25576" xr:uid="{CAF228E7-F5A2-4568-9B8B-96535C801B93}"/>
    <cellStyle name="Normal 9 2 7 2 2 3" xfId="16296" xr:uid="{8F705675-8220-43AA-BE6E-BCBE907693C8}"/>
    <cellStyle name="Normal 9 2 7 2 3" xfId="21359" xr:uid="{DA1C9F12-11AE-41C0-80B7-A34FCF8667BC}"/>
    <cellStyle name="Normal 9 2 7 2 4" xfId="12078" xr:uid="{F1701DFD-7824-4316-AF6F-6283C4C24E32}"/>
    <cellStyle name="Normal 9 2 7 3" xfId="5701" xr:uid="{00000000-0005-0000-0000-00009F1F0000}"/>
    <cellStyle name="Normal 9 2 7 3 2" xfId="23431" xr:uid="{8498099F-7540-4EA2-A126-17155BB602B5}"/>
    <cellStyle name="Normal 9 2 7 3 3" xfId="14151" xr:uid="{1E5C3AAB-ED9C-43B4-B809-D8D22B67E3ED}"/>
    <cellStyle name="Normal 9 2 7 4" xfId="19214" xr:uid="{0932BF9A-FB3A-4A90-A20B-5E71FAE28507}"/>
    <cellStyle name="Normal 9 2 7 5" xfId="9933" xr:uid="{8CEF9DAB-4C30-4C6B-A36E-61C4730FB29B}"/>
    <cellStyle name="Normal 9 2 8" xfId="1807" xr:uid="{00000000-0005-0000-0000-0000A01F0000}"/>
    <cellStyle name="Normal 9 2 8 2" xfId="4037" xr:uid="{00000000-0005-0000-0000-0000A11F0000}"/>
    <cellStyle name="Normal 9 2 8 2 2" xfId="8259" xr:uid="{00000000-0005-0000-0000-0000A21F0000}"/>
    <cellStyle name="Normal 9 2 8 2 2 2" xfId="25989" xr:uid="{A5C2FDAC-B0F7-483C-998F-4065364362D2}"/>
    <cellStyle name="Normal 9 2 8 2 2 3" xfId="16709" xr:uid="{6BA3B50A-DF9F-4C1C-9800-FCFE3B987480}"/>
    <cellStyle name="Normal 9 2 8 2 3" xfId="21772" xr:uid="{75024E50-30AD-4AEE-94F8-CA000A25B866}"/>
    <cellStyle name="Normal 9 2 8 2 4" xfId="12491" xr:uid="{EAFA297C-CE69-41BB-8D8C-97032EE8196F}"/>
    <cellStyle name="Normal 9 2 8 3" xfId="6114" xr:uid="{00000000-0005-0000-0000-0000A31F0000}"/>
    <cellStyle name="Normal 9 2 8 3 2" xfId="23844" xr:uid="{5D4BA8AD-C310-40D6-9BCF-EF2585C73A4C}"/>
    <cellStyle name="Normal 9 2 8 3 3" xfId="14564" xr:uid="{FE514B69-0AEC-4049-A038-F272070AC16E}"/>
    <cellStyle name="Normal 9 2 8 4" xfId="19627" xr:uid="{370D227A-B5BD-4F31-89C6-79C46F7F518B}"/>
    <cellStyle name="Normal 9 2 8 5" xfId="10346" xr:uid="{E5446197-BC1E-4DA9-AAB5-D47DCC8111C0}"/>
    <cellStyle name="Normal 9 2 9" xfId="2221" xr:uid="{00000000-0005-0000-0000-0000A41F0000}"/>
    <cellStyle name="Normal 9 2 9 2" xfId="4450" xr:uid="{00000000-0005-0000-0000-0000A51F0000}"/>
    <cellStyle name="Normal 9 2 9 2 2" xfId="8672" xr:uid="{00000000-0005-0000-0000-0000A61F0000}"/>
    <cellStyle name="Normal 9 2 9 2 2 2" xfId="26402" xr:uid="{FCA1E419-8724-4CA7-83C5-14795044A360}"/>
    <cellStyle name="Normal 9 2 9 2 2 3" xfId="17122" xr:uid="{506F0B16-B6DB-4B5B-A0AB-4CA8F6EAD15F}"/>
    <cellStyle name="Normal 9 2 9 2 3" xfId="22185" xr:uid="{20DBC5C7-6E79-4FD2-863E-BAED254FC334}"/>
    <cellStyle name="Normal 9 2 9 2 4" xfId="12904" xr:uid="{F1F51E84-C56A-4CB4-82E6-F96512682649}"/>
    <cellStyle name="Normal 9 2 9 3" xfId="6527" xr:uid="{00000000-0005-0000-0000-0000A71F0000}"/>
    <cellStyle name="Normal 9 2 9 3 2" xfId="24257" xr:uid="{B27DD898-BC5C-4CDA-9198-FAE3E96A096C}"/>
    <cellStyle name="Normal 9 2 9 3 3" xfId="14977" xr:uid="{96598FC8-D9C8-4207-98DF-835C3DA88078}"/>
    <cellStyle name="Normal 9 2 9 4" xfId="20040" xr:uid="{AD787AB7-D054-483E-A0E6-309FC3CA2041}"/>
    <cellStyle name="Normal 9 2 9 5" xfId="10759" xr:uid="{6077C4DC-2464-4D47-9CD9-E67BEB17796B}"/>
    <cellStyle name="Normal 9 3" xfId="527" xr:uid="{00000000-0005-0000-0000-0000A81F0000}"/>
    <cellStyle name="Normal 9 3 10" xfId="4891" xr:uid="{00000000-0005-0000-0000-0000A91F0000}"/>
    <cellStyle name="Normal 9 3 10 2" xfId="22621" xr:uid="{65ABE36C-C91B-440F-A57C-A33F89209ECC}"/>
    <cellStyle name="Normal 9 3 10 3" xfId="13341" xr:uid="{CF5DDE24-0CE0-4F68-AF2D-88FB15C1B591}"/>
    <cellStyle name="Normal 9 3 11" xfId="18404" xr:uid="{1B3578D5-9DC9-4B1E-B83A-6F4632E3AFD9}"/>
    <cellStyle name="Normal 9 3 12" xfId="17570" xr:uid="{E2973549-DE26-462C-A6FD-03121A934285}"/>
    <cellStyle name="Normal 9 3 13" xfId="9123" xr:uid="{88AAC8D3-4068-4543-B15B-C4D750ACCF9D}"/>
    <cellStyle name="Normal 9 3 2" xfId="528" xr:uid="{00000000-0005-0000-0000-0000AA1F0000}"/>
    <cellStyle name="Normal 9 3 2 10" xfId="18405" xr:uid="{CF2D5CEB-B85D-435E-B5CE-7BC188E6A010}"/>
    <cellStyle name="Normal 9 3 2 11" xfId="17571" xr:uid="{D5015D74-E012-4C09-B04C-4852B0045E00}"/>
    <cellStyle name="Normal 9 3 2 12" xfId="9124" xr:uid="{CD83DBCA-0F30-4781-8C69-4A1DAA477907}"/>
    <cellStyle name="Normal 9 3 2 2" xfId="529" xr:uid="{00000000-0005-0000-0000-0000AB1F0000}"/>
    <cellStyle name="Normal 9 3 2 2 10" xfId="17572" xr:uid="{8949F356-03C8-4A6B-B611-203D7FAC86A6}"/>
    <cellStyle name="Normal 9 3 2 2 11" xfId="9125" xr:uid="{857904E7-484B-4C25-A0CF-55E3E1F53860}"/>
    <cellStyle name="Normal 9 3 2 2 2" xfId="530" xr:uid="{00000000-0005-0000-0000-0000AC1F0000}"/>
    <cellStyle name="Normal 9 3 2 2 2 10" xfId="9126" xr:uid="{73556425-A5EF-4803-A435-3FFED4CE679C}"/>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5182" xr:uid="{D8C44D2F-A1F7-471F-843D-330B7362E75F}"/>
    <cellStyle name="Normal 9 3 2 2 2 2 2 2 3" xfId="15902" xr:uid="{692EEDFD-40E0-4522-A27A-154CB469A342}"/>
    <cellStyle name="Normal 9 3 2 2 2 2 2 3" xfId="20965" xr:uid="{798C8211-BFD6-4AF6-99C6-C1C85E1A454B}"/>
    <cellStyle name="Normal 9 3 2 2 2 2 2 4" xfId="11684" xr:uid="{3455BA18-82EE-42F7-A760-0F215773CDDB}"/>
    <cellStyle name="Normal 9 3 2 2 2 2 3" xfId="5307" xr:uid="{00000000-0005-0000-0000-0000B01F0000}"/>
    <cellStyle name="Normal 9 3 2 2 2 2 3 2" xfId="23037" xr:uid="{7D6127A2-154C-428E-A8F7-6FE6D06466AB}"/>
    <cellStyle name="Normal 9 3 2 2 2 2 3 3" xfId="13757" xr:uid="{565D763E-72BC-488E-879A-8547F2A310F0}"/>
    <cellStyle name="Normal 9 3 2 2 2 2 4" xfId="18820" xr:uid="{C85BF9B7-BEC4-4F4A-9612-6A41610B2D94}"/>
    <cellStyle name="Normal 9 3 2 2 2 2 5" xfId="17992" xr:uid="{34C58D13-8E56-4C0D-AF67-C1D907123DC3}"/>
    <cellStyle name="Normal 9 3 2 2 2 2 6" xfId="9539" xr:uid="{830456E9-7D99-48FE-95C7-F6DEDD04BC8C}"/>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5595" xr:uid="{83AA3C75-EB5F-418C-8189-6A45B955758B}"/>
    <cellStyle name="Normal 9 3 2 2 2 3 2 2 3" xfId="16315" xr:uid="{1BC4FEFD-057C-471D-BC14-4F402E2989CF}"/>
    <cellStyle name="Normal 9 3 2 2 2 3 2 3" xfId="21378" xr:uid="{8D1EE2BF-873B-4A2C-8E73-DD34B5F6927F}"/>
    <cellStyle name="Normal 9 3 2 2 2 3 2 4" xfId="12097" xr:uid="{BAA53372-488A-4849-85AB-162EB5909557}"/>
    <cellStyle name="Normal 9 3 2 2 2 3 3" xfId="5720" xr:uid="{00000000-0005-0000-0000-0000B41F0000}"/>
    <cellStyle name="Normal 9 3 2 2 2 3 3 2" xfId="23450" xr:uid="{5151A545-2B9E-41E5-9370-D6EB4C0D6F0E}"/>
    <cellStyle name="Normal 9 3 2 2 2 3 3 3" xfId="14170" xr:uid="{5364CC90-E5F7-4711-80BC-0AA799FE7D6F}"/>
    <cellStyle name="Normal 9 3 2 2 2 3 4" xfId="19233" xr:uid="{8A1DC92C-A048-4D78-B76D-BE137C971DD9}"/>
    <cellStyle name="Normal 9 3 2 2 2 3 5" xfId="9952" xr:uid="{A3B670A6-724E-46CB-AD10-B3E5D8B6DA2A}"/>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6008" xr:uid="{68147290-5CD6-48CD-9457-84687E337BB5}"/>
    <cellStyle name="Normal 9 3 2 2 2 4 2 2 3" xfId="16728" xr:uid="{323ADA1D-6C8C-47F4-BACE-0FF8F64220E7}"/>
    <cellStyle name="Normal 9 3 2 2 2 4 2 3" xfId="21791" xr:uid="{D7CD32E3-D95E-499F-BC48-AD148F26D157}"/>
    <cellStyle name="Normal 9 3 2 2 2 4 2 4" xfId="12510" xr:uid="{0F3CC2A8-4CC2-4B68-AAD7-51551B11DCEB}"/>
    <cellStyle name="Normal 9 3 2 2 2 4 3" xfId="6133" xr:uid="{00000000-0005-0000-0000-0000B81F0000}"/>
    <cellStyle name="Normal 9 3 2 2 2 4 3 2" xfId="23863" xr:uid="{C040FA59-8A3B-49F7-8DCF-81B0EC305B63}"/>
    <cellStyle name="Normal 9 3 2 2 2 4 3 3" xfId="14583" xr:uid="{0FEE609C-5303-44C6-A038-CF1095DB02FC}"/>
    <cellStyle name="Normal 9 3 2 2 2 4 4" xfId="19646" xr:uid="{8572A022-CC16-4E1F-86B8-3009A91EAEA7}"/>
    <cellStyle name="Normal 9 3 2 2 2 4 5" xfId="10365" xr:uid="{B804A18A-A87B-4AD4-A54C-D4F61163FAEB}"/>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6421" xr:uid="{DB0366F6-7076-434A-99CC-613A344AF1EC}"/>
    <cellStyle name="Normal 9 3 2 2 2 5 2 2 3" xfId="17141" xr:uid="{663F821F-1A45-478E-A047-AFFAAB8C7DB0}"/>
    <cellStyle name="Normal 9 3 2 2 2 5 2 3" xfId="22204" xr:uid="{FF25DFD0-796E-4E0B-BB75-B3B526E7C60F}"/>
    <cellStyle name="Normal 9 3 2 2 2 5 2 4" xfId="12923" xr:uid="{4746BDB4-0490-4020-98E2-9380923D002D}"/>
    <cellStyle name="Normal 9 3 2 2 2 5 3" xfId="6546" xr:uid="{00000000-0005-0000-0000-0000BC1F0000}"/>
    <cellStyle name="Normal 9 3 2 2 2 5 3 2" xfId="24276" xr:uid="{5439B5E6-1315-4D3A-8F6A-2D767B862633}"/>
    <cellStyle name="Normal 9 3 2 2 2 5 3 3" xfId="14996" xr:uid="{3BEB1D1A-2DBA-4638-91CD-B7AC9AEB0677}"/>
    <cellStyle name="Normal 9 3 2 2 2 5 4" xfId="20059" xr:uid="{A21CCC6A-A50B-45CC-80E1-9746C8F8768E}"/>
    <cellStyle name="Normal 9 3 2 2 2 5 5" xfId="10778" xr:uid="{124D84F4-C573-4944-83D4-58AE5FC6FCD6}"/>
    <cellStyle name="Normal 9 3 2 2 2 6" xfId="2676" xr:uid="{00000000-0005-0000-0000-0000BD1F0000}"/>
    <cellStyle name="Normal 9 3 2 2 2 6 2" xfId="6959" xr:uid="{00000000-0005-0000-0000-0000BE1F0000}"/>
    <cellStyle name="Normal 9 3 2 2 2 6 2 2" xfId="24689" xr:uid="{1FBCCA10-4439-4C6B-9AFE-9AE5EE08425B}"/>
    <cellStyle name="Normal 9 3 2 2 2 6 2 3" xfId="15409" xr:uid="{2AD8B8AC-C39F-4091-8D0D-36DA9A557992}"/>
    <cellStyle name="Normal 9 3 2 2 2 6 3" xfId="20472" xr:uid="{47774FC4-8E70-4B9B-8090-47C20446EEDE}"/>
    <cellStyle name="Normal 9 3 2 2 2 6 4" xfId="11191" xr:uid="{8E527284-5399-4E17-A3EE-9C2AA6C26672}"/>
    <cellStyle name="Normal 9 3 2 2 2 7" xfId="4894" xr:uid="{00000000-0005-0000-0000-0000BF1F0000}"/>
    <cellStyle name="Normal 9 3 2 2 2 7 2" xfId="22624" xr:uid="{22976A6F-AFFD-4C43-8D6B-157AACEF0DD3}"/>
    <cellStyle name="Normal 9 3 2 2 2 7 3" xfId="13344" xr:uid="{8F11CF6F-44D3-45B2-9905-FDDD91434D63}"/>
    <cellStyle name="Normal 9 3 2 2 2 8" xfId="18407" xr:uid="{AC81731B-4987-45A4-9F64-09C5407F202A}"/>
    <cellStyle name="Normal 9 3 2 2 2 9" xfId="17573" xr:uid="{C16E7932-14E1-452C-9ED8-4F044163CE1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5181" xr:uid="{F0412F0C-1AC9-4BCB-820E-CB234213F536}"/>
    <cellStyle name="Normal 9 3 2 2 3 2 2 3" xfId="15901" xr:uid="{981F8D54-6955-4383-8648-B0E705DA49BD}"/>
    <cellStyle name="Normal 9 3 2 2 3 2 3" xfId="20964" xr:uid="{8FE5AD7D-4C98-417F-893A-DE91B6843612}"/>
    <cellStyle name="Normal 9 3 2 2 3 2 4" xfId="11683" xr:uid="{94468E58-3966-4011-8457-74F2FB9EC10A}"/>
    <cellStyle name="Normal 9 3 2 2 3 3" xfId="5306" xr:uid="{00000000-0005-0000-0000-0000C31F0000}"/>
    <cellStyle name="Normal 9 3 2 2 3 3 2" xfId="23036" xr:uid="{21B9D7B0-A81C-42B7-B682-74D493C8402D}"/>
    <cellStyle name="Normal 9 3 2 2 3 3 3" xfId="13756" xr:uid="{52F24C3C-4D4F-4E3A-8E55-4C2EADDB4684}"/>
    <cellStyle name="Normal 9 3 2 2 3 4" xfId="18819" xr:uid="{3DB4C3DA-33D4-443D-B395-8C957DACE887}"/>
    <cellStyle name="Normal 9 3 2 2 3 5" xfId="17991" xr:uid="{51F38210-00E5-42EF-B6F5-9FB881FC50FB}"/>
    <cellStyle name="Normal 9 3 2 2 3 6" xfId="9538" xr:uid="{DFA27E85-F6A5-4FD5-8D7A-F93F01DD4FAD}"/>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5594" xr:uid="{02879870-0CB5-4FA2-B61C-2AC8CBE831CC}"/>
    <cellStyle name="Normal 9 3 2 2 4 2 2 3" xfId="16314" xr:uid="{3E0888D0-73B8-40EA-B6E5-430A3F09FFD9}"/>
    <cellStyle name="Normal 9 3 2 2 4 2 3" xfId="21377" xr:uid="{BEBE8F6B-EA78-41FB-B2F3-324998BAFDED}"/>
    <cellStyle name="Normal 9 3 2 2 4 2 4" xfId="12096" xr:uid="{91B9E50D-DF4B-4EA4-B4E6-60ABF27F95BB}"/>
    <cellStyle name="Normal 9 3 2 2 4 3" xfId="5719" xr:uid="{00000000-0005-0000-0000-0000C71F0000}"/>
    <cellStyle name="Normal 9 3 2 2 4 3 2" xfId="23449" xr:uid="{1AF6CED8-7FF5-40E0-9E0B-D49D093E0DDA}"/>
    <cellStyle name="Normal 9 3 2 2 4 3 3" xfId="14169" xr:uid="{AC989917-9A65-485E-8309-4AF872B06378}"/>
    <cellStyle name="Normal 9 3 2 2 4 4" xfId="19232" xr:uid="{9AF5E79A-4397-4639-B1AC-76A574913993}"/>
    <cellStyle name="Normal 9 3 2 2 4 5" xfId="9951" xr:uid="{E4E40302-AD2D-4725-B1B0-0D79156AB8F3}"/>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6007" xr:uid="{91C93BC4-F3A1-42C7-AA9B-9BB448FE4941}"/>
    <cellStyle name="Normal 9 3 2 2 5 2 2 3" xfId="16727" xr:uid="{7502552D-2EEC-4734-8AD8-012BE9482005}"/>
    <cellStyle name="Normal 9 3 2 2 5 2 3" xfId="21790" xr:uid="{5B953F5E-7C37-48A6-B835-805C67B977BB}"/>
    <cellStyle name="Normal 9 3 2 2 5 2 4" xfId="12509" xr:uid="{54730990-C2B7-40C8-B603-34DB46D89BC8}"/>
    <cellStyle name="Normal 9 3 2 2 5 3" xfId="6132" xr:uid="{00000000-0005-0000-0000-0000CB1F0000}"/>
    <cellStyle name="Normal 9 3 2 2 5 3 2" xfId="23862" xr:uid="{0F4F36A7-0E2E-4F0F-B50B-D86AFEB6D2FE}"/>
    <cellStyle name="Normal 9 3 2 2 5 3 3" xfId="14582" xr:uid="{D716E370-78EA-401F-82C5-49AA3201C048}"/>
    <cellStyle name="Normal 9 3 2 2 5 4" xfId="19645" xr:uid="{A05C28D1-F976-4B2C-8C53-B553D596BF62}"/>
    <cellStyle name="Normal 9 3 2 2 5 5" xfId="10364" xr:uid="{4FB35237-CE3F-421D-B721-9929E65125D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6420" xr:uid="{EA703648-27A1-4D6F-8C9B-EA14F5E46E76}"/>
    <cellStyle name="Normal 9 3 2 2 6 2 2 3" xfId="17140" xr:uid="{5B0C1A7C-BB63-47B1-9BC5-2261F749A4DF}"/>
    <cellStyle name="Normal 9 3 2 2 6 2 3" xfId="22203" xr:uid="{52C6024E-D523-4C39-AB42-A41FE0FBCD93}"/>
    <cellStyle name="Normal 9 3 2 2 6 2 4" xfId="12922" xr:uid="{12C4D667-A796-45CB-8764-D5346BAE35AA}"/>
    <cellStyle name="Normal 9 3 2 2 6 3" xfId="6545" xr:uid="{00000000-0005-0000-0000-0000CF1F0000}"/>
    <cellStyle name="Normal 9 3 2 2 6 3 2" xfId="24275" xr:uid="{9405651F-2BC9-4AA3-9A6D-CC9FD31E7A65}"/>
    <cellStyle name="Normal 9 3 2 2 6 3 3" xfId="14995" xr:uid="{D7DB3FEE-0C9B-49C3-9D15-0637EDF72851}"/>
    <cellStyle name="Normal 9 3 2 2 6 4" xfId="20058" xr:uid="{875F413D-1BB9-4DC6-BBAC-E1BFBE76A9D1}"/>
    <cellStyle name="Normal 9 3 2 2 6 5" xfId="10777" xr:uid="{3D50D20C-D6FC-480B-A11A-C6E7BB219673}"/>
    <cellStyle name="Normal 9 3 2 2 7" xfId="2675" xr:uid="{00000000-0005-0000-0000-0000D01F0000}"/>
    <cellStyle name="Normal 9 3 2 2 7 2" xfId="6958" xr:uid="{00000000-0005-0000-0000-0000D11F0000}"/>
    <cellStyle name="Normal 9 3 2 2 7 2 2" xfId="24688" xr:uid="{46248462-5EA5-447F-AB6F-C44D1D3F3AE6}"/>
    <cellStyle name="Normal 9 3 2 2 7 2 3" xfId="15408" xr:uid="{21556F5E-6765-40C4-B567-F5F71857428E}"/>
    <cellStyle name="Normal 9 3 2 2 7 3" xfId="20471" xr:uid="{C7F9AEFE-7036-4742-8F08-810A82C2A0EB}"/>
    <cellStyle name="Normal 9 3 2 2 7 4" xfId="11190" xr:uid="{BED12424-4246-4CAF-B16A-CBAFAC06590A}"/>
    <cellStyle name="Normal 9 3 2 2 8" xfId="4893" xr:uid="{00000000-0005-0000-0000-0000D21F0000}"/>
    <cellStyle name="Normal 9 3 2 2 8 2" xfId="22623" xr:uid="{37BBDB2C-BFD6-42C4-A986-1A350B8E4A65}"/>
    <cellStyle name="Normal 9 3 2 2 8 3" xfId="13343" xr:uid="{7A1A5046-FEC3-4A2C-9531-6BF12FD37703}"/>
    <cellStyle name="Normal 9 3 2 2 9" xfId="18406" xr:uid="{02207B52-E6E8-4819-9DD0-23FAAF1797EF}"/>
    <cellStyle name="Normal 9 3 2 3" xfId="531" xr:uid="{00000000-0005-0000-0000-0000D31F0000}"/>
    <cellStyle name="Normal 9 3 2 3 10" xfId="9127" xr:uid="{3B17F09F-ECE0-4B57-91EC-788D586C8356}"/>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5183" xr:uid="{3DF71A3B-3492-4307-90DC-BEEDA18E2828}"/>
    <cellStyle name="Normal 9 3 2 3 2 2 2 3" xfId="15903" xr:uid="{67ADAB70-705F-4626-BA8A-9DA4C144B698}"/>
    <cellStyle name="Normal 9 3 2 3 2 2 3" xfId="20966" xr:uid="{6793FF60-7DC3-4E2D-8560-3678A67C2454}"/>
    <cellStyle name="Normal 9 3 2 3 2 2 4" xfId="11685" xr:uid="{164AD087-D1B8-43D4-9E24-AFF1A5D88F25}"/>
    <cellStyle name="Normal 9 3 2 3 2 3" xfId="5308" xr:uid="{00000000-0005-0000-0000-0000D71F0000}"/>
    <cellStyle name="Normal 9 3 2 3 2 3 2" xfId="23038" xr:uid="{7BF2F09E-AAE9-41D1-B6EA-7C09550EC95C}"/>
    <cellStyle name="Normal 9 3 2 3 2 3 3" xfId="13758" xr:uid="{01574B36-0186-4438-9DB1-23D96DDE9878}"/>
    <cellStyle name="Normal 9 3 2 3 2 4" xfId="18821" xr:uid="{E803C90E-B088-47E5-9C5A-C11799513128}"/>
    <cellStyle name="Normal 9 3 2 3 2 5" xfId="17993" xr:uid="{DD7C309E-9BAB-4987-98A8-4A28FB9BC7CE}"/>
    <cellStyle name="Normal 9 3 2 3 2 6" xfId="9540" xr:uid="{E6A927D6-0866-4772-BD72-A93EA7B3810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5596" xr:uid="{C3CBA80A-7DEF-4864-95B1-2B6B4FD2EDFC}"/>
    <cellStyle name="Normal 9 3 2 3 3 2 2 3" xfId="16316" xr:uid="{36755AB4-9B4C-4FC2-BA4A-8181C05B4A59}"/>
    <cellStyle name="Normal 9 3 2 3 3 2 3" xfId="21379" xr:uid="{8AB90D22-1290-4119-99B1-738875319A0D}"/>
    <cellStyle name="Normal 9 3 2 3 3 2 4" xfId="12098" xr:uid="{6608BA74-5A63-461F-B6BD-BB5A4566BD2E}"/>
    <cellStyle name="Normal 9 3 2 3 3 3" xfId="5721" xr:uid="{00000000-0005-0000-0000-0000DB1F0000}"/>
    <cellStyle name="Normal 9 3 2 3 3 3 2" xfId="23451" xr:uid="{2A85849B-3751-4C09-A4A5-82A633D519B2}"/>
    <cellStyle name="Normal 9 3 2 3 3 3 3" xfId="14171" xr:uid="{CDAF1510-ECE5-4939-AE72-FB556C5D57DF}"/>
    <cellStyle name="Normal 9 3 2 3 3 4" xfId="19234" xr:uid="{44D72E83-D8A1-4B05-8D32-9B937AC96CE1}"/>
    <cellStyle name="Normal 9 3 2 3 3 5" xfId="9953" xr:uid="{4A4C5DD2-F197-4589-946E-3B957F0337A1}"/>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6009" xr:uid="{C5585F33-8708-4F10-8D06-B20902BFB27A}"/>
    <cellStyle name="Normal 9 3 2 3 4 2 2 3" xfId="16729" xr:uid="{552ED31E-0B50-4291-99E0-FB7D3C124F2A}"/>
    <cellStyle name="Normal 9 3 2 3 4 2 3" xfId="21792" xr:uid="{176647F3-6210-4CBE-8616-0814EDE91290}"/>
    <cellStyle name="Normal 9 3 2 3 4 2 4" xfId="12511" xr:uid="{E265E90E-3C83-4072-989D-1FB4B8487696}"/>
    <cellStyle name="Normal 9 3 2 3 4 3" xfId="6134" xr:uid="{00000000-0005-0000-0000-0000DF1F0000}"/>
    <cellStyle name="Normal 9 3 2 3 4 3 2" xfId="23864" xr:uid="{B4CDF35E-A14C-496B-9C41-E9CB24535318}"/>
    <cellStyle name="Normal 9 3 2 3 4 3 3" xfId="14584" xr:uid="{7688BB7B-F3BD-4B57-85DC-D864888CEBC4}"/>
    <cellStyle name="Normal 9 3 2 3 4 4" xfId="19647" xr:uid="{143CC9B0-1F80-4B15-8E5C-3349325F3FF5}"/>
    <cellStyle name="Normal 9 3 2 3 4 5" xfId="10366" xr:uid="{09D14A57-A7F1-42C1-A55C-123560689DD3}"/>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6422" xr:uid="{47AD8727-EFFD-43DE-805B-5AF5C3A2594C}"/>
    <cellStyle name="Normal 9 3 2 3 5 2 2 3" xfId="17142" xr:uid="{EB65460E-EFF9-4382-864F-0F03ABCAB8E4}"/>
    <cellStyle name="Normal 9 3 2 3 5 2 3" xfId="22205" xr:uid="{84021A30-3628-4537-9FC7-7F81F5F09EB6}"/>
    <cellStyle name="Normal 9 3 2 3 5 2 4" xfId="12924" xr:uid="{EC4F4249-20FC-4E44-9740-AF8A18DD57C6}"/>
    <cellStyle name="Normal 9 3 2 3 5 3" xfId="6547" xr:uid="{00000000-0005-0000-0000-0000E31F0000}"/>
    <cellStyle name="Normal 9 3 2 3 5 3 2" xfId="24277" xr:uid="{ABE2783E-58A8-45B6-95D4-C0B1E677AC70}"/>
    <cellStyle name="Normal 9 3 2 3 5 3 3" xfId="14997" xr:uid="{F304F171-0993-4F58-8BAA-9BF92A70E481}"/>
    <cellStyle name="Normal 9 3 2 3 5 4" xfId="20060" xr:uid="{31589E9C-AEAB-4EC4-87A6-690B551B626C}"/>
    <cellStyle name="Normal 9 3 2 3 5 5" xfId="10779" xr:uid="{BE2F50F6-AD66-4444-A4A0-03A906912089}"/>
    <cellStyle name="Normal 9 3 2 3 6" xfId="2677" xr:uid="{00000000-0005-0000-0000-0000E41F0000}"/>
    <cellStyle name="Normal 9 3 2 3 6 2" xfId="6960" xr:uid="{00000000-0005-0000-0000-0000E51F0000}"/>
    <cellStyle name="Normal 9 3 2 3 6 2 2" xfId="24690" xr:uid="{F91B8D7B-882C-457C-99AE-1C7D927AFFC8}"/>
    <cellStyle name="Normal 9 3 2 3 6 2 3" xfId="15410" xr:uid="{9345F780-7309-4871-AA37-1C2914C1776D}"/>
    <cellStyle name="Normal 9 3 2 3 6 3" xfId="20473" xr:uid="{BAF8BB1E-4281-4D1C-91C1-90397178CA39}"/>
    <cellStyle name="Normal 9 3 2 3 6 4" xfId="11192" xr:uid="{83817EF0-EC9E-488A-AC32-1B8F845F8B05}"/>
    <cellStyle name="Normal 9 3 2 3 7" xfId="4895" xr:uid="{00000000-0005-0000-0000-0000E61F0000}"/>
    <cellStyle name="Normal 9 3 2 3 7 2" xfId="22625" xr:uid="{DD1990BB-E041-474F-938A-98D72F074F46}"/>
    <cellStyle name="Normal 9 3 2 3 7 3" xfId="13345" xr:uid="{8851AB5F-8E52-4B39-B947-DE689BA323B5}"/>
    <cellStyle name="Normal 9 3 2 3 8" xfId="18408" xr:uid="{9AAE57C2-5378-43C6-B872-C2DE71D2DBC1}"/>
    <cellStyle name="Normal 9 3 2 3 9" xfId="17574" xr:uid="{408926BF-371A-402B-8722-46CDD564D73D}"/>
    <cellStyle name="Normal 9 3 2 4" xfId="995" xr:uid="{00000000-0005-0000-0000-0000E71F0000}"/>
    <cellStyle name="Normal 9 3 2 4 2" xfId="3228" xr:uid="{00000000-0005-0000-0000-0000E81F0000}"/>
    <cellStyle name="Normal 9 3 2 4 2 2" xfId="7450" xr:uid="{00000000-0005-0000-0000-0000E91F0000}"/>
    <cellStyle name="Normal 9 3 2 4 2 2 2" xfId="25180" xr:uid="{C7193E39-76BC-4629-AA7D-2F20EF5D6C83}"/>
    <cellStyle name="Normal 9 3 2 4 2 2 3" xfId="15900" xr:uid="{FD76D39B-BE0A-47A2-A7BE-FA7A5F9FA9BB}"/>
    <cellStyle name="Normal 9 3 2 4 2 3" xfId="20963" xr:uid="{6289672B-880E-49C6-98DD-794AD129BF9D}"/>
    <cellStyle name="Normal 9 3 2 4 2 4" xfId="11682" xr:uid="{34BB3134-62FD-4CE9-967C-7CE4D0ED30A9}"/>
    <cellStyle name="Normal 9 3 2 4 3" xfId="5305" xr:uid="{00000000-0005-0000-0000-0000EA1F0000}"/>
    <cellStyle name="Normal 9 3 2 4 3 2" xfId="23035" xr:uid="{2E1C4DD5-2D70-4FE9-9C5E-B624577527A5}"/>
    <cellStyle name="Normal 9 3 2 4 3 3" xfId="13755" xr:uid="{3587F23E-AF93-4E73-9567-96AA60A551A3}"/>
    <cellStyle name="Normal 9 3 2 4 4" xfId="18818" xr:uid="{07A465D7-F77F-426A-AA83-59B9B881E9EA}"/>
    <cellStyle name="Normal 9 3 2 4 5" xfId="17990" xr:uid="{3D6F62F6-B80A-423E-9A61-454C959DB741}"/>
    <cellStyle name="Normal 9 3 2 4 6" xfId="9537" xr:uid="{664FAE22-B73B-44F6-988D-39E6AA9A91C3}"/>
    <cellStyle name="Normal 9 3 2 5" xfId="1411" xr:uid="{00000000-0005-0000-0000-0000EB1F0000}"/>
    <cellStyle name="Normal 9 3 2 5 2" xfId="3641" xr:uid="{00000000-0005-0000-0000-0000EC1F0000}"/>
    <cellStyle name="Normal 9 3 2 5 2 2" xfId="7863" xr:uid="{00000000-0005-0000-0000-0000ED1F0000}"/>
    <cellStyle name="Normal 9 3 2 5 2 2 2" xfId="25593" xr:uid="{7E25EC13-6A57-46C1-A497-3276B7842315}"/>
    <cellStyle name="Normal 9 3 2 5 2 2 3" xfId="16313" xr:uid="{C330D8B7-24C8-4BC4-B279-292898C908B2}"/>
    <cellStyle name="Normal 9 3 2 5 2 3" xfId="21376" xr:uid="{CA05C96C-FFDC-434F-B981-44A65A3AA82D}"/>
    <cellStyle name="Normal 9 3 2 5 2 4" xfId="12095" xr:uid="{923E21E2-49C7-44BE-A6BF-9700EE6C8AD8}"/>
    <cellStyle name="Normal 9 3 2 5 3" xfId="5718" xr:uid="{00000000-0005-0000-0000-0000EE1F0000}"/>
    <cellStyle name="Normal 9 3 2 5 3 2" xfId="23448" xr:uid="{4F3CAD74-C822-422F-97E4-8CF0B93D63B9}"/>
    <cellStyle name="Normal 9 3 2 5 3 3" xfId="14168" xr:uid="{A9B804F2-F369-4E98-9471-19AF644B9984}"/>
    <cellStyle name="Normal 9 3 2 5 4" xfId="19231" xr:uid="{1E650D09-A94F-4A02-8A85-9DCDD0A40254}"/>
    <cellStyle name="Normal 9 3 2 5 5" xfId="9950" xr:uid="{BA28AA75-42DF-4A98-A00A-532B968D0940}"/>
    <cellStyle name="Normal 9 3 2 6" xfId="1824" xr:uid="{00000000-0005-0000-0000-0000EF1F0000}"/>
    <cellStyle name="Normal 9 3 2 6 2" xfId="4054" xr:uid="{00000000-0005-0000-0000-0000F01F0000}"/>
    <cellStyle name="Normal 9 3 2 6 2 2" xfId="8276" xr:uid="{00000000-0005-0000-0000-0000F11F0000}"/>
    <cellStyle name="Normal 9 3 2 6 2 2 2" xfId="26006" xr:uid="{330C8A8A-3E4C-4490-B58E-B0AE465FEF33}"/>
    <cellStyle name="Normal 9 3 2 6 2 2 3" xfId="16726" xr:uid="{82858EB6-D556-4869-844B-DE38583C9DE4}"/>
    <cellStyle name="Normal 9 3 2 6 2 3" xfId="21789" xr:uid="{780DF870-C30F-4390-8919-3B1C18DE714B}"/>
    <cellStyle name="Normal 9 3 2 6 2 4" xfId="12508" xr:uid="{4E0DEC53-F92B-429B-9C22-E383EFD65E71}"/>
    <cellStyle name="Normal 9 3 2 6 3" xfId="6131" xr:uid="{00000000-0005-0000-0000-0000F21F0000}"/>
    <cellStyle name="Normal 9 3 2 6 3 2" xfId="23861" xr:uid="{EA520453-D805-465F-A888-1E40D7400B75}"/>
    <cellStyle name="Normal 9 3 2 6 3 3" xfId="14581" xr:uid="{3A712FF4-EC7D-4DF4-A6AA-A1BC79536F51}"/>
    <cellStyle name="Normal 9 3 2 6 4" xfId="19644" xr:uid="{4899F4B6-07BB-4349-AD17-A7F503162093}"/>
    <cellStyle name="Normal 9 3 2 6 5" xfId="10363" xr:uid="{686B4FF6-541B-42E2-80C2-30CFD693B90B}"/>
    <cellStyle name="Normal 9 3 2 7" xfId="2238" xr:uid="{00000000-0005-0000-0000-0000F31F0000}"/>
    <cellStyle name="Normal 9 3 2 7 2" xfId="4467" xr:uid="{00000000-0005-0000-0000-0000F41F0000}"/>
    <cellStyle name="Normal 9 3 2 7 2 2" xfId="8689" xr:uid="{00000000-0005-0000-0000-0000F51F0000}"/>
    <cellStyle name="Normal 9 3 2 7 2 2 2" xfId="26419" xr:uid="{A9A3951D-C454-4BC6-BE10-681E4212EEE1}"/>
    <cellStyle name="Normal 9 3 2 7 2 2 3" xfId="17139" xr:uid="{1284D8E7-4606-489B-A5B2-C949ADF6FA01}"/>
    <cellStyle name="Normal 9 3 2 7 2 3" xfId="22202" xr:uid="{14F61DB4-392B-4D73-A9F5-D420219842FD}"/>
    <cellStyle name="Normal 9 3 2 7 2 4" xfId="12921" xr:uid="{A52BF83B-D482-4F63-AC92-716B375F3605}"/>
    <cellStyle name="Normal 9 3 2 7 3" xfId="6544" xr:uid="{00000000-0005-0000-0000-0000F61F0000}"/>
    <cellStyle name="Normal 9 3 2 7 3 2" xfId="24274" xr:uid="{D22D4628-C78E-4F67-9BAD-FE90D13E533E}"/>
    <cellStyle name="Normal 9 3 2 7 3 3" xfId="14994" xr:uid="{C0458C30-7D7B-4899-9D30-E2ED326D714D}"/>
    <cellStyle name="Normal 9 3 2 7 4" xfId="20057" xr:uid="{F6D7CE27-FBF8-4F00-8B89-4CA091547407}"/>
    <cellStyle name="Normal 9 3 2 7 5" xfId="10776" xr:uid="{D98794E7-E44E-4F7E-88BB-66059E9DAF11}"/>
    <cellStyle name="Normal 9 3 2 8" xfId="2674" xr:uid="{00000000-0005-0000-0000-0000F71F0000}"/>
    <cellStyle name="Normal 9 3 2 8 2" xfId="6957" xr:uid="{00000000-0005-0000-0000-0000F81F0000}"/>
    <cellStyle name="Normal 9 3 2 8 2 2" xfId="24687" xr:uid="{6D9F49A7-598E-4A9D-9489-853FB04680A4}"/>
    <cellStyle name="Normal 9 3 2 8 2 3" xfId="15407" xr:uid="{19606C5E-A6FB-491D-9662-DE8433759409}"/>
    <cellStyle name="Normal 9 3 2 8 3" xfId="20470" xr:uid="{3184499C-9EDF-419C-A500-8A8963D8F018}"/>
    <cellStyle name="Normal 9 3 2 8 4" xfId="11189" xr:uid="{25A6FA9C-E38D-4D09-83A8-776141D01183}"/>
    <cellStyle name="Normal 9 3 2 9" xfId="4892" xr:uid="{00000000-0005-0000-0000-0000F91F0000}"/>
    <cellStyle name="Normal 9 3 2 9 2" xfId="22622" xr:uid="{0D422EE7-E30D-4C07-822A-9E7B37211E26}"/>
    <cellStyle name="Normal 9 3 2 9 3" xfId="13342" xr:uid="{2A40EA7A-D996-4772-9692-A7044A78C2E2}"/>
    <cellStyle name="Normal 9 3 3" xfId="532" xr:uid="{00000000-0005-0000-0000-0000FA1F0000}"/>
    <cellStyle name="Normal 9 3 3 10" xfId="17575" xr:uid="{8F69D6DA-E5B4-444F-8313-0D36BDFB30C2}"/>
    <cellStyle name="Normal 9 3 3 11" xfId="9128" xr:uid="{5BDBC382-F73A-4863-8FE8-D252739D0EB7}"/>
    <cellStyle name="Normal 9 3 3 2" xfId="533" xr:uid="{00000000-0005-0000-0000-0000FB1F0000}"/>
    <cellStyle name="Normal 9 3 3 2 10" xfId="9129" xr:uid="{3CFA4E4E-3935-42E5-9EEB-5E2FA550FE54}"/>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5185" xr:uid="{C17DFAF2-E5B5-4615-8A1A-29BF51CAE088}"/>
    <cellStyle name="Normal 9 3 3 2 2 2 2 3" xfId="15905" xr:uid="{8DF06578-CA24-4063-A01C-E741F09FB3A5}"/>
    <cellStyle name="Normal 9 3 3 2 2 2 3" xfId="20968" xr:uid="{39B77ECD-E68D-467C-A61B-6691B8697E31}"/>
    <cellStyle name="Normal 9 3 3 2 2 2 4" xfId="11687" xr:uid="{BE1EB882-31FB-46E0-BE53-18E6D7A896D4}"/>
    <cellStyle name="Normal 9 3 3 2 2 3" xfId="5310" xr:uid="{00000000-0005-0000-0000-0000FF1F0000}"/>
    <cellStyle name="Normal 9 3 3 2 2 3 2" xfId="23040" xr:uid="{BCE1A1B0-3CE9-4B83-B0C4-288E3FB7B4A1}"/>
    <cellStyle name="Normal 9 3 3 2 2 3 3" xfId="13760" xr:uid="{10D88CBB-4DD1-438B-8482-39E1E55E83F7}"/>
    <cellStyle name="Normal 9 3 3 2 2 4" xfId="18823" xr:uid="{8C053BAD-8AF3-491E-8950-6233352FCD3A}"/>
    <cellStyle name="Normal 9 3 3 2 2 5" xfId="17995" xr:uid="{CD7B5024-C75F-40CE-A0EE-E0A4320D5945}"/>
    <cellStyle name="Normal 9 3 3 2 2 6" xfId="9542" xr:uid="{2171D7F0-04A0-49EE-A018-D6607F77E6FE}"/>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5598" xr:uid="{207FF16B-BF73-455D-AAD5-937AC6BF8245}"/>
    <cellStyle name="Normal 9 3 3 2 3 2 2 3" xfId="16318" xr:uid="{4666AB53-25C9-46B2-AD90-4840DCB2EC73}"/>
    <cellStyle name="Normal 9 3 3 2 3 2 3" xfId="21381" xr:uid="{840F19F4-6C21-4B27-A373-D8CD4F9E618F}"/>
    <cellStyle name="Normal 9 3 3 2 3 2 4" xfId="12100" xr:uid="{FC4369B3-5D61-4CC2-9364-2C6E0812B0D9}"/>
    <cellStyle name="Normal 9 3 3 2 3 3" xfId="5723" xr:uid="{00000000-0005-0000-0000-000003200000}"/>
    <cellStyle name="Normal 9 3 3 2 3 3 2" xfId="23453" xr:uid="{47A182C8-5669-49BF-BFBE-B12EB8E2D1D7}"/>
    <cellStyle name="Normal 9 3 3 2 3 3 3" xfId="14173" xr:uid="{41DA1CE0-4EC1-4F86-BF68-6FAAB77A5DB6}"/>
    <cellStyle name="Normal 9 3 3 2 3 4" xfId="19236" xr:uid="{FCC09EA7-CA3B-46F3-8805-FA38E49214D9}"/>
    <cellStyle name="Normal 9 3 3 2 3 5" xfId="9955" xr:uid="{CBAE6E6F-AB72-4D73-ACFD-AFD5884F746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6011" xr:uid="{9BE7CAF4-DB8D-436E-9B42-32C45F7EC4E6}"/>
    <cellStyle name="Normal 9 3 3 2 4 2 2 3" xfId="16731" xr:uid="{BC9F82A4-19AB-4247-9426-2270D4BCF43D}"/>
    <cellStyle name="Normal 9 3 3 2 4 2 3" xfId="21794" xr:uid="{F5CE5E9B-3F11-4840-8772-583EC61D76EF}"/>
    <cellStyle name="Normal 9 3 3 2 4 2 4" xfId="12513" xr:uid="{C88B06C3-AF06-4610-8CB4-C3049B5A941B}"/>
    <cellStyle name="Normal 9 3 3 2 4 3" xfId="6136" xr:uid="{00000000-0005-0000-0000-000007200000}"/>
    <cellStyle name="Normal 9 3 3 2 4 3 2" xfId="23866" xr:uid="{62BA048E-3B47-4360-82BC-AA36C28CECF5}"/>
    <cellStyle name="Normal 9 3 3 2 4 3 3" xfId="14586" xr:uid="{EC98333F-1F58-47ED-ABA9-825559AD5B49}"/>
    <cellStyle name="Normal 9 3 3 2 4 4" xfId="19649" xr:uid="{1DE94368-2B34-46CC-B3C8-2CA9293505D4}"/>
    <cellStyle name="Normal 9 3 3 2 4 5" xfId="10368" xr:uid="{F6E7A8E7-D32E-4219-9267-620A1BF0AA2E}"/>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6424" xr:uid="{F83684DA-8AA6-4EAB-95B9-5073EA380BDD}"/>
    <cellStyle name="Normal 9 3 3 2 5 2 2 3" xfId="17144" xr:uid="{9594FDBA-EEAC-4F20-8B4C-1398123236C5}"/>
    <cellStyle name="Normal 9 3 3 2 5 2 3" xfId="22207" xr:uid="{A962393E-3FC9-41BC-B83D-B0F59E0688E2}"/>
    <cellStyle name="Normal 9 3 3 2 5 2 4" xfId="12926" xr:uid="{F820E1A3-DF49-4A8A-832E-E1DA8E4A419B}"/>
    <cellStyle name="Normal 9 3 3 2 5 3" xfId="6549" xr:uid="{00000000-0005-0000-0000-00000B200000}"/>
    <cellStyle name="Normal 9 3 3 2 5 3 2" xfId="24279" xr:uid="{31169E02-7FE8-4002-B774-301B7C09AEFE}"/>
    <cellStyle name="Normal 9 3 3 2 5 3 3" xfId="14999" xr:uid="{CBFB9557-E902-4328-9D39-8FC7294D3D3A}"/>
    <cellStyle name="Normal 9 3 3 2 5 4" xfId="20062" xr:uid="{72A24FB8-F1BC-4F9C-8B7F-ABA046917E2C}"/>
    <cellStyle name="Normal 9 3 3 2 5 5" xfId="10781" xr:uid="{D08867D3-3CA6-4027-BAB3-69D6D556C1DD}"/>
    <cellStyle name="Normal 9 3 3 2 6" xfId="2679" xr:uid="{00000000-0005-0000-0000-00000C200000}"/>
    <cellStyle name="Normal 9 3 3 2 6 2" xfId="6962" xr:uid="{00000000-0005-0000-0000-00000D200000}"/>
    <cellStyle name="Normal 9 3 3 2 6 2 2" xfId="24692" xr:uid="{9FF9F7D4-1CE4-4A8B-8400-750D440FD305}"/>
    <cellStyle name="Normal 9 3 3 2 6 2 3" xfId="15412" xr:uid="{74E1B65A-1FA4-4F91-A081-9AA3C0DA5904}"/>
    <cellStyle name="Normal 9 3 3 2 6 3" xfId="20475" xr:uid="{9275C447-A901-49F9-B601-81F88FEA4043}"/>
    <cellStyle name="Normal 9 3 3 2 6 4" xfId="11194" xr:uid="{9A9AA1A8-AB02-407C-BC7C-18196227D889}"/>
    <cellStyle name="Normal 9 3 3 2 7" xfId="4897" xr:uid="{00000000-0005-0000-0000-00000E200000}"/>
    <cellStyle name="Normal 9 3 3 2 7 2" xfId="22627" xr:uid="{83A2B446-686B-4D35-B4C4-42B56BBA678B}"/>
    <cellStyle name="Normal 9 3 3 2 7 3" xfId="13347" xr:uid="{DE504849-4141-4366-9CC7-43645977B3CD}"/>
    <cellStyle name="Normal 9 3 3 2 8" xfId="18410" xr:uid="{14EBC922-99C6-4140-B590-79355CB5B8B6}"/>
    <cellStyle name="Normal 9 3 3 2 9" xfId="17576" xr:uid="{16E88833-2E7D-489D-95DB-D164A597DAA1}"/>
    <cellStyle name="Normal 9 3 3 3" xfId="999" xr:uid="{00000000-0005-0000-0000-00000F200000}"/>
    <cellStyle name="Normal 9 3 3 3 2" xfId="3232" xr:uid="{00000000-0005-0000-0000-000010200000}"/>
    <cellStyle name="Normal 9 3 3 3 2 2" xfId="7454" xr:uid="{00000000-0005-0000-0000-000011200000}"/>
    <cellStyle name="Normal 9 3 3 3 2 2 2" xfId="25184" xr:uid="{99719F5E-C9F2-4440-99F4-3922F16F9C67}"/>
    <cellStyle name="Normal 9 3 3 3 2 2 3" xfId="15904" xr:uid="{E7DBC2EC-DB6D-43AE-B496-32E55AF0820C}"/>
    <cellStyle name="Normal 9 3 3 3 2 3" xfId="20967" xr:uid="{4E4425C4-4497-44C9-9E31-FCDC58495640}"/>
    <cellStyle name="Normal 9 3 3 3 2 4" xfId="11686" xr:uid="{36F607D6-5DAB-4D6A-8996-EA0CF2A766AF}"/>
    <cellStyle name="Normal 9 3 3 3 3" xfId="5309" xr:uid="{00000000-0005-0000-0000-000012200000}"/>
    <cellStyle name="Normal 9 3 3 3 3 2" xfId="23039" xr:uid="{049C75D1-450E-4A19-B5DD-BC913A30A2A8}"/>
    <cellStyle name="Normal 9 3 3 3 3 3" xfId="13759" xr:uid="{B5DD4AB7-2C5A-47CB-A5E4-63A9160BD106}"/>
    <cellStyle name="Normal 9 3 3 3 4" xfId="18822" xr:uid="{38BF073C-E4CB-4734-AB3D-1E1A8A761518}"/>
    <cellStyle name="Normal 9 3 3 3 5" xfId="17994" xr:uid="{7DA7093D-CCF2-41A3-A5FA-680541F00B98}"/>
    <cellStyle name="Normal 9 3 3 3 6" xfId="9541" xr:uid="{3149E7C4-3086-42D2-869B-9D13E9538C5D}"/>
    <cellStyle name="Normal 9 3 3 4" xfId="1415" xr:uid="{00000000-0005-0000-0000-000013200000}"/>
    <cellStyle name="Normal 9 3 3 4 2" xfId="3645" xr:uid="{00000000-0005-0000-0000-000014200000}"/>
    <cellStyle name="Normal 9 3 3 4 2 2" xfId="7867" xr:uid="{00000000-0005-0000-0000-000015200000}"/>
    <cellStyle name="Normal 9 3 3 4 2 2 2" xfId="25597" xr:uid="{15881DCA-F7F0-4CDA-BEEB-415337890F8A}"/>
    <cellStyle name="Normal 9 3 3 4 2 2 3" xfId="16317" xr:uid="{527B63DD-C910-46B3-B53F-ACC17833DF26}"/>
    <cellStyle name="Normal 9 3 3 4 2 3" xfId="21380" xr:uid="{11585985-79F4-499F-91F5-0E2B867CE6A7}"/>
    <cellStyle name="Normal 9 3 3 4 2 4" xfId="12099" xr:uid="{211E73E1-EB85-4325-B2C9-551C471D9D05}"/>
    <cellStyle name="Normal 9 3 3 4 3" xfId="5722" xr:uid="{00000000-0005-0000-0000-000016200000}"/>
    <cellStyle name="Normal 9 3 3 4 3 2" xfId="23452" xr:uid="{1F8577E5-ED35-4FE6-8964-C897C700922B}"/>
    <cellStyle name="Normal 9 3 3 4 3 3" xfId="14172" xr:uid="{3A6541D9-110D-4B54-95D7-75EC0545E922}"/>
    <cellStyle name="Normal 9 3 3 4 4" xfId="19235" xr:uid="{A1C3683B-FE25-4A96-9D27-998585D16B42}"/>
    <cellStyle name="Normal 9 3 3 4 5" xfId="9954" xr:uid="{5B2D0507-50A7-453F-9693-3CE5D248AF75}"/>
    <cellStyle name="Normal 9 3 3 5" xfId="1828" xr:uid="{00000000-0005-0000-0000-000017200000}"/>
    <cellStyle name="Normal 9 3 3 5 2" xfId="4058" xr:uid="{00000000-0005-0000-0000-000018200000}"/>
    <cellStyle name="Normal 9 3 3 5 2 2" xfId="8280" xr:uid="{00000000-0005-0000-0000-000019200000}"/>
    <cellStyle name="Normal 9 3 3 5 2 2 2" xfId="26010" xr:uid="{ADCBB35C-280F-4AF5-937A-ACD03D39FD37}"/>
    <cellStyle name="Normal 9 3 3 5 2 2 3" xfId="16730" xr:uid="{A219DA3C-1AA1-4FBC-A762-06F7EF68B7D2}"/>
    <cellStyle name="Normal 9 3 3 5 2 3" xfId="21793" xr:uid="{64A3E894-4F04-44C7-BEEB-C152CA3366EF}"/>
    <cellStyle name="Normal 9 3 3 5 2 4" xfId="12512" xr:uid="{BCDF0C50-69B3-4566-96A3-D8EDB8067DC5}"/>
    <cellStyle name="Normal 9 3 3 5 3" xfId="6135" xr:uid="{00000000-0005-0000-0000-00001A200000}"/>
    <cellStyle name="Normal 9 3 3 5 3 2" xfId="23865" xr:uid="{1113249B-BE03-455D-B95F-A033ED7293E5}"/>
    <cellStyle name="Normal 9 3 3 5 3 3" xfId="14585" xr:uid="{0D167C74-8D2C-4503-8458-616CF56FCC86}"/>
    <cellStyle name="Normal 9 3 3 5 4" xfId="19648" xr:uid="{53593087-CD8C-4E5A-9F83-462AC29F48A7}"/>
    <cellStyle name="Normal 9 3 3 5 5" xfId="10367" xr:uid="{5612B934-108D-4DEF-B215-75551EF5DC10}"/>
    <cellStyle name="Normal 9 3 3 6" xfId="2242" xr:uid="{00000000-0005-0000-0000-00001B200000}"/>
    <cellStyle name="Normal 9 3 3 6 2" xfId="4471" xr:uid="{00000000-0005-0000-0000-00001C200000}"/>
    <cellStyle name="Normal 9 3 3 6 2 2" xfId="8693" xr:uid="{00000000-0005-0000-0000-00001D200000}"/>
    <cellStyle name="Normal 9 3 3 6 2 2 2" xfId="26423" xr:uid="{D409BBE3-0CB3-4684-A18D-C00279C18929}"/>
    <cellStyle name="Normal 9 3 3 6 2 2 3" xfId="17143" xr:uid="{10111521-A68E-4434-8CA7-8F45BBC4FBD1}"/>
    <cellStyle name="Normal 9 3 3 6 2 3" xfId="22206" xr:uid="{A2CDDDEA-73B7-4C29-AA78-3BD197DC582D}"/>
    <cellStyle name="Normal 9 3 3 6 2 4" xfId="12925" xr:uid="{FBEC5634-166C-4DD8-9FCA-D140737A95AF}"/>
    <cellStyle name="Normal 9 3 3 6 3" xfId="6548" xr:uid="{00000000-0005-0000-0000-00001E200000}"/>
    <cellStyle name="Normal 9 3 3 6 3 2" xfId="24278" xr:uid="{9D14AF18-E07F-4BF7-A27C-C6B6CE561ECF}"/>
    <cellStyle name="Normal 9 3 3 6 3 3" xfId="14998" xr:uid="{D1C2366B-8F1B-4DDF-B8C6-DFEF0B4BEB2F}"/>
    <cellStyle name="Normal 9 3 3 6 4" xfId="20061" xr:uid="{F604B803-468B-4A75-977B-BC40C9B23BA8}"/>
    <cellStyle name="Normal 9 3 3 6 5" xfId="10780" xr:uid="{B43DCAC7-3E1F-489F-A648-0BC3746379E9}"/>
    <cellStyle name="Normal 9 3 3 7" xfId="2678" xr:uid="{00000000-0005-0000-0000-00001F200000}"/>
    <cellStyle name="Normal 9 3 3 7 2" xfId="6961" xr:uid="{00000000-0005-0000-0000-000020200000}"/>
    <cellStyle name="Normal 9 3 3 7 2 2" xfId="24691" xr:uid="{686B533D-9538-4FEC-B3FC-506A86A0B957}"/>
    <cellStyle name="Normal 9 3 3 7 2 3" xfId="15411" xr:uid="{6E90720D-FFCA-4EBE-AC8C-D89C24D17D3B}"/>
    <cellStyle name="Normal 9 3 3 7 3" xfId="20474" xr:uid="{971D00E3-2ACC-40A2-8BA7-FA8896E40FA6}"/>
    <cellStyle name="Normal 9 3 3 7 4" xfId="11193" xr:uid="{B71BC400-D7A2-4C4A-99A5-13642A334ED4}"/>
    <cellStyle name="Normal 9 3 3 8" xfId="4896" xr:uid="{00000000-0005-0000-0000-000021200000}"/>
    <cellStyle name="Normal 9 3 3 8 2" xfId="22626" xr:uid="{015763B7-4DE2-44B4-9434-13DFDD8B24C7}"/>
    <cellStyle name="Normal 9 3 3 8 3" xfId="13346" xr:uid="{D0BAA537-82F1-44A0-8DD3-6FD4E20AA9C0}"/>
    <cellStyle name="Normal 9 3 3 9" xfId="18409" xr:uid="{312A2C4C-2B17-4E48-B81F-43532D537E35}"/>
    <cellStyle name="Normal 9 3 4" xfId="534" xr:uid="{00000000-0005-0000-0000-000022200000}"/>
    <cellStyle name="Normal 9 3 4 10" xfId="9130" xr:uid="{A42F154A-443B-4014-9CBA-DB1DC6B96BF6}"/>
    <cellStyle name="Normal 9 3 4 2" xfId="1001" xr:uid="{00000000-0005-0000-0000-000023200000}"/>
    <cellStyle name="Normal 9 3 4 2 2" xfId="3234" xr:uid="{00000000-0005-0000-0000-000024200000}"/>
    <cellStyle name="Normal 9 3 4 2 2 2" xfId="7456" xr:uid="{00000000-0005-0000-0000-000025200000}"/>
    <cellStyle name="Normal 9 3 4 2 2 2 2" xfId="25186" xr:uid="{44650DB5-7B72-4919-A0CB-1D2244F226B0}"/>
    <cellStyle name="Normal 9 3 4 2 2 2 3" xfId="15906" xr:uid="{F76CA038-6BFB-4E0D-BE3C-FE096EEABE90}"/>
    <cellStyle name="Normal 9 3 4 2 2 3" xfId="20969" xr:uid="{098568EF-C927-4349-9FC5-8900F8753FA7}"/>
    <cellStyle name="Normal 9 3 4 2 2 4" xfId="11688" xr:uid="{51D2F2CF-8688-4AE2-8CEF-064D062F7217}"/>
    <cellStyle name="Normal 9 3 4 2 3" xfId="5311" xr:uid="{00000000-0005-0000-0000-000026200000}"/>
    <cellStyle name="Normal 9 3 4 2 3 2" xfId="23041" xr:uid="{5D86BF2F-56D9-4596-9621-71D0F2932651}"/>
    <cellStyle name="Normal 9 3 4 2 3 3" xfId="13761" xr:uid="{0D9E2184-0DA2-49F9-9D76-18E764BA0CB5}"/>
    <cellStyle name="Normal 9 3 4 2 4" xfId="18824" xr:uid="{150AC614-D395-43C0-B34E-CE166B66184D}"/>
    <cellStyle name="Normal 9 3 4 2 5" xfId="17996" xr:uid="{1FEA4A05-3138-4BDF-A086-EE77C1863BE8}"/>
    <cellStyle name="Normal 9 3 4 2 6" xfId="9543" xr:uid="{D58F97A2-4884-47B9-954F-61AC62C58A72}"/>
    <cellStyle name="Normal 9 3 4 3" xfId="1417" xr:uid="{00000000-0005-0000-0000-000027200000}"/>
    <cellStyle name="Normal 9 3 4 3 2" xfId="3647" xr:uid="{00000000-0005-0000-0000-000028200000}"/>
    <cellStyle name="Normal 9 3 4 3 2 2" xfId="7869" xr:uid="{00000000-0005-0000-0000-000029200000}"/>
    <cellStyle name="Normal 9 3 4 3 2 2 2" xfId="25599" xr:uid="{96BD9B13-7529-462C-9117-3F21053DFDF9}"/>
    <cellStyle name="Normal 9 3 4 3 2 2 3" xfId="16319" xr:uid="{F9A10215-1ACE-41E7-9671-8D5BFDC7B398}"/>
    <cellStyle name="Normal 9 3 4 3 2 3" xfId="21382" xr:uid="{ACE068D3-7DBF-4A19-91F3-0C2662331581}"/>
    <cellStyle name="Normal 9 3 4 3 2 4" xfId="12101" xr:uid="{50103102-ED72-4A78-BDB0-807F74E579BC}"/>
    <cellStyle name="Normal 9 3 4 3 3" xfId="5724" xr:uid="{00000000-0005-0000-0000-00002A200000}"/>
    <cellStyle name="Normal 9 3 4 3 3 2" xfId="23454" xr:uid="{04A8700D-A813-4F42-916B-1F0660FA8B7E}"/>
    <cellStyle name="Normal 9 3 4 3 3 3" xfId="14174" xr:uid="{6E3385B3-74D0-4100-9388-F189147CDBEF}"/>
    <cellStyle name="Normal 9 3 4 3 4" xfId="19237" xr:uid="{36A2BAC7-9464-4D7C-B03E-0485C12CB720}"/>
    <cellStyle name="Normal 9 3 4 3 5" xfId="9956" xr:uid="{BC848A5C-1517-4787-98D4-007D84489C89}"/>
    <cellStyle name="Normal 9 3 4 4" xfId="1830" xr:uid="{00000000-0005-0000-0000-00002B200000}"/>
    <cellStyle name="Normal 9 3 4 4 2" xfId="4060" xr:uid="{00000000-0005-0000-0000-00002C200000}"/>
    <cellStyle name="Normal 9 3 4 4 2 2" xfId="8282" xr:uid="{00000000-0005-0000-0000-00002D200000}"/>
    <cellStyle name="Normal 9 3 4 4 2 2 2" xfId="26012" xr:uid="{2FD10FA2-4E86-48A1-94B2-B8AE8CE9D50B}"/>
    <cellStyle name="Normal 9 3 4 4 2 2 3" xfId="16732" xr:uid="{13703AD1-FA01-4E2B-AC2A-B2F550E87A95}"/>
    <cellStyle name="Normal 9 3 4 4 2 3" xfId="21795" xr:uid="{DDE4FDAD-E4B5-491B-A5CD-16B8424A0565}"/>
    <cellStyle name="Normal 9 3 4 4 2 4" xfId="12514" xr:uid="{737A8364-7D8C-43D5-A47B-EE938BBDE76A}"/>
    <cellStyle name="Normal 9 3 4 4 3" xfId="6137" xr:uid="{00000000-0005-0000-0000-00002E200000}"/>
    <cellStyle name="Normal 9 3 4 4 3 2" xfId="23867" xr:uid="{0EEC1C98-1DE8-46EA-AE90-7A97CCB7CBBC}"/>
    <cellStyle name="Normal 9 3 4 4 3 3" xfId="14587" xr:uid="{400F1B7F-CCE9-4612-952A-A466B47CEA65}"/>
    <cellStyle name="Normal 9 3 4 4 4" xfId="19650" xr:uid="{93E6ABF2-4A92-48DF-91FC-90F925D72B57}"/>
    <cellStyle name="Normal 9 3 4 4 5" xfId="10369" xr:uid="{DA66A31E-E044-4B04-8352-C0D1248F7AA7}"/>
    <cellStyle name="Normal 9 3 4 5" xfId="2244" xr:uid="{00000000-0005-0000-0000-00002F200000}"/>
    <cellStyle name="Normal 9 3 4 5 2" xfId="4473" xr:uid="{00000000-0005-0000-0000-000030200000}"/>
    <cellStyle name="Normal 9 3 4 5 2 2" xfId="8695" xr:uid="{00000000-0005-0000-0000-000031200000}"/>
    <cellStyle name="Normal 9 3 4 5 2 2 2" xfId="26425" xr:uid="{E2CBC60D-9D87-46A5-8291-9FECE601BE26}"/>
    <cellStyle name="Normal 9 3 4 5 2 2 3" xfId="17145" xr:uid="{59B1FCA6-B3E7-4C83-B82D-F6466F531287}"/>
    <cellStyle name="Normal 9 3 4 5 2 3" xfId="22208" xr:uid="{64E729B7-09BE-4249-8594-CE27F2DDCD0A}"/>
    <cellStyle name="Normal 9 3 4 5 2 4" xfId="12927" xr:uid="{F3F512EC-8801-4A80-A412-723D46C3D660}"/>
    <cellStyle name="Normal 9 3 4 5 3" xfId="6550" xr:uid="{00000000-0005-0000-0000-000032200000}"/>
    <cellStyle name="Normal 9 3 4 5 3 2" xfId="24280" xr:uid="{2E5874FB-B702-461D-9809-E940E3A3646D}"/>
    <cellStyle name="Normal 9 3 4 5 3 3" xfId="15000" xr:uid="{208613F4-8D16-4412-B0A3-3D799BFE3A84}"/>
    <cellStyle name="Normal 9 3 4 5 4" xfId="20063" xr:uid="{8E519EF8-4D10-4ED0-A157-6C05F2AB58D6}"/>
    <cellStyle name="Normal 9 3 4 5 5" xfId="10782" xr:uid="{5D81D611-3E16-4D74-A7D2-194332700E7B}"/>
    <cellStyle name="Normal 9 3 4 6" xfId="2680" xr:uid="{00000000-0005-0000-0000-000033200000}"/>
    <cellStyle name="Normal 9 3 4 6 2" xfId="6963" xr:uid="{00000000-0005-0000-0000-000034200000}"/>
    <cellStyle name="Normal 9 3 4 6 2 2" xfId="24693" xr:uid="{BD4199FE-1F42-40FF-9833-4128E81B658A}"/>
    <cellStyle name="Normal 9 3 4 6 2 3" xfId="15413" xr:uid="{B31396D7-99BE-47AC-9F22-2BCB18A44F36}"/>
    <cellStyle name="Normal 9 3 4 6 3" xfId="20476" xr:uid="{75728C9A-6D36-404F-A77D-9F6E07E0F454}"/>
    <cellStyle name="Normal 9 3 4 6 4" xfId="11195" xr:uid="{B413BA56-DD04-4459-93A8-2BC3BEF81CE5}"/>
    <cellStyle name="Normal 9 3 4 7" xfId="4898" xr:uid="{00000000-0005-0000-0000-000035200000}"/>
    <cellStyle name="Normal 9 3 4 7 2" xfId="22628" xr:uid="{60B7DC69-430D-4541-BE46-7CF27EC05CF7}"/>
    <cellStyle name="Normal 9 3 4 7 3" xfId="13348" xr:uid="{72BAE285-B7B6-4E4D-8213-82A7412554BC}"/>
    <cellStyle name="Normal 9 3 4 8" xfId="18411" xr:uid="{17C2C21D-6531-4371-A0F0-17133BFAA60E}"/>
    <cellStyle name="Normal 9 3 4 9" xfId="17577" xr:uid="{F9BB52A4-AA95-481D-8363-DE6FFA93B739}"/>
    <cellStyle name="Normal 9 3 5" xfId="994" xr:uid="{00000000-0005-0000-0000-000036200000}"/>
    <cellStyle name="Normal 9 3 5 2" xfId="3227" xr:uid="{00000000-0005-0000-0000-000037200000}"/>
    <cellStyle name="Normal 9 3 5 2 2" xfId="7449" xr:uid="{00000000-0005-0000-0000-000038200000}"/>
    <cellStyle name="Normal 9 3 5 2 2 2" xfId="25179" xr:uid="{17759F06-9E3C-4A92-ADA7-7D7613AA2917}"/>
    <cellStyle name="Normal 9 3 5 2 2 3" xfId="15899" xr:uid="{F96D44EE-A631-4321-B9DB-292B1CCBDDFA}"/>
    <cellStyle name="Normal 9 3 5 2 3" xfId="20962" xr:uid="{38E2173F-F723-468F-9DA9-2F6167608A6C}"/>
    <cellStyle name="Normal 9 3 5 2 4" xfId="11681" xr:uid="{2645B1BD-9737-4658-A9B5-1FECD1AA5E4F}"/>
    <cellStyle name="Normal 9 3 5 3" xfId="5304" xr:uid="{00000000-0005-0000-0000-000039200000}"/>
    <cellStyle name="Normal 9 3 5 3 2" xfId="23034" xr:uid="{DF66537D-C692-4D24-86F4-5B5124C4C05D}"/>
    <cellStyle name="Normal 9 3 5 3 3" xfId="13754" xr:uid="{37B1B82D-F9BA-434A-BF0E-35A41B769047}"/>
    <cellStyle name="Normal 9 3 5 4" xfId="18817" xr:uid="{B55D705D-9F9F-4468-A156-C953072BA848}"/>
    <cellStyle name="Normal 9 3 5 5" xfId="17989" xr:uid="{8E1061E2-FA26-4E88-9172-A011839A39D5}"/>
    <cellStyle name="Normal 9 3 5 6" xfId="9536" xr:uid="{1F820DCF-2706-40B5-9524-3205EF3F35DE}"/>
    <cellStyle name="Normal 9 3 6" xfId="1410" xr:uid="{00000000-0005-0000-0000-00003A200000}"/>
    <cellStyle name="Normal 9 3 6 2" xfId="3640" xr:uid="{00000000-0005-0000-0000-00003B200000}"/>
    <cellStyle name="Normal 9 3 6 2 2" xfId="7862" xr:uid="{00000000-0005-0000-0000-00003C200000}"/>
    <cellStyle name="Normal 9 3 6 2 2 2" xfId="25592" xr:uid="{63B9DC35-D78B-44EC-A526-9A19FCBC4D82}"/>
    <cellStyle name="Normal 9 3 6 2 2 3" xfId="16312" xr:uid="{3C900586-46D7-44F0-9FF2-41C2A33B5DAE}"/>
    <cellStyle name="Normal 9 3 6 2 3" xfId="21375" xr:uid="{B6867383-C30E-46FD-80F4-0B3600D6FF41}"/>
    <cellStyle name="Normal 9 3 6 2 4" xfId="12094" xr:uid="{F9CA4334-C576-43BD-BA5D-949DBBA8FC7B}"/>
    <cellStyle name="Normal 9 3 6 3" xfId="5717" xr:uid="{00000000-0005-0000-0000-00003D200000}"/>
    <cellStyle name="Normal 9 3 6 3 2" xfId="23447" xr:uid="{99BDBE4C-04B2-406E-9A18-56C0A9378EE3}"/>
    <cellStyle name="Normal 9 3 6 3 3" xfId="14167" xr:uid="{B72F1190-2959-4807-AFFA-499133E13FEE}"/>
    <cellStyle name="Normal 9 3 6 4" xfId="19230" xr:uid="{6C67D98E-58D6-43BE-9D0E-1B16A5872812}"/>
    <cellStyle name="Normal 9 3 6 5" xfId="9949" xr:uid="{E20EF9C1-406F-46C4-B86D-AB0146A49B85}"/>
    <cellStyle name="Normal 9 3 7" xfId="1823" xr:uid="{00000000-0005-0000-0000-00003E200000}"/>
    <cellStyle name="Normal 9 3 7 2" xfId="4053" xr:uid="{00000000-0005-0000-0000-00003F200000}"/>
    <cellStyle name="Normal 9 3 7 2 2" xfId="8275" xr:uid="{00000000-0005-0000-0000-000040200000}"/>
    <cellStyle name="Normal 9 3 7 2 2 2" xfId="26005" xr:uid="{5A4565FA-FA18-4472-8BE3-2BA0495F56BB}"/>
    <cellStyle name="Normal 9 3 7 2 2 3" xfId="16725" xr:uid="{44E769A5-9F0B-40C2-89D3-7673E2B803C6}"/>
    <cellStyle name="Normal 9 3 7 2 3" xfId="21788" xr:uid="{7EEC5E0D-233F-4129-85E4-9B7A0B651AEE}"/>
    <cellStyle name="Normal 9 3 7 2 4" xfId="12507" xr:uid="{15DABD42-9681-4270-8CA0-DF68561E3F87}"/>
    <cellStyle name="Normal 9 3 7 3" xfId="6130" xr:uid="{00000000-0005-0000-0000-000041200000}"/>
    <cellStyle name="Normal 9 3 7 3 2" xfId="23860" xr:uid="{FA4B2996-F05F-46B1-A3A3-3446A11E600A}"/>
    <cellStyle name="Normal 9 3 7 3 3" xfId="14580" xr:uid="{A770A199-72B2-4173-BF3C-7D69EDBB96CB}"/>
    <cellStyle name="Normal 9 3 7 4" xfId="19643" xr:uid="{8DED72BE-95B1-44AB-B701-A8545A238F78}"/>
    <cellStyle name="Normal 9 3 7 5" xfId="10362" xr:uid="{2DB7B9EC-5790-4410-A436-480CC4F704AF}"/>
    <cellStyle name="Normal 9 3 8" xfId="2237" xr:uid="{00000000-0005-0000-0000-000042200000}"/>
    <cellStyle name="Normal 9 3 8 2" xfId="4466" xr:uid="{00000000-0005-0000-0000-000043200000}"/>
    <cellStyle name="Normal 9 3 8 2 2" xfId="8688" xr:uid="{00000000-0005-0000-0000-000044200000}"/>
    <cellStyle name="Normal 9 3 8 2 2 2" xfId="26418" xr:uid="{E5CDA67E-D5A4-4FFB-98D6-D43B44BA07B5}"/>
    <cellStyle name="Normal 9 3 8 2 2 3" xfId="17138" xr:uid="{C0177421-A8A8-421D-B7F0-21090307B27A}"/>
    <cellStyle name="Normal 9 3 8 2 3" xfId="22201" xr:uid="{B4C0DF0F-0501-43DE-8C0E-42E225B366F9}"/>
    <cellStyle name="Normal 9 3 8 2 4" xfId="12920" xr:uid="{0F6A4F94-F219-4CF3-A8EC-A2D404E9428C}"/>
    <cellStyle name="Normal 9 3 8 3" xfId="6543" xr:uid="{00000000-0005-0000-0000-000045200000}"/>
    <cellStyle name="Normal 9 3 8 3 2" xfId="24273" xr:uid="{AD12C894-3F08-4122-91EE-5B4AF9E01EBC}"/>
    <cellStyle name="Normal 9 3 8 3 3" xfId="14993" xr:uid="{BD639AEA-B865-4F0A-A684-E4372F489EB7}"/>
    <cellStyle name="Normal 9 3 8 4" xfId="20056" xr:uid="{8730C625-51AE-464C-AD60-94C1626EFB35}"/>
    <cellStyle name="Normal 9 3 8 5" xfId="10775" xr:uid="{9DDD32FB-1245-408B-8728-C5F5DD575CD2}"/>
    <cellStyle name="Normal 9 3 9" xfId="2673" xr:uid="{00000000-0005-0000-0000-000046200000}"/>
    <cellStyle name="Normal 9 3 9 2" xfId="6956" xr:uid="{00000000-0005-0000-0000-000047200000}"/>
    <cellStyle name="Normal 9 3 9 2 2" xfId="24686" xr:uid="{2AB79867-80A0-4843-BFB3-C72E077058B0}"/>
    <cellStyle name="Normal 9 3 9 2 3" xfId="15406" xr:uid="{8DCB568D-5526-442C-AE73-F7842426969C}"/>
    <cellStyle name="Normal 9 3 9 3" xfId="20469" xr:uid="{7CA0C26D-3C76-49D9-8A1A-B1D08115D2DC}"/>
    <cellStyle name="Normal 9 3 9 4" xfId="11188" xr:uid="{52E6D2F3-37AF-438F-8AC8-1D618F530489}"/>
    <cellStyle name="Normal 9 4" xfId="535" xr:uid="{00000000-0005-0000-0000-000048200000}"/>
    <cellStyle name="Normal 9 4 2" xfId="1002" xr:uid="{00000000-0005-0000-0000-000049200000}"/>
    <cellStyle name="Normal 9 5" xfId="536" xr:uid="{00000000-0005-0000-0000-00004A200000}"/>
    <cellStyle name="Normal 9 5 10" xfId="17578" xr:uid="{DBFC9C20-7774-483B-B60F-31456F2AEA92}"/>
    <cellStyle name="Normal 9 5 11" xfId="9131" xr:uid="{20AC1205-DF20-4B21-A1F3-AE9B17A37370}"/>
    <cellStyle name="Normal 9 5 2" xfId="537" xr:uid="{00000000-0005-0000-0000-00004B200000}"/>
    <cellStyle name="Normal 9 5 2 10" xfId="9132" xr:uid="{61AAC525-F651-4DC6-826B-2B9D12E30644}"/>
    <cellStyle name="Normal 9 5 2 2" xfId="1004" xr:uid="{00000000-0005-0000-0000-00004C200000}"/>
    <cellStyle name="Normal 9 5 2 2 2" xfId="3236" xr:uid="{00000000-0005-0000-0000-00004D200000}"/>
    <cellStyle name="Normal 9 5 2 2 2 2" xfId="7458" xr:uid="{00000000-0005-0000-0000-00004E200000}"/>
    <cellStyle name="Normal 9 5 2 2 2 2 2" xfId="25188" xr:uid="{F037F535-E889-4A2F-A3DE-A5048D6850C2}"/>
    <cellStyle name="Normal 9 5 2 2 2 2 3" xfId="15908" xr:uid="{EA499122-3DC3-4F2C-93D2-413201BF58EB}"/>
    <cellStyle name="Normal 9 5 2 2 2 3" xfId="20971" xr:uid="{E29C475A-2EEC-4E88-B659-DA52D5E6D2FC}"/>
    <cellStyle name="Normal 9 5 2 2 2 4" xfId="11690" xr:uid="{666DD160-7D22-4976-9F23-69F651491328}"/>
    <cellStyle name="Normal 9 5 2 2 3" xfId="5313" xr:uid="{00000000-0005-0000-0000-00004F200000}"/>
    <cellStyle name="Normal 9 5 2 2 3 2" xfId="23043" xr:uid="{D2C6ABB8-FD2A-4EB5-8902-AEFD6B6537E3}"/>
    <cellStyle name="Normal 9 5 2 2 3 3" xfId="13763" xr:uid="{205620F7-F92E-4C1B-9563-ADCF02AFC592}"/>
    <cellStyle name="Normal 9 5 2 2 4" xfId="18826" xr:uid="{F81D98DA-54D1-44E0-8E56-FEB550F543EB}"/>
    <cellStyle name="Normal 9 5 2 2 5" xfId="17998" xr:uid="{444D568B-B3FB-4A1E-AFC3-377DD0D46B82}"/>
    <cellStyle name="Normal 9 5 2 2 6" xfId="9545" xr:uid="{ED63DFD4-CCFB-40AE-A95E-E18B9A10FCB9}"/>
    <cellStyle name="Normal 9 5 2 3" xfId="1419" xr:uid="{00000000-0005-0000-0000-000050200000}"/>
    <cellStyle name="Normal 9 5 2 3 2" xfId="3649" xr:uid="{00000000-0005-0000-0000-000051200000}"/>
    <cellStyle name="Normal 9 5 2 3 2 2" xfId="7871" xr:uid="{00000000-0005-0000-0000-000052200000}"/>
    <cellStyle name="Normal 9 5 2 3 2 2 2" xfId="25601" xr:uid="{9466E5D2-E15F-46AC-8570-51D245BC8C27}"/>
    <cellStyle name="Normal 9 5 2 3 2 2 3" xfId="16321" xr:uid="{E91006FB-7ED1-4244-B11B-803A54488075}"/>
    <cellStyle name="Normal 9 5 2 3 2 3" xfId="21384" xr:uid="{3BAFC8A2-0F21-4198-B931-3C4D118F5682}"/>
    <cellStyle name="Normal 9 5 2 3 2 4" xfId="12103" xr:uid="{65DFAB65-E714-456A-AC4F-0647DEAC2A18}"/>
    <cellStyle name="Normal 9 5 2 3 3" xfId="5726" xr:uid="{00000000-0005-0000-0000-000053200000}"/>
    <cellStyle name="Normal 9 5 2 3 3 2" xfId="23456" xr:uid="{F8AF7AB0-BE6D-4A78-B290-9BCEE8367BF2}"/>
    <cellStyle name="Normal 9 5 2 3 3 3" xfId="14176" xr:uid="{F52CA47A-E530-497D-A41A-8C4315DE7253}"/>
    <cellStyle name="Normal 9 5 2 3 4" xfId="19239" xr:uid="{9F1A0191-9A5E-46C2-8673-20F508B401AE}"/>
    <cellStyle name="Normal 9 5 2 3 5" xfId="9958" xr:uid="{771B5008-4401-403D-A1B3-7265C7D22F20}"/>
    <cellStyle name="Normal 9 5 2 4" xfId="1832" xr:uid="{00000000-0005-0000-0000-000054200000}"/>
    <cellStyle name="Normal 9 5 2 4 2" xfId="4062" xr:uid="{00000000-0005-0000-0000-000055200000}"/>
    <cellStyle name="Normal 9 5 2 4 2 2" xfId="8284" xr:uid="{00000000-0005-0000-0000-000056200000}"/>
    <cellStyle name="Normal 9 5 2 4 2 2 2" xfId="26014" xr:uid="{E5BA0B8A-283D-4B3B-B08F-4FE01B398B1D}"/>
    <cellStyle name="Normal 9 5 2 4 2 2 3" xfId="16734" xr:uid="{C8072E65-47A3-4A56-8C08-74834A31FE75}"/>
    <cellStyle name="Normal 9 5 2 4 2 3" xfId="21797" xr:uid="{4D2A0BA5-1211-4360-B06E-B117E9C8860D}"/>
    <cellStyle name="Normal 9 5 2 4 2 4" xfId="12516" xr:uid="{E235C559-ED68-4981-8067-2AF8DB1F638D}"/>
    <cellStyle name="Normal 9 5 2 4 3" xfId="6139" xr:uid="{00000000-0005-0000-0000-000057200000}"/>
    <cellStyle name="Normal 9 5 2 4 3 2" xfId="23869" xr:uid="{C9E13B9E-D86D-4EF8-A600-20BA7DE60C4A}"/>
    <cellStyle name="Normal 9 5 2 4 3 3" xfId="14589" xr:uid="{B6DE53BD-0A5C-4839-8F88-B324DEA7285D}"/>
    <cellStyle name="Normal 9 5 2 4 4" xfId="19652" xr:uid="{E56E7094-2DC8-4541-9A77-4FC2B6CD65A1}"/>
    <cellStyle name="Normal 9 5 2 4 5" xfId="10371" xr:uid="{05B96EC7-F43F-4600-AE17-0198D0E136C7}"/>
    <cellStyle name="Normal 9 5 2 5" xfId="2246" xr:uid="{00000000-0005-0000-0000-000058200000}"/>
    <cellStyle name="Normal 9 5 2 5 2" xfId="4475" xr:uid="{00000000-0005-0000-0000-000059200000}"/>
    <cellStyle name="Normal 9 5 2 5 2 2" xfId="8697" xr:uid="{00000000-0005-0000-0000-00005A200000}"/>
    <cellStyle name="Normal 9 5 2 5 2 2 2" xfId="26427" xr:uid="{C344BE02-C518-4228-AB1B-4F65092268B0}"/>
    <cellStyle name="Normal 9 5 2 5 2 2 3" xfId="17147" xr:uid="{D897D0B6-CE49-4618-BA31-8F067D5E48ED}"/>
    <cellStyle name="Normal 9 5 2 5 2 3" xfId="22210" xr:uid="{F756DB65-B40D-4BE8-BD6F-D8ADABF53362}"/>
    <cellStyle name="Normal 9 5 2 5 2 4" xfId="12929" xr:uid="{F7A2CA71-5A25-4030-940F-C93C2F84EC33}"/>
    <cellStyle name="Normal 9 5 2 5 3" xfId="6552" xr:uid="{00000000-0005-0000-0000-00005B200000}"/>
    <cellStyle name="Normal 9 5 2 5 3 2" xfId="24282" xr:uid="{2DD3F115-79B7-4EE7-82D9-93B315D5E37A}"/>
    <cellStyle name="Normal 9 5 2 5 3 3" xfId="15002" xr:uid="{6DA02B30-3E09-45D3-BEEB-79301AA73F68}"/>
    <cellStyle name="Normal 9 5 2 5 4" xfId="20065" xr:uid="{7E01D351-CC37-4287-80FC-A2A74B2CC8AD}"/>
    <cellStyle name="Normal 9 5 2 5 5" xfId="10784" xr:uid="{D6AC6C34-BA4A-4026-ABE3-4FED9BE92D07}"/>
    <cellStyle name="Normal 9 5 2 6" xfId="2682" xr:uid="{00000000-0005-0000-0000-00005C200000}"/>
    <cellStyle name="Normal 9 5 2 6 2" xfId="6965" xr:uid="{00000000-0005-0000-0000-00005D200000}"/>
    <cellStyle name="Normal 9 5 2 6 2 2" xfId="24695" xr:uid="{D20B56F9-6497-4669-B151-6F7B6881067C}"/>
    <cellStyle name="Normal 9 5 2 6 2 3" xfId="15415" xr:uid="{76FC55EE-DBCD-4954-9E16-BBA92E20DD57}"/>
    <cellStyle name="Normal 9 5 2 6 3" xfId="20478" xr:uid="{822D4277-8CF1-4AE0-90C1-92CE548039F1}"/>
    <cellStyle name="Normal 9 5 2 6 4" xfId="11197" xr:uid="{A57F38FD-CFCB-4891-A385-09A294B61FAD}"/>
    <cellStyle name="Normal 9 5 2 7" xfId="4900" xr:uid="{00000000-0005-0000-0000-00005E200000}"/>
    <cellStyle name="Normal 9 5 2 7 2" xfId="22630" xr:uid="{8B3A085C-26AB-4996-901B-EA87AB3AEBEC}"/>
    <cellStyle name="Normal 9 5 2 7 3" xfId="13350" xr:uid="{D4E371EB-4F59-4607-AD1D-2F7A4EE7D287}"/>
    <cellStyle name="Normal 9 5 2 8" xfId="18413" xr:uid="{DEC51A23-4F79-4A8C-B874-7B5A03AFB1D1}"/>
    <cellStyle name="Normal 9 5 2 9" xfId="17579" xr:uid="{E3BDFFFC-5740-4E13-AD39-55D2410628B6}"/>
    <cellStyle name="Normal 9 5 3" xfId="1003" xr:uid="{00000000-0005-0000-0000-00005F200000}"/>
    <cellStyle name="Normal 9 5 3 2" xfId="3235" xr:uid="{00000000-0005-0000-0000-000060200000}"/>
    <cellStyle name="Normal 9 5 3 2 2" xfId="7457" xr:uid="{00000000-0005-0000-0000-000061200000}"/>
    <cellStyle name="Normal 9 5 3 2 2 2" xfId="25187" xr:uid="{8227177A-68D2-4407-AE49-B12A6AFD8633}"/>
    <cellStyle name="Normal 9 5 3 2 2 3" xfId="15907" xr:uid="{D53152DA-4FBD-4178-9328-AAD1AEBA5CAD}"/>
    <cellStyle name="Normal 9 5 3 2 3" xfId="20970" xr:uid="{9FE482B1-6EEA-49A9-907A-9E563F835F64}"/>
    <cellStyle name="Normal 9 5 3 2 4" xfId="11689" xr:uid="{C9F7AABA-7F84-4E25-8B2E-49A3EACE7239}"/>
    <cellStyle name="Normal 9 5 3 3" xfId="5312" xr:uid="{00000000-0005-0000-0000-000062200000}"/>
    <cellStyle name="Normal 9 5 3 3 2" xfId="23042" xr:uid="{CC1757E3-FE6F-442B-858C-4795203D7BB5}"/>
    <cellStyle name="Normal 9 5 3 3 3" xfId="13762" xr:uid="{1E457F54-3BE5-468E-9F52-2AAF86A883B0}"/>
    <cellStyle name="Normal 9 5 3 4" xfId="18825" xr:uid="{4F01FCE1-B626-4E03-B2CB-A9B3F0B8A87C}"/>
    <cellStyle name="Normal 9 5 3 5" xfId="17997" xr:uid="{FE74288E-541A-4226-BCF3-4548743AA1B6}"/>
    <cellStyle name="Normal 9 5 3 6" xfId="9544" xr:uid="{CED720CF-B3DC-411B-9F7A-19B62974A5E3}"/>
    <cellStyle name="Normal 9 5 4" xfId="1418" xr:uid="{00000000-0005-0000-0000-000063200000}"/>
    <cellStyle name="Normal 9 5 4 2" xfId="3648" xr:uid="{00000000-0005-0000-0000-000064200000}"/>
    <cellStyle name="Normal 9 5 4 2 2" xfId="7870" xr:uid="{00000000-0005-0000-0000-000065200000}"/>
    <cellStyle name="Normal 9 5 4 2 2 2" xfId="25600" xr:uid="{98C99230-5096-4AE2-959E-71A7C36C794F}"/>
    <cellStyle name="Normal 9 5 4 2 2 3" xfId="16320" xr:uid="{8B16C715-22E5-4694-8EB4-F08615F2E9E4}"/>
    <cellStyle name="Normal 9 5 4 2 3" xfId="21383" xr:uid="{178E384E-4F0C-45FF-80FE-CA0B0334864B}"/>
    <cellStyle name="Normal 9 5 4 2 4" xfId="12102" xr:uid="{CE2ECD8F-AD8A-4509-8EA0-4C3B325E561B}"/>
    <cellStyle name="Normal 9 5 4 3" xfId="5725" xr:uid="{00000000-0005-0000-0000-000066200000}"/>
    <cellStyle name="Normal 9 5 4 3 2" xfId="23455" xr:uid="{781379C5-FC72-4A8D-BDCD-FE494C07E469}"/>
    <cellStyle name="Normal 9 5 4 3 3" xfId="14175" xr:uid="{B213731B-1D71-43CB-A00A-2AEA194341EF}"/>
    <cellStyle name="Normal 9 5 4 4" xfId="19238" xr:uid="{EC02D6CB-FC0E-4A60-AD51-A2FA736183D1}"/>
    <cellStyle name="Normal 9 5 4 5" xfId="9957" xr:uid="{DF6956B3-9240-423E-ADF6-831FB4A3454D}"/>
    <cellStyle name="Normal 9 5 5" xfId="1831" xr:uid="{00000000-0005-0000-0000-000067200000}"/>
    <cellStyle name="Normal 9 5 5 2" xfId="4061" xr:uid="{00000000-0005-0000-0000-000068200000}"/>
    <cellStyle name="Normal 9 5 5 2 2" xfId="8283" xr:uid="{00000000-0005-0000-0000-000069200000}"/>
    <cellStyle name="Normal 9 5 5 2 2 2" xfId="26013" xr:uid="{CECD50C1-FCDE-4884-B7D8-23D64C644315}"/>
    <cellStyle name="Normal 9 5 5 2 2 3" xfId="16733" xr:uid="{B817ECAA-56B9-4E60-9605-00813C5F92B8}"/>
    <cellStyle name="Normal 9 5 5 2 3" xfId="21796" xr:uid="{2D85713C-D0CA-436D-8431-08DCD1DD9D66}"/>
    <cellStyle name="Normal 9 5 5 2 4" xfId="12515" xr:uid="{B75AAD7B-EEA7-443F-B0E1-D28CA97DAC4A}"/>
    <cellStyle name="Normal 9 5 5 3" xfId="6138" xr:uid="{00000000-0005-0000-0000-00006A200000}"/>
    <cellStyle name="Normal 9 5 5 3 2" xfId="23868" xr:uid="{8D4D94E7-2356-4F9F-AA85-FAF5D261DB54}"/>
    <cellStyle name="Normal 9 5 5 3 3" xfId="14588" xr:uid="{1668F837-7961-4F3C-AC20-533F5FB598CF}"/>
    <cellStyle name="Normal 9 5 5 4" xfId="19651" xr:uid="{BB6A20BF-F1ED-46EE-B1F1-8689099DBFD8}"/>
    <cellStyle name="Normal 9 5 5 5" xfId="10370" xr:uid="{4C713C12-DB07-4ADD-86FC-211E0AE42A38}"/>
    <cellStyle name="Normal 9 5 6" xfId="2245" xr:uid="{00000000-0005-0000-0000-00006B200000}"/>
    <cellStyle name="Normal 9 5 6 2" xfId="4474" xr:uid="{00000000-0005-0000-0000-00006C200000}"/>
    <cellStyle name="Normal 9 5 6 2 2" xfId="8696" xr:uid="{00000000-0005-0000-0000-00006D200000}"/>
    <cellStyle name="Normal 9 5 6 2 2 2" xfId="26426" xr:uid="{5541BFF6-0177-4399-9766-1386DA8B5384}"/>
    <cellStyle name="Normal 9 5 6 2 2 3" xfId="17146" xr:uid="{C5336314-D530-4F11-92B3-3599CD2F4223}"/>
    <cellStyle name="Normal 9 5 6 2 3" xfId="22209" xr:uid="{0B143F3D-ABE2-424D-886E-076E26A22ACE}"/>
    <cellStyle name="Normal 9 5 6 2 4" xfId="12928" xr:uid="{C03C947F-1B41-4E05-A962-5130CB9F3559}"/>
    <cellStyle name="Normal 9 5 6 3" xfId="6551" xr:uid="{00000000-0005-0000-0000-00006E200000}"/>
    <cellStyle name="Normal 9 5 6 3 2" xfId="24281" xr:uid="{D8C47DA4-B3BE-4E5D-8274-FFBAB0F2B548}"/>
    <cellStyle name="Normal 9 5 6 3 3" xfId="15001" xr:uid="{FBC115EB-DDA0-4324-B9B7-7D027EB9C791}"/>
    <cellStyle name="Normal 9 5 6 4" xfId="20064" xr:uid="{DFE8AA63-0562-4558-A523-ED9D607B4EB7}"/>
    <cellStyle name="Normal 9 5 6 5" xfId="10783" xr:uid="{E9A32A11-8A0B-43FC-BB1C-927526BB062E}"/>
    <cellStyle name="Normal 9 5 7" xfId="2681" xr:uid="{00000000-0005-0000-0000-00006F200000}"/>
    <cellStyle name="Normal 9 5 7 2" xfId="6964" xr:uid="{00000000-0005-0000-0000-000070200000}"/>
    <cellStyle name="Normal 9 5 7 2 2" xfId="24694" xr:uid="{536DB92C-CA1D-4F50-ACB1-5920AEF8A7A6}"/>
    <cellStyle name="Normal 9 5 7 2 3" xfId="15414" xr:uid="{1C12F3C6-031D-4E20-B0C2-467084F6A6DD}"/>
    <cellStyle name="Normal 9 5 7 3" xfId="20477" xr:uid="{376E0D85-D57A-4FA1-9D53-7EA773F37E1D}"/>
    <cellStyle name="Normal 9 5 7 4" xfId="11196" xr:uid="{E442413F-E89F-4A1A-9CFA-68C1CD977352}"/>
    <cellStyle name="Normal 9 5 8" xfId="4899" xr:uid="{00000000-0005-0000-0000-000071200000}"/>
    <cellStyle name="Normal 9 5 8 2" xfId="22629" xr:uid="{65664454-E24E-468A-9494-96F71DC37CDA}"/>
    <cellStyle name="Normal 9 5 8 3" xfId="13349" xr:uid="{222CBAD8-E383-4F44-A884-7FD87DB0BFB7}"/>
    <cellStyle name="Normal 9 5 9" xfId="18412" xr:uid="{45A451B5-0592-43B8-A4B7-7BDAAC453F93}"/>
    <cellStyle name="Normal 9 6" xfId="538" xr:uid="{00000000-0005-0000-0000-000072200000}"/>
    <cellStyle name="Normal 9 6 10" xfId="9133" xr:uid="{616F8419-E8B9-45AC-9116-23D23DDFBB2C}"/>
    <cellStyle name="Normal 9 6 2" xfId="1005" xr:uid="{00000000-0005-0000-0000-000073200000}"/>
    <cellStyle name="Normal 9 6 2 2" xfId="3237" xr:uid="{00000000-0005-0000-0000-000074200000}"/>
    <cellStyle name="Normal 9 6 2 2 2" xfId="7459" xr:uid="{00000000-0005-0000-0000-000075200000}"/>
    <cellStyle name="Normal 9 6 2 2 2 2" xfId="25189" xr:uid="{0557972E-FD22-4881-8CD4-38E353AC336C}"/>
    <cellStyle name="Normal 9 6 2 2 2 3" xfId="15909" xr:uid="{DFEF2F99-091F-45D5-AAED-C638E25FC05F}"/>
    <cellStyle name="Normal 9 6 2 2 3" xfId="20972" xr:uid="{3BEB2D0D-CDBE-47DF-9802-75962A7674D4}"/>
    <cellStyle name="Normal 9 6 2 2 4" xfId="11691" xr:uid="{D904C4E1-99EA-43D3-B56E-919E940083D5}"/>
    <cellStyle name="Normal 9 6 2 3" xfId="5314" xr:uid="{00000000-0005-0000-0000-000076200000}"/>
    <cellStyle name="Normal 9 6 2 3 2" xfId="23044" xr:uid="{7D1A3413-2393-4AA5-BD95-26A7E750FEE0}"/>
    <cellStyle name="Normal 9 6 2 3 3" xfId="13764" xr:uid="{6640A4D0-5531-43C2-8083-32093C9866CA}"/>
    <cellStyle name="Normal 9 6 2 4" xfId="18827" xr:uid="{E447C0A5-4F72-41B7-8881-37428D5D6DE9}"/>
    <cellStyle name="Normal 9 6 2 5" xfId="17999" xr:uid="{851006BD-881D-45DB-B063-5B9FEFDA6CEB}"/>
    <cellStyle name="Normal 9 6 2 6" xfId="9546" xr:uid="{61502C84-844E-4185-92AE-CC984ACDA015}"/>
    <cellStyle name="Normal 9 6 3" xfId="1420" xr:uid="{00000000-0005-0000-0000-000077200000}"/>
    <cellStyle name="Normal 9 6 3 2" xfId="3650" xr:uid="{00000000-0005-0000-0000-000078200000}"/>
    <cellStyle name="Normal 9 6 3 2 2" xfId="7872" xr:uid="{00000000-0005-0000-0000-000079200000}"/>
    <cellStyle name="Normal 9 6 3 2 2 2" xfId="25602" xr:uid="{19596C5E-A1EE-4820-8364-943186933A6E}"/>
    <cellStyle name="Normal 9 6 3 2 2 3" xfId="16322" xr:uid="{B7BE2EF1-E5C8-46D5-9BCA-62F861B388A8}"/>
    <cellStyle name="Normal 9 6 3 2 3" xfId="21385" xr:uid="{20208AFB-5D2E-4E7A-8D7C-FC74CF83B6AD}"/>
    <cellStyle name="Normal 9 6 3 2 4" xfId="12104" xr:uid="{9AC92C79-70FE-453B-9292-25EC902FA26E}"/>
    <cellStyle name="Normal 9 6 3 3" xfId="5727" xr:uid="{00000000-0005-0000-0000-00007A200000}"/>
    <cellStyle name="Normal 9 6 3 3 2" xfId="23457" xr:uid="{A949393E-E617-4ABF-B617-549FF4210ED7}"/>
    <cellStyle name="Normal 9 6 3 3 3" xfId="14177" xr:uid="{C28E81DF-94C2-499C-932C-D07A16C5E46A}"/>
    <cellStyle name="Normal 9 6 3 4" xfId="19240" xr:uid="{E33C03C3-8BC6-440A-9FE4-BF0613A52E35}"/>
    <cellStyle name="Normal 9 6 3 5" xfId="9959" xr:uid="{65129986-DA76-4235-B061-79B3625A65BF}"/>
    <cellStyle name="Normal 9 6 4" xfId="1833" xr:uid="{00000000-0005-0000-0000-00007B200000}"/>
    <cellStyle name="Normal 9 6 4 2" xfId="4063" xr:uid="{00000000-0005-0000-0000-00007C200000}"/>
    <cellStyle name="Normal 9 6 4 2 2" xfId="8285" xr:uid="{00000000-0005-0000-0000-00007D200000}"/>
    <cellStyle name="Normal 9 6 4 2 2 2" xfId="26015" xr:uid="{E9A5B35D-1C00-4F84-841D-8786B3486A33}"/>
    <cellStyle name="Normal 9 6 4 2 2 3" xfId="16735" xr:uid="{2CB9EE90-42DC-4E67-ABAC-37DC1A4C798C}"/>
    <cellStyle name="Normal 9 6 4 2 3" xfId="21798" xr:uid="{584FD851-025C-4E6C-A43F-57C1559C5875}"/>
    <cellStyle name="Normal 9 6 4 2 4" xfId="12517" xr:uid="{EB3013E5-1948-4B3C-A732-51E3D0EF2753}"/>
    <cellStyle name="Normal 9 6 4 3" xfId="6140" xr:uid="{00000000-0005-0000-0000-00007E200000}"/>
    <cellStyle name="Normal 9 6 4 3 2" xfId="23870" xr:uid="{87BB8BD2-E00E-4A68-9FAF-347495601ACC}"/>
    <cellStyle name="Normal 9 6 4 3 3" xfId="14590" xr:uid="{8DAD9780-7D84-4908-BB34-468C9534D594}"/>
    <cellStyle name="Normal 9 6 4 4" xfId="19653" xr:uid="{75594060-3FA7-4778-AEC8-4E530C87365F}"/>
    <cellStyle name="Normal 9 6 4 5" xfId="10372" xr:uid="{193A679A-7617-404A-B476-D953B869A01C}"/>
    <cellStyle name="Normal 9 6 5" xfId="2247" xr:uid="{00000000-0005-0000-0000-00007F200000}"/>
    <cellStyle name="Normal 9 6 5 2" xfId="4476" xr:uid="{00000000-0005-0000-0000-000080200000}"/>
    <cellStyle name="Normal 9 6 5 2 2" xfId="8698" xr:uid="{00000000-0005-0000-0000-000081200000}"/>
    <cellStyle name="Normal 9 6 5 2 2 2" xfId="26428" xr:uid="{BB160E7E-D9B4-4F11-B41C-EC91FB6F2271}"/>
    <cellStyle name="Normal 9 6 5 2 2 3" xfId="17148" xr:uid="{0BF1162F-CFF2-4351-AC86-C84AD55A198E}"/>
    <cellStyle name="Normal 9 6 5 2 3" xfId="22211" xr:uid="{B413A581-1E1D-4D6B-953A-D740A6EA7A62}"/>
    <cellStyle name="Normal 9 6 5 2 4" xfId="12930" xr:uid="{2F5EFDBF-0503-4643-9E6F-E60D243506EF}"/>
    <cellStyle name="Normal 9 6 5 3" xfId="6553" xr:uid="{00000000-0005-0000-0000-000082200000}"/>
    <cellStyle name="Normal 9 6 5 3 2" xfId="24283" xr:uid="{C8C81C23-050E-4711-A9F7-86189170AFB6}"/>
    <cellStyle name="Normal 9 6 5 3 3" xfId="15003" xr:uid="{2B3B1238-1275-4034-8CC3-E087A3696FB5}"/>
    <cellStyle name="Normal 9 6 5 4" xfId="20066" xr:uid="{FDBCD18C-3E65-4D0E-BEEF-2CFA2A690CA0}"/>
    <cellStyle name="Normal 9 6 5 5" xfId="10785" xr:uid="{876B8B3D-0BB3-4832-81E1-7CD0A0B6F50A}"/>
    <cellStyle name="Normal 9 6 6" xfId="2683" xr:uid="{00000000-0005-0000-0000-000083200000}"/>
    <cellStyle name="Normal 9 6 6 2" xfId="6966" xr:uid="{00000000-0005-0000-0000-000084200000}"/>
    <cellStyle name="Normal 9 6 6 2 2" xfId="24696" xr:uid="{882ECBA9-7E16-4322-A0EA-D4C164565F93}"/>
    <cellStyle name="Normal 9 6 6 2 3" xfId="15416" xr:uid="{382A1F47-5FB1-4F67-8151-1CC45CFFAD00}"/>
    <cellStyle name="Normal 9 6 6 3" xfId="20479" xr:uid="{83E97FB5-4BDA-490A-BF55-51EF9C963B9B}"/>
    <cellStyle name="Normal 9 6 6 4" xfId="11198" xr:uid="{01ACA0B7-682E-48FD-B213-12782D70409E}"/>
    <cellStyle name="Normal 9 6 7" xfId="4901" xr:uid="{00000000-0005-0000-0000-000085200000}"/>
    <cellStyle name="Normal 9 6 7 2" xfId="22631" xr:uid="{6B83CCEC-FB49-4091-B6BA-82582F6D50BA}"/>
    <cellStyle name="Normal 9 6 7 3" xfId="13351" xr:uid="{E4D9D926-D322-4C42-845F-84EE4BE50A30}"/>
    <cellStyle name="Normal 9 6 8" xfId="18414" xr:uid="{D71D9780-A3B7-4FAD-AB02-84EFB1C1ACF1}"/>
    <cellStyle name="Normal 9 6 9" xfId="17580" xr:uid="{AD1E78F0-0A7A-48BE-A4AF-204F138A78D5}"/>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4777" xr:uid="{1E8E5B15-CC46-4464-81FD-EEF1358BC0E6}"/>
    <cellStyle name="Note 2 2 10 2 3" xfId="15497" xr:uid="{6CB3082B-C83F-4B6D-8761-0C8DB4EA616E}"/>
    <cellStyle name="Note 2 2 10 3" xfId="20560" xr:uid="{F3298A0B-B23F-48B8-B7AC-C76BBCE27FF9}"/>
    <cellStyle name="Note 2 2 10 4" xfId="11279" xr:uid="{2D01E0E4-3AF4-4098-B9D5-34AE9DC68825}"/>
    <cellStyle name="Note 2 2 11" xfId="4902" xr:uid="{00000000-0005-0000-0000-000094200000}"/>
    <cellStyle name="Note 2 2 11 2" xfId="22632" xr:uid="{92070F54-0771-40E7-B1FB-CC0A45E539AB}"/>
    <cellStyle name="Note 2 2 11 3" xfId="13352" xr:uid="{9D349AAE-8E3A-4039-B8CA-FB3568974ABB}"/>
    <cellStyle name="Note 2 2 12" xfId="18415" xr:uid="{2543E42A-E92A-4806-BDBB-87C68505202C}"/>
    <cellStyle name="Note 2 2 13" xfId="17581" xr:uid="{3279E3CB-6072-4DF4-84C8-C8F692AB1C54}"/>
    <cellStyle name="Note 2 2 14" xfId="9134" xr:uid="{6FF0B539-59A2-49E7-9613-E8662F41DF04}"/>
    <cellStyle name="Note 2 2 2" xfId="546" xr:uid="{00000000-0005-0000-0000-000095200000}"/>
    <cellStyle name="Note 2 2 2 10" xfId="4903" xr:uid="{00000000-0005-0000-0000-000096200000}"/>
    <cellStyle name="Note 2 2 2 10 2" xfId="22633" xr:uid="{ECE06451-29FF-43F6-9C1F-D13688A856F0}"/>
    <cellStyle name="Note 2 2 2 10 3" xfId="13353" xr:uid="{952A4B7F-C277-439B-A842-09160D31E98A}"/>
    <cellStyle name="Note 2 2 2 11" xfId="18416" xr:uid="{1C0BB305-FE32-449E-95E6-631F43057A86}"/>
    <cellStyle name="Note 2 2 2 12" xfId="17582" xr:uid="{9DD9A6DE-86C2-491A-BC29-57ED6EDE8B9F}"/>
    <cellStyle name="Note 2 2 2 13" xfId="9135" xr:uid="{F068A1D5-4A0C-4537-B5E1-85D867FB6F5E}"/>
    <cellStyle name="Note 2 2 2 2" xfId="547" xr:uid="{00000000-0005-0000-0000-000097200000}"/>
    <cellStyle name="Note 2 2 2 2 10" xfId="18417" xr:uid="{3A3ECF4F-36A9-4D3F-968A-F3F5708C880A}"/>
    <cellStyle name="Note 2 2 2 2 11" xfId="17583" xr:uid="{548C0E00-D006-4F64-80E7-D8D0D39162A5}"/>
    <cellStyle name="Note 2 2 2 2 12" xfId="9136" xr:uid="{9625B823-5796-4BD8-98E3-3AA218D65921}"/>
    <cellStyle name="Note 2 2 2 2 2" xfId="1008" xr:uid="{00000000-0005-0000-0000-000098200000}"/>
    <cellStyle name="Note 2 2 2 2 2 2" xfId="3240" xr:uid="{00000000-0005-0000-0000-000099200000}"/>
    <cellStyle name="Note 2 2 2 2 2 2 2" xfId="7462" xr:uid="{00000000-0005-0000-0000-00009A200000}"/>
    <cellStyle name="Note 2 2 2 2 2 2 2 2" xfId="25192" xr:uid="{84760C4A-4AED-4871-BB20-F15088F3E143}"/>
    <cellStyle name="Note 2 2 2 2 2 2 2 3" xfId="15912" xr:uid="{0BEB0AAF-0EDC-4D80-81A6-CE638840947C}"/>
    <cellStyle name="Note 2 2 2 2 2 2 3" xfId="20975" xr:uid="{71F29C0F-87E8-4AA2-A03A-50AC22AB1343}"/>
    <cellStyle name="Note 2 2 2 2 2 2 4" xfId="11694" xr:uid="{7EF4295D-101B-49C9-AE8A-8D4719B40955}"/>
    <cellStyle name="Note 2 2 2 2 2 3" xfId="5317" xr:uid="{00000000-0005-0000-0000-00009B200000}"/>
    <cellStyle name="Note 2 2 2 2 2 3 2" xfId="23047" xr:uid="{790ACD9C-26D6-4294-903A-2BF83746C16B}"/>
    <cellStyle name="Note 2 2 2 2 2 3 3" xfId="13767" xr:uid="{DF5A6B88-82CF-4FA0-8421-16F306A1E041}"/>
    <cellStyle name="Note 2 2 2 2 2 4" xfId="18830" xr:uid="{465ACCB0-F656-4FEC-A537-6C424306DCAD}"/>
    <cellStyle name="Note 2 2 2 2 2 5" xfId="18002" xr:uid="{A4617C8F-BF23-4776-9D96-E4A4448D2FE8}"/>
    <cellStyle name="Note 2 2 2 2 2 6" xfId="9549" xr:uid="{DEFB81D6-ABFB-4D19-8D66-7F3368561988}"/>
    <cellStyle name="Note 2 2 2 2 3" xfId="1423" xr:uid="{00000000-0005-0000-0000-00009C200000}"/>
    <cellStyle name="Note 2 2 2 2 3 2" xfId="3653" xr:uid="{00000000-0005-0000-0000-00009D200000}"/>
    <cellStyle name="Note 2 2 2 2 3 2 2" xfId="7875" xr:uid="{00000000-0005-0000-0000-00009E200000}"/>
    <cellStyle name="Note 2 2 2 2 3 2 2 2" xfId="25605" xr:uid="{FF4EDB53-B201-4442-969A-7F6A2A9F86A9}"/>
    <cellStyle name="Note 2 2 2 2 3 2 2 3" xfId="16325" xr:uid="{7717AE1C-E224-40C1-ABA3-E8F32397AFF8}"/>
    <cellStyle name="Note 2 2 2 2 3 2 3" xfId="21388" xr:uid="{7B121D3C-E96E-4B62-966E-12B8A0907BD5}"/>
    <cellStyle name="Note 2 2 2 2 3 2 4" xfId="12107" xr:uid="{04F81492-7C87-4323-973D-7D14C5CFACD1}"/>
    <cellStyle name="Note 2 2 2 2 3 3" xfId="5730" xr:uid="{00000000-0005-0000-0000-00009F200000}"/>
    <cellStyle name="Note 2 2 2 2 3 3 2" xfId="23460" xr:uid="{FC03C2C0-12CB-459D-B666-6566397900A6}"/>
    <cellStyle name="Note 2 2 2 2 3 3 3" xfId="14180" xr:uid="{BB0F3253-71F6-4E17-A7C0-2025CEEE0469}"/>
    <cellStyle name="Note 2 2 2 2 3 4" xfId="19243" xr:uid="{D579215D-ECF4-4831-93EB-EB7C4E8B2981}"/>
    <cellStyle name="Note 2 2 2 2 3 5" xfId="9962" xr:uid="{70DEFDBD-A3C4-42BC-90DC-B504C2723C03}"/>
    <cellStyle name="Note 2 2 2 2 4" xfId="1837" xr:uid="{00000000-0005-0000-0000-0000A0200000}"/>
    <cellStyle name="Note 2 2 2 2 4 2" xfId="4066" xr:uid="{00000000-0005-0000-0000-0000A1200000}"/>
    <cellStyle name="Note 2 2 2 2 4 2 2" xfId="8288" xr:uid="{00000000-0005-0000-0000-0000A2200000}"/>
    <cellStyle name="Note 2 2 2 2 4 2 2 2" xfId="26018" xr:uid="{9396E834-D62C-4F33-9559-89C2A0641D95}"/>
    <cellStyle name="Note 2 2 2 2 4 2 2 3" xfId="16738" xr:uid="{62D53DFD-EEF7-4905-9756-C510C6462419}"/>
    <cellStyle name="Note 2 2 2 2 4 2 3" xfId="21801" xr:uid="{AAD9BED0-6038-4FFD-9BD6-33A24E115684}"/>
    <cellStyle name="Note 2 2 2 2 4 2 4" xfId="12520" xr:uid="{E0815B77-CAB2-4458-A38A-64093C63E7C6}"/>
    <cellStyle name="Note 2 2 2 2 4 3" xfId="6143" xr:uid="{00000000-0005-0000-0000-0000A3200000}"/>
    <cellStyle name="Note 2 2 2 2 4 3 2" xfId="23873" xr:uid="{C1A70CCA-CFC1-44B3-A1D8-6C191E02364C}"/>
    <cellStyle name="Note 2 2 2 2 4 3 3" xfId="14593" xr:uid="{DF191FD1-DCED-4BDB-8F1B-80B68C844D74}"/>
    <cellStyle name="Note 2 2 2 2 4 4" xfId="19656" xr:uid="{D8EED8C4-8F26-4DE1-A342-A9DED040DEB0}"/>
    <cellStyle name="Note 2 2 2 2 4 5" xfId="10375" xr:uid="{245721E1-D4C7-4299-BC58-2C76FAF20142}"/>
    <cellStyle name="Note 2 2 2 2 5" xfId="2250" xr:uid="{00000000-0005-0000-0000-0000A4200000}"/>
    <cellStyle name="Note 2 2 2 2 5 2" xfId="4479" xr:uid="{00000000-0005-0000-0000-0000A5200000}"/>
    <cellStyle name="Note 2 2 2 2 5 2 2" xfId="8701" xr:uid="{00000000-0005-0000-0000-0000A6200000}"/>
    <cellStyle name="Note 2 2 2 2 5 2 2 2" xfId="26431" xr:uid="{B5C6F635-6DFE-41EA-BE6E-22E5BAC007D1}"/>
    <cellStyle name="Note 2 2 2 2 5 2 2 3" xfId="17151" xr:uid="{1F9FABC1-F65B-45AD-96E0-2C1F642DAF8D}"/>
    <cellStyle name="Note 2 2 2 2 5 2 3" xfId="22214" xr:uid="{9B5AE890-A533-4730-BA44-791C6B7A9AC6}"/>
    <cellStyle name="Note 2 2 2 2 5 2 4" xfId="12933" xr:uid="{422A5E6F-AEE0-4D4B-8E30-3EF85E1C5EB4}"/>
    <cellStyle name="Note 2 2 2 2 5 3" xfId="6556" xr:uid="{00000000-0005-0000-0000-0000A7200000}"/>
    <cellStyle name="Note 2 2 2 2 5 3 2" xfId="24286" xr:uid="{DE196268-0BDD-4AD3-B5FB-17DDFC6D82F3}"/>
    <cellStyle name="Note 2 2 2 2 5 3 3" xfId="15006" xr:uid="{A83ECB43-74BA-4A74-9074-77666C004F8A}"/>
    <cellStyle name="Note 2 2 2 2 5 4" xfId="20069" xr:uid="{9722A6CE-BA08-4D70-BA55-8B92557E456E}"/>
    <cellStyle name="Note 2 2 2 2 5 5" xfId="10788" xr:uid="{3B064CFC-C3EA-4608-9BE1-BEAF1FA34BCE}"/>
    <cellStyle name="Note 2 2 2 2 6" xfId="2686" xr:uid="{00000000-0005-0000-0000-0000A8200000}"/>
    <cellStyle name="Note 2 2 2 2 6 2" xfId="6969" xr:uid="{00000000-0005-0000-0000-0000A9200000}"/>
    <cellStyle name="Note 2 2 2 2 6 2 2" xfId="24699" xr:uid="{18AE3EB9-E6DE-45A7-8BC1-34EBC7B8168E}"/>
    <cellStyle name="Note 2 2 2 2 6 2 3" xfId="15419" xr:uid="{7F385556-FD04-463D-B6EB-12CC5A93AB42}"/>
    <cellStyle name="Note 2 2 2 2 6 3" xfId="20482" xr:uid="{7F6250C9-DF49-412D-9AF0-18E8BE7B2B79}"/>
    <cellStyle name="Note 2 2 2 2 6 4" xfId="11201" xr:uid="{B7FF4F51-073F-44A2-8329-6F5667778BF5}"/>
    <cellStyle name="Note 2 2 2 2 7" xfId="2745" xr:uid="{00000000-0005-0000-0000-0000AA200000}"/>
    <cellStyle name="Note 2 2 2 2 8" xfId="2826" xr:uid="{00000000-0005-0000-0000-0000AB200000}"/>
    <cellStyle name="Note 2 2 2 2 8 2" xfId="7049" xr:uid="{00000000-0005-0000-0000-0000AC200000}"/>
    <cellStyle name="Note 2 2 2 2 8 2 2" xfId="24779" xr:uid="{2A2180C9-0130-46AA-BBD0-F29C00BF442E}"/>
    <cellStyle name="Note 2 2 2 2 8 2 3" xfId="15499" xr:uid="{AFE827AA-BA8C-47A4-9922-E89AD4B3198C}"/>
    <cellStyle name="Note 2 2 2 2 8 3" xfId="20562" xr:uid="{D07BC304-22A4-4FFC-B064-3DA4DAB9D16F}"/>
    <cellStyle name="Note 2 2 2 2 8 4" xfId="11281" xr:uid="{71B70F29-E3CB-4831-BE95-669B9320023E}"/>
    <cellStyle name="Note 2 2 2 2 9" xfId="4904" xr:uid="{00000000-0005-0000-0000-0000AD200000}"/>
    <cellStyle name="Note 2 2 2 2 9 2" xfId="22634" xr:uid="{7DB90AB4-D334-495C-9EAE-15CBC629A781}"/>
    <cellStyle name="Note 2 2 2 2 9 3" xfId="13354" xr:uid="{92411B69-1972-494B-A73A-E272978E404B}"/>
    <cellStyle name="Note 2 2 2 3" xfId="1007" xr:uid="{00000000-0005-0000-0000-0000AE200000}"/>
    <cellStyle name="Note 2 2 2 3 2" xfId="3239" xr:uid="{00000000-0005-0000-0000-0000AF200000}"/>
    <cellStyle name="Note 2 2 2 3 2 2" xfId="7461" xr:uid="{00000000-0005-0000-0000-0000B0200000}"/>
    <cellStyle name="Note 2 2 2 3 2 2 2" xfId="25191" xr:uid="{F0D4C036-43B0-49CA-9E01-674EC73C7627}"/>
    <cellStyle name="Note 2 2 2 3 2 2 3" xfId="15911" xr:uid="{167F08B3-70AD-4B47-B567-8256B2316F40}"/>
    <cellStyle name="Note 2 2 2 3 2 3" xfId="20974" xr:uid="{62033319-3CF0-46C5-B76C-4930491BA811}"/>
    <cellStyle name="Note 2 2 2 3 2 4" xfId="11693" xr:uid="{E5DBF19F-1764-443C-907B-DF4A4055D4B0}"/>
    <cellStyle name="Note 2 2 2 3 3" xfId="5316" xr:uid="{00000000-0005-0000-0000-0000B1200000}"/>
    <cellStyle name="Note 2 2 2 3 3 2" xfId="23046" xr:uid="{4F3C90D2-5B9C-44BE-8520-D8D0EF0618AA}"/>
    <cellStyle name="Note 2 2 2 3 3 3" xfId="13766" xr:uid="{D7E0ACB7-3976-4984-8ECB-679CC2F3FD89}"/>
    <cellStyle name="Note 2 2 2 3 4" xfId="18829" xr:uid="{B386D1FD-181C-4D49-A736-DD57555E49F0}"/>
    <cellStyle name="Note 2 2 2 3 5" xfId="18001" xr:uid="{C841B282-9843-4479-804C-66B36EE4E487}"/>
    <cellStyle name="Note 2 2 2 3 6" xfId="9548" xr:uid="{213130A6-99C5-4F9C-A654-180A0F109254}"/>
    <cellStyle name="Note 2 2 2 4" xfId="1422" xr:uid="{00000000-0005-0000-0000-0000B2200000}"/>
    <cellStyle name="Note 2 2 2 4 2" xfId="3652" xr:uid="{00000000-0005-0000-0000-0000B3200000}"/>
    <cellStyle name="Note 2 2 2 4 2 2" xfId="7874" xr:uid="{00000000-0005-0000-0000-0000B4200000}"/>
    <cellStyle name="Note 2 2 2 4 2 2 2" xfId="25604" xr:uid="{3679272E-F630-4159-AB79-8E5548526F31}"/>
    <cellStyle name="Note 2 2 2 4 2 2 3" xfId="16324" xr:uid="{D49FA67C-631F-4576-8A82-768F87D0341C}"/>
    <cellStyle name="Note 2 2 2 4 2 3" xfId="21387" xr:uid="{FDA53AB8-2C61-4455-B4E1-94AC464654E9}"/>
    <cellStyle name="Note 2 2 2 4 2 4" xfId="12106" xr:uid="{EB440902-CB77-4059-BFDD-9A39FAC3D2F7}"/>
    <cellStyle name="Note 2 2 2 4 3" xfId="5729" xr:uid="{00000000-0005-0000-0000-0000B5200000}"/>
    <cellStyle name="Note 2 2 2 4 3 2" xfId="23459" xr:uid="{2A040464-5F2E-4D08-AB87-07FBF3906F5F}"/>
    <cellStyle name="Note 2 2 2 4 3 3" xfId="14179" xr:uid="{CC2B18EB-5C88-4E18-B48B-98C541CDB6CE}"/>
    <cellStyle name="Note 2 2 2 4 4" xfId="19242" xr:uid="{60BB79D7-792D-4E5A-827C-7A049FCB26D7}"/>
    <cellStyle name="Note 2 2 2 4 5" xfId="9961" xr:uid="{F67AFDD0-739E-433D-9043-D48C19FED289}"/>
    <cellStyle name="Note 2 2 2 5" xfId="1836" xr:uid="{00000000-0005-0000-0000-0000B6200000}"/>
    <cellStyle name="Note 2 2 2 5 2" xfId="4065" xr:uid="{00000000-0005-0000-0000-0000B7200000}"/>
    <cellStyle name="Note 2 2 2 5 2 2" xfId="8287" xr:uid="{00000000-0005-0000-0000-0000B8200000}"/>
    <cellStyle name="Note 2 2 2 5 2 2 2" xfId="26017" xr:uid="{046FF955-33BB-4EC6-A3B1-1CF3E1DF5AFB}"/>
    <cellStyle name="Note 2 2 2 5 2 2 3" xfId="16737" xr:uid="{51E65DD6-A570-41E7-8AB6-579F4DC02A50}"/>
    <cellStyle name="Note 2 2 2 5 2 3" xfId="21800" xr:uid="{113CD79A-D89E-4643-838B-4BEA04196B22}"/>
    <cellStyle name="Note 2 2 2 5 2 4" xfId="12519" xr:uid="{55631E84-5D2E-4EDD-922F-281CE114E247}"/>
    <cellStyle name="Note 2 2 2 5 3" xfId="6142" xr:uid="{00000000-0005-0000-0000-0000B9200000}"/>
    <cellStyle name="Note 2 2 2 5 3 2" xfId="23872" xr:uid="{79A7ED34-F2CF-4D8D-83DC-7C467569EF2B}"/>
    <cellStyle name="Note 2 2 2 5 3 3" xfId="14592" xr:uid="{A54BE479-ACDC-4CE3-B940-7C354C220C58}"/>
    <cellStyle name="Note 2 2 2 5 4" xfId="19655" xr:uid="{6357A812-9350-4830-ABB2-613BCC1BFB4A}"/>
    <cellStyle name="Note 2 2 2 5 5" xfId="10374" xr:uid="{0D6DB102-931C-4063-BCB7-DE1307DC5612}"/>
    <cellStyle name="Note 2 2 2 6" xfId="2249" xr:uid="{00000000-0005-0000-0000-0000BA200000}"/>
    <cellStyle name="Note 2 2 2 6 2" xfId="4478" xr:uid="{00000000-0005-0000-0000-0000BB200000}"/>
    <cellStyle name="Note 2 2 2 6 2 2" xfId="8700" xr:uid="{00000000-0005-0000-0000-0000BC200000}"/>
    <cellStyle name="Note 2 2 2 6 2 2 2" xfId="26430" xr:uid="{4B3E7FA0-9700-45E8-ADDC-6C1E91EA2AC2}"/>
    <cellStyle name="Note 2 2 2 6 2 2 3" xfId="17150" xr:uid="{FC253399-A37F-4C68-97EF-8245A4E11582}"/>
    <cellStyle name="Note 2 2 2 6 2 3" xfId="22213" xr:uid="{08A25635-DF1E-4D01-A1BD-3793837248DC}"/>
    <cellStyle name="Note 2 2 2 6 2 4" xfId="12932" xr:uid="{8BDC0E64-1671-45AB-B1D7-FCED2C3EC3D5}"/>
    <cellStyle name="Note 2 2 2 6 3" xfId="6555" xr:uid="{00000000-0005-0000-0000-0000BD200000}"/>
    <cellStyle name="Note 2 2 2 6 3 2" xfId="24285" xr:uid="{9CFE1ECE-F13D-4562-83A9-9771804D7F8F}"/>
    <cellStyle name="Note 2 2 2 6 3 3" xfId="15005" xr:uid="{8BA969E0-DDD9-4CC2-9995-265F28F24AD9}"/>
    <cellStyle name="Note 2 2 2 6 4" xfId="20068" xr:uid="{F0189063-1DB5-4C17-93F5-CBF8CB2579F3}"/>
    <cellStyle name="Note 2 2 2 6 5" xfId="10787" xr:uid="{E5408C7E-0969-461E-8BCE-A8E006E9D524}"/>
    <cellStyle name="Note 2 2 2 7" xfId="2685" xr:uid="{00000000-0005-0000-0000-0000BE200000}"/>
    <cellStyle name="Note 2 2 2 7 2" xfId="6968" xr:uid="{00000000-0005-0000-0000-0000BF200000}"/>
    <cellStyle name="Note 2 2 2 7 2 2" xfId="24698" xr:uid="{3CB23389-DFAD-4FD0-B8B2-48596FD86E8F}"/>
    <cellStyle name="Note 2 2 2 7 2 3" xfId="15418" xr:uid="{F39EE67C-90E8-4B36-B155-B5F3732E5792}"/>
    <cellStyle name="Note 2 2 2 7 3" xfId="20481" xr:uid="{606D345B-A641-497C-9318-C15E2C16D14C}"/>
    <cellStyle name="Note 2 2 2 7 4" xfId="11200" xr:uid="{AE400C42-807D-42AC-BD1B-723B7B28158C}"/>
    <cellStyle name="Note 2 2 2 8" xfId="2744" xr:uid="{00000000-0005-0000-0000-0000C0200000}"/>
    <cellStyle name="Note 2 2 2 9" xfId="2825" xr:uid="{00000000-0005-0000-0000-0000C1200000}"/>
    <cellStyle name="Note 2 2 2 9 2" xfId="7048" xr:uid="{00000000-0005-0000-0000-0000C2200000}"/>
    <cellStyle name="Note 2 2 2 9 2 2" xfId="24778" xr:uid="{4811FA98-D12F-4259-B72B-465BD16CF62B}"/>
    <cellStyle name="Note 2 2 2 9 2 3" xfId="15498" xr:uid="{11EF1A54-3452-4196-9BF5-1B05B14860BB}"/>
    <cellStyle name="Note 2 2 2 9 3" xfId="20561" xr:uid="{0065AD92-122D-425B-9937-0308098A8028}"/>
    <cellStyle name="Note 2 2 2 9 4" xfId="11280" xr:uid="{5396B8B9-3CAA-449F-B56E-C06D1DB0A91F}"/>
    <cellStyle name="Note 2 2 3" xfId="548" xr:uid="{00000000-0005-0000-0000-0000C3200000}"/>
    <cellStyle name="Note 2 2 3 10" xfId="18418" xr:uid="{8D612C10-A024-4B15-B3DE-00DF5DAFE9F0}"/>
    <cellStyle name="Note 2 2 3 11" xfId="17584" xr:uid="{5EC0DC7F-F188-4552-A292-148BC40952B0}"/>
    <cellStyle name="Note 2 2 3 12" xfId="9137" xr:uid="{E9064BAC-4246-4914-834F-09FB1ED14431}"/>
    <cellStyle name="Note 2 2 3 2" xfId="1009" xr:uid="{00000000-0005-0000-0000-0000C4200000}"/>
    <cellStyle name="Note 2 2 3 2 2" xfId="3241" xr:uid="{00000000-0005-0000-0000-0000C5200000}"/>
    <cellStyle name="Note 2 2 3 2 2 2" xfId="7463" xr:uid="{00000000-0005-0000-0000-0000C6200000}"/>
    <cellStyle name="Note 2 2 3 2 2 2 2" xfId="25193" xr:uid="{CECA521C-D7A0-491F-A5DB-52402D18D35F}"/>
    <cellStyle name="Note 2 2 3 2 2 2 3" xfId="15913" xr:uid="{8DED796E-2F14-4F5B-9C88-A9250CFF8886}"/>
    <cellStyle name="Note 2 2 3 2 2 3" xfId="20976" xr:uid="{6B610024-5EB9-460B-8DB1-08EC53033F5D}"/>
    <cellStyle name="Note 2 2 3 2 2 4" xfId="11695" xr:uid="{9CB94A0F-D701-4878-925D-6A346658DD64}"/>
    <cellStyle name="Note 2 2 3 2 3" xfId="5318" xr:uid="{00000000-0005-0000-0000-0000C7200000}"/>
    <cellStyle name="Note 2 2 3 2 3 2" xfId="23048" xr:uid="{03CCA415-946A-4641-AD27-4204168686DB}"/>
    <cellStyle name="Note 2 2 3 2 3 3" xfId="13768" xr:uid="{014A2A95-D0A5-43D8-8B69-CA458C7A798F}"/>
    <cellStyle name="Note 2 2 3 2 4" xfId="18831" xr:uid="{0473B0EC-8A4E-4916-B6CC-7B64C6ED7C2A}"/>
    <cellStyle name="Note 2 2 3 2 5" xfId="18003" xr:uid="{93CCF426-2248-4CAC-A70A-02D322395ABD}"/>
    <cellStyle name="Note 2 2 3 2 6" xfId="9550" xr:uid="{DA35C4E4-6AEC-4EB6-A2A2-3835D560BE6E}"/>
    <cellStyle name="Note 2 2 3 3" xfId="1424" xr:uid="{00000000-0005-0000-0000-0000C8200000}"/>
    <cellStyle name="Note 2 2 3 3 2" xfId="3654" xr:uid="{00000000-0005-0000-0000-0000C9200000}"/>
    <cellStyle name="Note 2 2 3 3 2 2" xfId="7876" xr:uid="{00000000-0005-0000-0000-0000CA200000}"/>
    <cellStyle name="Note 2 2 3 3 2 2 2" xfId="25606" xr:uid="{3C4DA3CF-49FF-4F8F-8D26-65591085CE7A}"/>
    <cellStyle name="Note 2 2 3 3 2 2 3" xfId="16326" xr:uid="{1A336A77-37A3-417B-80D3-3BF55D0E65F0}"/>
    <cellStyle name="Note 2 2 3 3 2 3" xfId="21389" xr:uid="{6D71C1BD-FFAD-4C1F-9EA5-0C91ED04BBAE}"/>
    <cellStyle name="Note 2 2 3 3 2 4" xfId="12108" xr:uid="{FFEFE696-7A39-436F-BD02-DB4987FA7427}"/>
    <cellStyle name="Note 2 2 3 3 3" xfId="5731" xr:uid="{00000000-0005-0000-0000-0000CB200000}"/>
    <cellStyle name="Note 2 2 3 3 3 2" xfId="23461" xr:uid="{0B25F4B1-3FCD-4B50-B039-70FE808F3144}"/>
    <cellStyle name="Note 2 2 3 3 3 3" xfId="14181" xr:uid="{8C50D55D-83B0-4F1B-9327-D28ACFFDE40F}"/>
    <cellStyle name="Note 2 2 3 3 4" xfId="19244" xr:uid="{1B8E1873-54B7-4416-937E-908EC7614C98}"/>
    <cellStyle name="Note 2 2 3 3 5" xfId="9963" xr:uid="{DDB68646-A2AA-42B6-A526-2BBF7FAFA9F1}"/>
    <cellStyle name="Note 2 2 3 4" xfId="1838" xr:uid="{00000000-0005-0000-0000-0000CC200000}"/>
    <cellStyle name="Note 2 2 3 4 2" xfId="4067" xr:uid="{00000000-0005-0000-0000-0000CD200000}"/>
    <cellStyle name="Note 2 2 3 4 2 2" xfId="8289" xr:uid="{00000000-0005-0000-0000-0000CE200000}"/>
    <cellStyle name="Note 2 2 3 4 2 2 2" xfId="26019" xr:uid="{9D969D27-0D95-4499-8AB4-DE9CA29E011D}"/>
    <cellStyle name="Note 2 2 3 4 2 2 3" xfId="16739" xr:uid="{423620F0-437C-4E92-B77D-0AA23D8B8BC8}"/>
    <cellStyle name="Note 2 2 3 4 2 3" xfId="21802" xr:uid="{E401335E-AC29-4AE9-9243-BE8E1AB7A18F}"/>
    <cellStyle name="Note 2 2 3 4 2 4" xfId="12521" xr:uid="{0F050965-301F-41BA-8412-C36907C49B5B}"/>
    <cellStyle name="Note 2 2 3 4 3" xfId="6144" xr:uid="{00000000-0005-0000-0000-0000CF200000}"/>
    <cellStyle name="Note 2 2 3 4 3 2" xfId="23874" xr:uid="{A0FB6F2A-E1C7-4E84-8A91-D13B9D517443}"/>
    <cellStyle name="Note 2 2 3 4 3 3" xfId="14594" xr:uid="{0AEC4408-B9AF-4EEA-913C-FDF2AC339B7C}"/>
    <cellStyle name="Note 2 2 3 4 4" xfId="19657" xr:uid="{BD197BBB-CE6B-457E-AB63-92909460DD8A}"/>
    <cellStyle name="Note 2 2 3 4 5" xfId="10376" xr:uid="{80E9D986-D1D1-4DE8-90D1-E992B5E10696}"/>
    <cellStyle name="Note 2 2 3 5" xfId="2251" xr:uid="{00000000-0005-0000-0000-0000D0200000}"/>
    <cellStyle name="Note 2 2 3 5 2" xfId="4480" xr:uid="{00000000-0005-0000-0000-0000D1200000}"/>
    <cellStyle name="Note 2 2 3 5 2 2" xfId="8702" xr:uid="{00000000-0005-0000-0000-0000D2200000}"/>
    <cellStyle name="Note 2 2 3 5 2 2 2" xfId="26432" xr:uid="{AA686665-D7D0-4F7F-BD88-D27A0AB94F9F}"/>
    <cellStyle name="Note 2 2 3 5 2 2 3" xfId="17152" xr:uid="{D236ADD2-695F-4587-8FF7-552A9BA4B560}"/>
    <cellStyle name="Note 2 2 3 5 2 3" xfId="22215" xr:uid="{4640495C-81A4-452A-A6AC-921F6F925EB8}"/>
    <cellStyle name="Note 2 2 3 5 2 4" xfId="12934" xr:uid="{B01AF37D-64ED-46C7-A7CB-52E8357383F1}"/>
    <cellStyle name="Note 2 2 3 5 3" xfId="6557" xr:uid="{00000000-0005-0000-0000-0000D3200000}"/>
    <cellStyle name="Note 2 2 3 5 3 2" xfId="24287" xr:uid="{B9334420-1454-473F-8981-86C7AC3FC684}"/>
    <cellStyle name="Note 2 2 3 5 3 3" xfId="15007" xr:uid="{66190A8F-CB07-4FFE-AB56-397F4763A34B}"/>
    <cellStyle name="Note 2 2 3 5 4" xfId="20070" xr:uid="{21DC34EF-9133-4A1E-AC7E-A4278CEB9E18}"/>
    <cellStyle name="Note 2 2 3 5 5" xfId="10789" xr:uid="{9BA24432-F7EE-4550-98B5-824E09D127DF}"/>
    <cellStyle name="Note 2 2 3 6" xfId="2687" xr:uid="{00000000-0005-0000-0000-0000D4200000}"/>
    <cellStyle name="Note 2 2 3 6 2" xfId="6970" xr:uid="{00000000-0005-0000-0000-0000D5200000}"/>
    <cellStyle name="Note 2 2 3 6 2 2" xfId="24700" xr:uid="{363FA76F-BDBB-4431-9C5B-9117B567D705}"/>
    <cellStyle name="Note 2 2 3 6 2 3" xfId="15420" xr:uid="{6E9969CD-087D-46E6-8303-2954E71745A5}"/>
    <cellStyle name="Note 2 2 3 6 3" xfId="20483" xr:uid="{1751807A-71BD-48D7-91D2-25EDEB7BC29D}"/>
    <cellStyle name="Note 2 2 3 6 4" xfId="11202" xr:uid="{5ABC8458-45EE-45D2-A088-593407DCBE4E}"/>
    <cellStyle name="Note 2 2 3 7" xfId="2746" xr:uid="{00000000-0005-0000-0000-0000D6200000}"/>
    <cellStyle name="Note 2 2 3 8" xfId="2827" xr:uid="{00000000-0005-0000-0000-0000D7200000}"/>
    <cellStyle name="Note 2 2 3 8 2" xfId="7050" xr:uid="{00000000-0005-0000-0000-0000D8200000}"/>
    <cellStyle name="Note 2 2 3 8 2 2" xfId="24780" xr:uid="{3C5D2836-AB87-4A1C-A26D-6128C8E4A4C3}"/>
    <cellStyle name="Note 2 2 3 8 2 3" xfId="15500" xr:uid="{61761BDF-5E3C-47E1-ADD5-E4828E927CEE}"/>
    <cellStyle name="Note 2 2 3 8 3" xfId="20563" xr:uid="{CD41E94F-0406-40BB-97DC-ECE14EB15E6C}"/>
    <cellStyle name="Note 2 2 3 8 4" xfId="11282" xr:uid="{F13E0DFA-0EE4-475C-A37B-C989A2D67C37}"/>
    <cellStyle name="Note 2 2 3 9" xfId="4905" xr:uid="{00000000-0005-0000-0000-0000D9200000}"/>
    <cellStyle name="Note 2 2 3 9 2" xfId="22635" xr:uid="{C4CDBC4E-5138-4C90-836D-8A8CA7B91206}"/>
    <cellStyle name="Note 2 2 3 9 3" xfId="13355" xr:uid="{3F7D780F-EF46-4D6D-9BC7-2E25CF1C209A}"/>
    <cellStyle name="Note 2 2 4" xfId="1006" xr:uid="{00000000-0005-0000-0000-0000DA200000}"/>
    <cellStyle name="Note 2 2 4 2" xfId="3238" xr:uid="{00000000-0005-0000-0000-0000DB200000}"/>
    <cellStyle name="Note 2 2 4 2 2" xfId="7460" xr:uid="{00000000-0005-0000-0000-0000DC200000}"/>
    <cellStyle name="Note 2 2 4 2 2 2" xfId="25190" xr:uid="{ACFE7471-5CFE-4675-86A7-04346D313B58}"/>
    <cellStyle name="Note 2 2 4 2 2 3" xfId="15910" xr:uid="{0A96F8B2-9583-4271-94C2-97F3F21AB14D}"/>
    <cellStyle name="Note 2 2 4 2 3" xfId="20973" xr:uid="{4D4E181D-BC5B-4CA1-93DC-C7FE504D2ADD}"/>
    <cellStyle name="Note 2 2 4 2 4" xfId="11692" xr:uid="{29031C03-E28C-4A8F-A441-E09A333F09AB}"/>
    <cellStyle name="Note 2 2 4 3" xfId="5315" xr:uid="{00000000-0005-0000-0000-0000DD200000}"/>
    <cellStyle name="Note 2 2 4 3 2" xfId="23045" xr:uid="{CF3116C6-0305-41D1-9B81-102DF916CB5E}"/>
    <cellStyle name="Note 2 2 4 3 3" xfId="13765" xr:uid="{BFA476C0-238F-44BD-8C59-3BBB5A4A07B4}"/>
    <cellStyle name="Note 2 2 4 4" xfId="18828" xr:uid="{758B258B-77C5-43AA-92CB-B7D063B7BBCB}"/>
    <cellStyle name="Note 2 2 4 5" xfId="18000" xr:uid="{8856F566-EF9D-4CE5-9ECC-32C71366537B}"/>
    <cellStyle name="Note 2 2 4 6" xfId="9547" xr:uid="{D789B4E9-F4EF-48BC-8528-32D4DB5734A1}"/>
    <cellStyle name="Note 2 2 5" xfId="1421" xr:uid="{00000000-0005-0000-0000-0000DE200000}"/>
    <cellStyle name="Note 2 2 5 2" xfId="3651" xr:uid="{00000000-0005-0000-0000-0000DF200000}"/>
    <cellStyle name="Note 2 2 5 2 2" xfId="7873" xr:uid="{00000000-0005-0000-0000-0000E0200000}"/>
    <cellStyle name="Note 2 2 5 2 2 2" xfId="25603" xr:uid="{1FF6B276-68A8-440F-8A38-5050082A2F5D}"/>
    <cellStyle name="Note 2 2 5 2 2 3" xfId="16323" xr:uid="{1DAD12D7-73C3-4931-93BD-27012269FAC5}"/>
    <cellStyle name="Note 2 2 5 2 3" xfId="21386" xr:uid="{D4BF700F-C4E9-4CB7-BA1B-A208E5D9B0A5}"/>
    <cellStyle name="Note 2 2 5 2 4" xfId="12105" xr:uid="{8DD27F8A-4ED8-41CE-BA79-BE2AEB5E7552}"/>
    <cellStyle name="Note 2 2 5 3" xfId="5728" xr:uid="{00000000-0005-0000-0000-0000E1200000}"/>
    <cellStyle name="Note 2 2 5 3 2" xfId="23458" xr:uid="{92712397-5A1E-4DE3-A342-2033FAFBF3AC}"/>
    <cellStyle name="Note 2 2 5 3 3" xfId="14178" xr:uid="{17655CA3-837A-40F6-ADB9-3AF176938239}"/>
    <cellStyle name="Note 2 2 5 4" xfId="19241" xr:uid="{865FEF65-B183-4D58-8013-6E3BDBDADE1E}"/>
    <cellStyle name="Note 2 2 5 5" xfId="9960" xr:uid="{DAD4E1BB-3CAB-4F38-B81E-AD1CCE50C6E7}"/>
    <cellStyle name="Note 2 2 6" xfId="1835" xr:uid="{00000000-0005-0000-0000-0000E2200000}"/>
    <cellStyle name="Note 2 2 6 2" xfId="4064" xr:uid="{00000000-0005-0000-0000-0000E3200000}"/>
    <cellStyle name="Note 2 2 6 2 2" xfId="8286" xr:uid="{00000000-0005-0000-0000-0000E4200000}"/>
    <cellStyle name="Note 2 2 6 2 2 2" xfId="26016" xr:uid="{E5D7E256-8E7A-4EF2-A100-C5F34E9843D3}"/>
    <cellStyle name="Note 2 2 6 2 2 3" xfId="16736" xr:uid="{EBE9AECD-F59D-40D4-9622-C4FEB121A5C3}"/>
    <cellStyle name="Note 2 2 6 2 3" xfId="21799" xr:uid="{76A98D9B-1B83-4E7E-A650-988A98A40B8B}"/>
    <cellStyle name="Note 2 2 6 2 4" xfId="12518" xr:uid="{76CF1F59-1877-45EB-B1D7-0F65D042B1C6}"/>
    <cellStyle name="Note 2 2 6 3" xfId="6141" xr:uid="{00000000-0005-0000-0000-0000E5200000}"/>
    <cellStyle name="Note 2 2 6 3 2" xfId="23871" xr:uid="{5C48D4DA-41D9-46CB-A7F9-BCA9A05B312C}"/>
    <cellStyle name="Note 2 2 6 3 3" xfId="14591" xr:uid="{9ADBABF4-C5F7-454E-B04E-BF885AEDB86C}"/>
    <cellStyle name="Note 2 2 6 4" xfId="19654" xr:uid="{776FD927-FDCB-41B4-AC5A-8D868B8B1C56}"/>
    <cellStyle name="Note 2 2 6 5" xfId="10373" xr:uid="{31E40B91-9FF9-43F7-B18C-F3FEFE5F5266}"/>
    <cellStyle name="Note 2 2 7" xfId="2248" xr:uid="{00000000-0005-0000-0000-0000E6200000}"/>
    <cellStyle name="Note 2 2 7 2" xfId="4477" xr:uid="{00000000-0005-0000-0000-0000E7200000}"/>
    <cellStyle name="Note 2 2 7 2 2" xfId="8699" xr:uid="{00000000-0005-0000-0000-0000E8200000}"/>
    <cellStyle name="Note 2 2 7 2 2 2" xfId="26429" xr:uid="{07FFAFB1-FA86-429F-85BD-1C43EFDC456C}"/>
    <cellStyle name="Note 2 2 7 2 2 3" xfId="17149" xr:uid="{B9E0F64B-70CE-4173-B9C4-173A08FA7E32}"/>
    <cellStyle name="Note 2 2 7 2 3" xfId="22212" xr:uid="{DED9AF59-91D1-4477-AC52-1AC65B14AED5}"/>
    <cellStyle name="Note 2 2 7 2 4" xfId="12931" xr:uid="{60E8FDE7-1B51-451F-BAEC-DB02C0C60D54}"/>
    <cellStyle name="Note 2 2 7 3" xfId="6554" xr:uid="{00000000-0005-0000-0000-0000E9200000}"/>
    <cellStyle name="Note 2 2 7 3 2" xfId="24284" xr:uid="{F63B7F79-D340-4AF6-BB35-B12336D1FB47}"/>
    <cellStyle name="Note 2 2 7 3 3" xfId="15004" xr:uid="{1FD21B4E-04AD-42D5-A133-9681EFD86F22}"/>
    <cellStyle name="Note 2 2 7 4" xfId="20067" xr:uid="{F6FB6ED0-D597-4DDE-85C5-F50165A23B25}"/>
    <cellStyle name="Note 2 2 7 5" xfId="10786" xr:uid="{9CB19E5E-7D41-4BEE-9359-6E2DD7488A96}"/>
    <cellStyle name="Note 2 2 8" xfId="2684" xr:uid="{00000000-0005-0000-0000-0000EA200000}"/>
    <cellStyle name="Note 2 2 8 2" xfId="6967" xr:uid="{00000000-0005-0000-0000-0000EB200000}"/>
    <cellStyle name="Note 2 2 8 2 2" xfId="24697" xr:uid="{9A44F8CB-C1F7-4FFE-9E91-C15EF1BAB1C5}"/>
    <cellStyle name="Note 2 2 8 2 3" xfId="15417" xr:uid="{5874F66F-07F4-42C9-9EC6-C41ABFE6AC75}"/>
    <cellStyle name="Note 2 2 8 3" xfId="20480" xr:uid="{5C751895-7299-4846-BC1A-4EDF073DA9CA}"/>
    <cellStyle name="Note 2 2 8 4" xfId="11199" xr:uid="{6FF85939-1CC9-413C-BEF1-98F60D48FBB2}"/>
    <cellStyle name="Note 2 2 9" xfId="2743" xr:uid="{00000000-0005-0000-0000-0000EC200000}"/>
    <cellStyle name="Note 2 3" xfId="549" xr:uid="{00000000-0005-0000-0000-0000ED200000}"/>
    <cellStyle name="Note 2 3 10" xfId="4906" xr:uid="{00000000-0005-0000-0000-0000EE200000}"/>
    <cellStyle name="Note 2 3 10 2" xfId="22636" xr:uid="{CA3A9B67-5CEA-46D6-A847-E880A3AFA88B}"/>
    <cellStyle name="Note 2 3 10 3" xfId="13356" xr:uid="{DC1A168D-B707-49EB-BAD1-64DF0CE9C79E}"/>
    <cellStyle name="Note 2 3 11" xfId="18419" xr:uid="{32F32965-3BB7-4197-B109-BF938A771F85}"/>
    <cellStyle name="Note 2 3 12" xfId="17585" xr:uid="{3A132182-57B7-47BB-A13A-831EE00B5AEF}"/>
    <cellStyle name="Note 2 3 13" xfId="9138" xr:uid="{87E272FF-2364-4F89-B6D8-85107141A858}"/>
    <cellStyle name="Note 2 3 2" xfId="550" xr:uid="{00000000-0005-0000-0000-0000EF200000}"/>
    <cellStyle name="Note 2 3 2 10" xfId="18420" xr:uid="{73A63955-6ABF-4614-A098-FB7EFE7BA845}"/>
    <cellStyle name="Note 2 3 2 11" xfId="17586" xr:uid="{AD9898C1-D042-42F7-90EA-1AE5AB4C33B8}"/>
    <cellStyle name="Note 2 3 2 12" xfId="9139" xr:uid="{576FE8CE-2298-4AE4-8F18-4E434A0158F7}"/>
    <cellStyle name="Note 2 3 2 2" xfId="1011" xr:uid="{00000000-0005-0000-0000-0000F0200000}"/>
    <cellStyle name="Note 2 3 2 2 2" xfId="3243" xr:uid="{00000000-0005-0000-0000-0000F1200000}"/>
    <cellStyle name="Note 2 3 2 2 2 2" xfId="7465" xr:uid="{00000000-0005-0000-0000-0000F2200000}"/>
    <cellStyle name="Note 2 3 2 2 2 2 2" xfId="25195" xr:uid="{950141D7-42E1-4FA8-9C69-D17B0403DCE4}"/>
    <cellStyle name="Note 2 3 2 2 2 2 3" xfId="15915" xr:uid="{F07E7466-D261-4AEF-84DB-8D059881E00C}"/>
    <cellStyle name="Note 2 3 2 2 2 3" xfId="20978" xr:uid="{CC8B126C-0FD5-433B-9447-AE521669B330}"/>
    <cellStyle name="Note 2 3 2 2 2 4" xfId="11697" xr:uid="{FA893AF4-FA80-48F7-8BC2-009037DB8738}"/>
    <cellStyle name="Note 2 3 2 2 3" xfId="5320" xr:uid="{00000000-0005-0000-0000-0000F3200000}"/>
    <cellStyle name="Note 2 3 2 2 3 2" xfId="23050" xr:uid="{0965EC8A-5D34-4EA0-9144-77E9089AE47B}"/>
    <cellStyle name="Note 2 3 2 2 3 3" xfId="13770" xr:uid="{EDBFE91E-3110-4209-ACEE-D822B474C103}"/>
    <cellStyle name="Note 2 3 2 2 4" xfId="18833" xr:uid="{4808C7DB-723C-442B-9D4E-66111327C4DA}"/>
    <cellStyle name="Note 2 3 2 2 5" xfId="18005" xr:uid="{5DBC4086-01F2-45A9-AC91-0F4912E9D53F}"/>
    <cellStyle name="Note 2 3 2 2 6" xfId="9552" xr:uid="{C9DC14A0-FF7A-4E1E-9390-38BDE7037620}"/>
    <cellStyle name="Note 2 3 2 3" xfId="1426" xr:uid="{00000000-0005-0000-0000-0000F4200000}"/>
    <cellStyle name="Note 2 3 2 3 2" xfId="3656" xr:uid="{00000000-0005-0000-0000-0000F5200000}"/>
    <cellStyle name="Note 2 3 2 3 2 2" xfId="7878" xr:uid="{00000000-0005-0000-0000-0000F6200000}"/>
    <cellStyle name="Note 2 3 2 3 2 2 2" xfId="25608" xr:uid="{CBF883BE-F680-4F82-9F04-42707023A7F2}"/>
    <cellStyle name="Note 2 3 2 3 2 2 3" xfId="16328" xr:uid="{A2504552-9E32-44FF-A671-7D605DE5EA0A}"/>
    <cellStyle name="Note 2 3 2 3 2 3" xfId="21391" xr:uid="{46C3918B-CCB7-4549-B921-CB18AF5D3DE4}"/>
    <cellStyle name="Note 2 3 2 3 2 4" xfId="12110" xr:uid="{BD7788ED-3A0B-45C0-9F60-2D3B62445166}"/>
    <cellStyle name="Note 2 3 2 3 3" xfId="5733" xr:uid="{00000000-0005-0000-0000-0000F7200000}"/>
    <cellStyle name="Note 2 3 2 3 3 2" xfId="23463" xr:uid="{10296E74-F81D-492B-A80C-E7C2DF6C6191}"/>
    <cellStyle name="Note 2 3 2 3 3 3" xfId="14183" xr:uid="{10A07F59-FAA6-4744-BC00-514FC104B8AE}"/>
    <cellStyle name="Note 2 3 2 3 4" xfId="19246" xr:uid="{F4862AC7-25E2-4139-9166-F0240C0201CD}"/>
    <cellStyle name="Note 2 3 2 3 5" xfId="9965" xr:uid="{162DBFF5-2EEC-422D-B2BC-FD09321CAF31}"/>
    <cellStyle name="Note 2 3 2 4" xfId="1840" xr:uid="{00000000-0005-0000-0000-0000F8200000}"/>
    <cellStyle name="Note 2 3 2 4 2" xfId="4069" xr:uid="{00000000-0005-0000-0000-0000F9200000}"/>
    <cellStyle name="Note 2 3 2 4 2 2" xfId="8291" xr:uid="{00000000-0005-0000-0000-0000FA200000}"/>
    <cellStyle name="Note 2 3 2 4 2 2 2" xfId="26021" xr:uid="{8D7F0C04-4185-42DB-9A8E-741B91FE64CE}"/>
    <cellStyle name="Note 2 3 2 4 2 2 3" xfId="16741" xr:uid="{70B3AA71-52A6-4999-B1AB-CBFF59F0BAD5}"/>
    <cellStyle name="Note 2 3 2 4 2 3" xfId="21804" xr:uid="{BF1FAA6B-D95F-4B43-A31A-C03E250861A3}"/>
    <cellStyle name="Note 2 3 2 4 2 4" xfId="12523" xr:uid="{9A9D225E-4C96-457A-9B89-9230ED7FE69D}"/>
    <cellStyle name="Note 2 3 2 4 3" xfId="6146" xr:uid="{00000000-0005-0000-0000-0000FB200000}"/>
    <cellStyle name="Note 2 3 2 4 3 2" xfId="23876" xr:uid="{28925411-B9D7-4284-AE65-A1F7EA56EF3C}"/>
    <cellStyle name="Note 2 3 2 4 3 3" xfId="14596" xr:uid="{C4A75778-FA6F-40A6-9751-B83A3F46BEED}"/>
    <cellStyle name="Note 2 3 2 4 4" xfId="19659" xr:uid="{BF9C5378-780E-4000-9B8D-1E83869C5F4F}"/>
    <cellStyle name="Note 2 3 2 4 5" xfId="10378" xr:uid="{4AD144AD-5CCB-4415-A20C-2C0A01CE381E}"/>
    <cellStyle name="Note 2 3 2 5" xfId="2253" xr:uid="{00000000-0005-0000-0000-0000FC200000}"/>
    <cellStyle name="Note 2 3 2 5 2" xfId="4482" xr:uid="{00000000-0005-0000-0000-0000FD200000}"/>
    <cellStyle name="Note 2 3 2 5 2 2" xfId="8704" xr:uid="{00000000-0005-0000-0000-0000FE200000}"/>
    <cellStyle name="Note 2 3 2 5 2 2 2" xfId="26434" xr:uid="{D8546D2C-14BB-4D29-8D52-D79DC3FC9C93}"/>
    <cellStyle name="Note 2 3 2 5 2 2 3" xfId="17154" xr:uid="{5B937968-32B7-46FB-BBD9-AF475DF8FD5C}"/>
    <cellStyle name="Note 2 3 2 5 2 3" xfId="22217" xr:uid="{6958335B-B2D0-4998-AF31-ED20B8510284}"/>
    <cellStyle name="Note 2 3 2 5 2 4" xfId="12936" xr:uid="{42BA9F5D-7551-4228-B414-B91A8DA99040}"/>
    <cellStyle name="Note 2 3 2 5 3" xfId="6559" xr:uid="{00000000-0005-0000-0000-0000FF200000}"/>
    <cellStyle name="Note 2 3 2 5 3 2" xfId="24289" xr:uid="{A394B1DA-49FD-4520-A811-684520083B93}"/>
    <cellStyle name="Note 2 3 2 5 3 3" xfId="15009" xr:uid="{2CC8D9DB-8B5A-4AC1-A48B-D7579FBD1940}"/>
    <cellStyle name="Note 2 3 2 5 4" xfId="20072" xr:uid="{F8AA6449-F189-4A29-A6EC-08A42E9232BB}"/>
    <cellStyle name="Note 2 3 2 5 5" xfId="10791" xr:uid="{B4111736-9422-44B8-AD4C-7A47ED8D59BF}"/>
    <cellStyle name="Note 2 3 2 6" xfId="2689" xr:uid="{00000000-0005-0000-0000-000000210000}"/>
    <cellStyle name="Note 2 3 2 6 2" xfId="6972" xr:uid="{00000000-0005-0000-0000-000001210000}"/>
    <cellStyle name="Note 2 3 2 6 2 2" xfId="24702" xr:uid="{3AEF4836-7DFC-4669-94FC-2EC1173F0C4A}"/>
    <cellStyle name="Note 2 3 2 6 2 3" xfId="15422" xr:uid="{EE49D17F-901C-481E-B5A2-F35A7950388C}"/>
    <cellStyle name="Note 2 3 2 6 3" xfId="20485" xr:uid="{412997FE-E136-403F-8B72-E37E1CCE8A4A}"/>
    <cellStyle name="Note 2 3 2 6 4" xfId="11204" xr:uid="{E81A2D19-6098-4F60-B638-FB16A91D4EEA}"/>
    <cellStyle name="Note 2 3 2 7" xfId="2748" xr:uid="{00000000-0005-0000-0000-000002210000}"/>
    <cellStyle name="Note 2 3 2 8" xfId="2829" xr:uid="{00000000-0005-0000-0000-000003210000}"/>
    <cellStyle name="Note 2 3 2 8 2" xfId="7052" xr:uid="{00000000-0005-0000-0000-000004210000}"/>
    <cellStyle name="Note 2 3 2 8 2 2" xfId="24782" xr:uid="{9F874143-44F7-460A-AC11-AB2AAE257CE9}"/>
    <cellStyle name="Note 2 3 2 8 2 3" xfId="15502" xr:uid="{1FCC5DA8-BF86-44FB-803D-9600C849F2CD}"/>
    <cellStyle name="Note 2 3 2 8 3" xfId="20565" xr:uid="{CCC0A1DB-D3FA-46CE-8859-0D8D69DA14FA}"/>
    <cellStyle name="Note 2 3 2 8 4" xfId="11284" xr:uid="{24ACD63A-4D30-4A9D-BD67-F4C161A80EB9}"/>
    <cellStyle name="Note 2 3 2 9" xfId="4907" xr:uid="{00000000-0005-0000-0000-000005210000}"/>
    <cellStyle name="Note 2 3 2 9 2" xfId="22637" xr:uid="{8711C18F-8654-4E53-9879-0EBB03BD51FD}"/>
    <cellStyle name="Note 2 3 2 9 3" xfId="13357" xr:uid="{6B7AFB4A-E402-49F0-83FF-DF74FE2B21DC}"/>
    <cellStyle name="Note 2 3 3" xfId="1010" xr:uid="{00000000-0005-0000-0000-000006210000}"/>
    <cellStyle name="Note 2 3 3 2" xfId="3242" xr:uid="{00000000-0005-0000-0000-000007210000}"/>
    <cellStyle name="Note 2 3 3 2 2" xfId="7464" xr:uid="{00000000-0005-0000-0000-000008210000}"/>
    <cellStyle name="Note 2 3 3 2 2 2" xfId="25194" xr:uid="{F009B0DD-508C-47CB-B384-F99677DD801F}"/>
    <cellStyle name="Note 2 3 3 2 2 3" xfId="15914" xr:uid="{C6B334C6-D324-4CBA-9859-F228FAE07FE3}"/>
    <cellStyle name="Note 2 3 3 2 3" xfId="20977" xr:uid="{93C5BE2C-37A1-43B4-8576-78B50AE52EE9}"/>
    <cellStyle name="Note 2 3 3 2 4" xfId="11696" xr:uid="{BFC9C5D7-59DD-4977-961A-1C3087000E40}"/>
    <cellStyle name="Note 2 3 3 3" xfId="5319" xr:uid="{00000000-0005-0000-0000-000009210000}"/>
    <cellStyle name="Note 2 3 3 3 2" xfId="23049" xr:uid="{1667DC89-3204-455F-8FE5-38EBDE2A066C}"/>
    <cellStyle name="Note 2 3 3 3 3" xfId="13769" xr:uid="{CF1CE7CB-CE39-48A6-A08E-26EDA1285353}"/>
    <cellStyle name="Note 2 3 3 4" xfId="18832" xr:uid="{1126E712-DB85-48EF-AE1F-66C016468010}"/>
    <cellStyle name="Note 2 3 3 5" xfId="18004" xr:uid="{9F7F76A7-F071-4DD0-B925-219B98A08540}"/>
    <cellStyle name="Note 2 3 3 6" xfId="9551" xr:uid="{8209442F-AE78-4906-B966-1D42CB4F4A77}"/>
    <cellStyle name="Note 2 3 4" xfId="1425" xr:uid="{00000000-0005-0000-0000-00000A210000}"/>
    <cellStyle name="Note 2 3 4 2" xfId="3655" xr:uid="{00000000-0005-0000-0000-00000B210000}"/>
    <cellStyle name="Note 2 3 4 2 2" xfId="7877" xr:uid="{00000000-0005-0000-0000-00000C210000}"/>
    <cellStyle name="Note 2 3 4 2 2 2" xfId="25607" xr:uid="{23DAAF34-7389-4BF7-986A-85E8F643AF37}"/>
    <cellStyle name="Note 2 3 4 2 2 3" xfId="16327" xr:uid="{E7345B88-A017-4E4A-BAB2-3899982ECFAD}"/>
    <cellStyle name="Note 2 3 4 2 3" xfId="21390" xr:uid="{F2760A1E-F38B-4531-9D14-257243215317}"/>
    <cellStyle name="Note 2 3 4 2 4" xfId="12109" xr:uid="{3371D52F-480D-4F0F-9F2E-B69C5CF5A5AA}"/>
    <cellStyle name="Note 2 3 4 3" xfId="5732" xr:uid="{00000000-0005-0000-0000-00000D210000}"/>
    <cellStyle name="Note 2 3 4 3 2" xfId="23462" xr:uid="{DA1B04B2-21B2-459E-BB83-F5AA64457783}"/>
    <cellStyle name="Note 2 3 4 3 3" xfId="14182" xr:uid="{AEB42A16-CF46-4D4C-9942-4F088906117A}"/>
    <cellStyle name="Note 2 3 4 4" xfId="19245" xr:uid="{59F7B5EB-8CB6-47D4-A218-10830F12D587}"/>
    <cellStyle name="Note 2 3 4 5" xfId="9964" xr:uid="{2D78F94F-CCEA-44FD-92AB-5E8BBA1EEF0C}"/>
    <cellStyle name="Note 2 3 5" xfId="1839" xr:uid="{00000000-0005-0000-0000-00000E210000}"/>
    <cellStyle name="Note 2 3 5 2" xfId="4068" xr:uid="{00000000-0005-0000-0000-00000F210000}"/>
    <cellStyle name="Note 2 3 5 2 2" xfId="8290" xr:uid="{00000000-0005-0000-0000-000010210000}"/>
    <cellStyle name="Note 2 3 5 2 2 2" xfId="26020" xr:uid="{02FF4C3E-6777-45C1-913C-8C18F926ED46}"/>
    <cellStyle name="Note 2 3 5 2 2 3" xfId="16740" xr:uid="{9DC6C88E-333A-48DF-9AB9-0692A02E74E6}"/>
    <cellStyle name="Note 2 3 5 2 3" xfId="21803" xr:uid="{B112A6AF-491B-4F16-A99F-6B6F3FF7B35B}"/>
    <cellStyle name="Note 2 3 5 2 4" xfId="12522" xr:uid="{302074C0-37A1-4DE3-B11E-306A5682D316}"/>
    <cellStyle name="Note 2 3 5 3" xfId="6145" xr:uid="{00000000-0005-0000-0000-000011210000}"/>
    <cellStyle name="Note 2 3 5 3 2" xfId="23875" xr:uid="{49E9E897-EFB0-4ADE-849F-0E8CBD5F928C}"/>
    <cellStyle name="Note 2 3 5 3 3" xfId="14595" xr:uid="{448876AC-BF80-4460-A458-56C8C28A7786}"/>
    <cellStyle name="Note 2 3 5 4" xfId="19658" xr:uid="{5FBBCC9B-353C-44B6-9499-CD8A55EB521E}"/>
    <cellStyle name="Note 2 3 5 5" xfId="10377" xr:uid="{81ACA9B4-5C9C-4F6B-A55E-5C3DC36A95E3}"/>
    <cellStyle name="Note 2 3 6" xfId="2252" xr:uid="{00000000-0005-0000-0000-000012210000}"/>
    <cellStyle name="Note 2 3 6 2" xfId="4481" xr:uid="{00000000-0005-0000-0000-000013210000}"/>
    <cellStyle name="Note 2 3 6 2 2" xfId="8703" xr:uid="{00000000-0005-0000-0000-000014210000}"/>
    <cellStyle name="Note 2 3 6 2 2 2" xfId="26433" xr:uid="{ACAD9ADE-A41A-445A-8064-559635551100}"/>
    <cellStyle name="Note 2 3 6 2 2 3" xfId="17153" xr:uid="{B48262E8-04EA-4F62-9DCC-8158519A66E6}"/>
    <cellStyle name="Note 2 3 6 2 3" xfId="22216" xr:uid="{AA4FBD15-B7F9-4574-9FE8-7A3AFCE90777}"/>
    <cellStyle name="Note 2 3 6 2 4" xfId="12935" xr:uid="{D41D22BB-AB11-4A68-BB8B-1976F30895AF}"/>
    <cellStyle name="Note 2 3 6 3" xfId="6558" xr:uid="{00000000-0005-0000-0000-000015210000}"/>
    <cellStyle name="Note 2 3 6 3 2" xfId="24288" xr:uid="{5757D980-7EC2-4D0A-A034-EF56997605F7}"/>
    <cellStyle name="Note 2 3 6 3 3" xfId="15008" xr:uid="{85DF01D1-277A-4DFF-8CAA-8706A874116D}"/>
    <cellStyle name="Note 2 3 6 4" xfId="20071" xr:uid="{9904BEE8-7707-4F25-91FE-2745AD1798F9}"/>
    <cellStyle name="Note 2 3 6 5" xfId="10790" xr:uid="{9C3080FB-9057-4B4D-9830-0FDA80232936}"/>
    <cellStyle name="Note 2 3 7" xfId="2688" xr:uid="{00000000-0005-0000-0000-000016210000}"/>
    <cellStyle name="Note 2 3 7 2" xfId="6971" xr:uid="{00000000-0005-0000-0000-000017210000}"/>
    <cellStyle name="Note 2 3 7 2 2" xfId="24701" xr:uid="{DFC38BCA-89CE-4FAD-94BC-9EBF7FFDF423}"/>
    <cellStyle name="Note 2 3 7 2 3" xfId="15421" xr:uid="{2115515B-C29E-4C29-8D27-E7CE305B00F0}"/>
    <cellStyle name="Note 2 3 7 3" xfId="20484" xr:uid="{8B85209E-A28C-4787-9A4C-B1F62FCA805C}"/>
    <cellStyle name="Note 2 3 7 4" xfId="11203" xr:uid="{93536DD4-5AD2-448D-A71B-ACE29E1EC7F5}"/>
    <cellStyle name="Note 2 3 8" xfId="2747" xr:uid="{00000000-0005-0000-0000-000018210000}"/>
    <cellStyle name="Note 2 3 9" xfId="2828" xr:uid="{00000000-0005-0000-0000-000019210000}"/>
    <cellStyle name="Note 2 3 9 2" xfId="7051" xr:uid="{00000000-0005-0000-0000-00001A210000}"/>
    <cellStyle name="Note 2 3 9 2 2" xfId="24781" xr:uid="{6514FEE0-B0E0-4516-84C3-ACEB4B12ACBA}"/>
    <cellStyle name="Note 2 3 9 2 3" xfId="15501" xr:uid="{347DD5D9-9414-402B-8819-AEB0FBC85EAA}"/>
    <cellStyle name="Note 2 3 9 3" xfId="20564" xr:uid="{5828C539-7BE6-44C9-A89A-EC774D5333CB}"/>
    <cellStyle name="Note 2 3 9 4" xfId="11283" xr:uid="{B494D9EE-F3B0-43EE-AA25-77816DDE8A34}"/>
    <cellStyle name="Note 2 4" xfId="551" xr:uid="{00000000-0005-0000-0000-00001B210000}"/>
    <cellStyle name="Note 2 4 10" xfId="18421" xr:uid="{00089930-54E0-4C93-990A-925433CB560C}"/>
    <cellStyle name="Note 2 4 11" xfId="17587" xr:uid="{522471F6-8A21-449F-B559-B39C78D6720C}"/>
    <cellStyle name="Note 2 4 12" xfId="9140" xr:uid="{107495B1-E061-4804-994E-7471D850E49C}"/>
    <cellStyle name="Note 2 4 2" xfId="1012" xr:uid="{00000000-0005-0000-0000-00001C210000}"/>
    <cellStyle name="Note 2 4 2 2" xfId="3244" xr:uid="{00000000-0005-0000-0000-00001D210000}"/>
    <cellStyle name="Note 2 4 2 2 2" xfId="7466" xr:uid="{00000000-0005-0000-0000-00001E210000}"/>
    <cellStyle name="Note 2 4 2 2 2 2" xfId="25196" xr:uid="{917D5D92-7102-4653-A49A-84102DE1010D}"/>
    <cellStyle name="Note 2 4 2 2 2 3" xfId="15916" xr:uid="{EE136A50-D9EF-4FD7-B07E-D277CBAB6DC3}"/>
    <cellStyle name="Note 2 4 2 2 3" xfId="20979" xr:uid="{8686106C-CC91-4123-89EB-51B24A6F31B4}"/>
    <cellStyle name="Note 2 4 2 2 4" xfId="11698" xr:uid="{88B27D85-685E-401B-9F78-8E1453A33C4C}"/>
    <cellStyle name="Note 2 4 2 3" xfId="5321" xr:uid="{00000000-0005-0000-0000-00001F210000}"/>
    <cellStyle name="Note 2 4 2 3 2" xfId="23051" xr:uid="{773F9209-9A01-4B4A-85EB-AD461044C08B}"/>
    <cellStyle name="Note 2 4 2 3 3" xfId="13771" xr:uid="{3196A47C-F1F5-491C-8595-A316CB0629FB}"/>
    <cellStyle name="Note 2 4 2 4" xfId="18834" xr:uid="{77E03A1D-C52B-4738-B0D3-9A864EB1196A}"/>
    <cellStyle name="Note 2 4 2 5" xfId="18006" xr:uid="{8C180ED8-9699-409C-B220-6C1CDEF02DC2}"/>
    <cellStyle name="Note 2 4 2 6" xfId="9553" xr:uid="{22C63909-B58B-4DE8-A419-AEDDFC7AD55E}"/>
    <cellStyle name="Note 2 4 3" xfId="1427" xr:uid="{00000000-0005-0000-0000-000020210000}"/>
    <cellStyle name="Note 2 4 3 2" xfId="3657" xr:uid="{00000000-0005-0000-0000-000021210000}"/>
    <cellStyle name="Note 2 4 3 2 2" xfId="7879" xr:uid="{00000000-0005-0000-0000-000022210000}"/>
    <cellStyle name="Note 2 4 3 2 2 2" xfId="25609" xr:uid="{B5BED489-1C18-45F0-9D0C-D97303717B66}"/>
    <cellStyle name="Note 2 4 3 2 2 3" xfId="16329" xr:uid="{1AEB4F03-BB04-446E-BDCF-C525457D963B}"/>
    <cellStyle name="Note 2 4 3 2 3" xfId="21392" xr:uid="{D76D8D3F-C10E-4910-9995-EF38AE651D07}"/>
    <cellStyle name="Note 2 4 3 2 4" xfId="12111" xr:uid="{AC5E51E9-9F53-4B89-935F-E35D7D02A206}"/>
    <cellStyle name="Note 2 4 3 3" xfId="5734" xr:uid="{00000000-0005-0000-0000-000023210000}"/>
    <cellStyle name="Note 2 4 3 3 2" xfId="23464" xr:uid="{A1FF7B61-22FE-4AE2-A758-FC4841E6A0EB}"/>
    <cellStyle name="Note 2 4 3 3 3" xfId="14184" xr:uid="{DDA7C04D-15B3-4231-BF13-89674A5270F3}"/>
    <cellStyle name="Note 2 4 3 4" xfId="19247" xr:uid="{4A99CDD4-88DB-4874-8DB5-B242447A1F11}"/>
    <cellStyle name="Note 2 4 3 5" xfId="9966" xr:uid="{77622799-EA14-4124-93CC-B1ADDFDE69BA}"/>
    <cellStyle name="Note 2 4 4" xfId="1841" xr:uid="{00000000-0005-0000-0000-000024210000}"/>
    <cellStyle name="Note 2 4 4 2" xfId="4070" xr:uid="{00000000-0005-0000-0000-000025210000}"/>
    <cellStyle name="Note 2 4 4 2 2" xfId="8292" xr:uid="{00000000-0005-0000-0000-000026210000}"/>
    <cellStyle name="Note 2 4 4 2 2 2" xfId="26022" xr:uid="{35BC53C3-6F1B-4921-8118-F38C16DBB6BE}"/>
    <cellStyle name="Note 2 4 4 2 2 3" xfId="16742" xr:uid="{F6D50E2E-9612-4EDE-83CE-D71E93B68D67}"/>
    <cellStyle name="Note 2 4 4 2 3" xfId="21805" xr:uid="{B7099543-1D9D-4ECF-B2CE-1F2667E73D4D}"/>
    <cellStyle name="Note 2 4 4 2 4" xfId="12524" xr:uid="{05FF2A31-A85A-47A6-B61B-502892FE78CF}"/>
    <cellStyle name="Note 2 4 4 3" xfId="6147" xr:uid="{00000000-0005-0000-0000-000027210000}"/>
    <cellStyle name="Note 2 4 4 3 2" xfId="23877" xr:uid="{5DF66B60-C680-4B25-A21B-2E23B761A3B5}"/>
    <cellStyle name="Note 2 4 4 3 3" xfId="14597" xr:uid="{274181BB-6C67-451A-B99C-FDAD4F2718EB}"/>
    <cellStyle name="Note 2 4 4 4" xfId="19660" xr:uid="{C534B4C3-49F2-4703-841A-9E8F6B6A314A}"/>
    <cellStyle name="Note 2 4 4 5" xfId="10379" xr:uid="{BE1BFD83-A149-40DB-932C-153682DF89E1}"/>
    <cellStyle name="Note 2 4 5" xfId="2254" xr:uid="{00000000-0005-0000-0000-000028210000}"/>
    <cellStyle name="Note 2 4 5 2" xfId="4483" xr:uid="{00000000-0005-0000-0000-000029210000}"/>
    <cellStyle name="Note 2 4 5 2 2" xfId="8705" xr:uid="{00000000-0005-0000-0000-00002A210000}"/>
    <cellStyle name="Note 2 4 5 2 2 2" xfId="26435" xr:uid="{05F3C84C-7525-4A91-B253-A0A9C27D4CF6}"/>
    <cellStyle name="Note 2 4 5 2 2 3" xfId="17155" xr:uid="{75C50BA5-0B62-43AA-95DB-A28FE6BB31C0}"/>
    <cellStyle name="Note 2 4 5 2 3" xfId="22218" xr:uid="{2C85A01E-7A1D-45D4-97A8-AD906D02694D}"/>
    <cellStyle name="Note 2 4 5 2 4" xfId="12937" xr:uid="{03DBB4DB-F7F8-4633-B006-E8E1650D858D}"/>
    <cellStyle name="Note 2 4 5 3" xfId="6560" xr:uid="{00000000-0005-0000-0000-00002B210000}"/>
    <cellStyle name="Note 2 4 5 3 2" xfId="24290" xr:uid="{B67BB38C-96DB-44C9-9A16-0236A430A101}"/>
    <cellStyle name="Note 2 4 5 3 3" xfId="15010" xr:uid="{3F510A79-A52F-47C6-ACEF-4B64A550D625}"/>
    <cellStyle name="Note 2 4 5 4" xfId="20073" xr:uid="{48DBF8A4-5F8D-40AF-B2F1-36D8D0E60690}"/>
    <cellStyle name="Note 2 4 5 5" xfId="10792" xr:uid="{6F53BFA0-431A-42D2-A084-1CCD7966C543}"/>
    <cellStyle name="Note 2 4 6" xfId="2690" xr:uid="{00000000-0005-0000-0000-00002C210000}"/>
    <cellStyle name="Note 2 4 6 2" xfId="6973" xr:uid="{00000000-0005-0000-0000-00002D210000}"/>
    <cellStyle name="Note 2 4 6 2 2" xfId="24703" xr:uid="{F58A7262-35BE-4DB7-B2A1-62E3B20A6945}"/>
    <cellStyle name="Note 2 4 6 2 3" xfId="15423" xr:uid="{23E3675F-AD58-4F8D-947B-224A5537ABFD}"/>
    <cellStyle name="Note 2 4 6 3" xfId="20486" xr:uid="{5BEC45E4-1427-4D14-84B3-0F6F00671FAB}"/>
    <cellStyle name="Note 2 4 6 4" xfId="11205" xr:uid="{182BFBED-D8AE-4987-B537-88C2F1A764B2}"/>
    <cellStyle name="Note 2 4 7" xfId="2749" xr:uid="{00000000-0005-0000-0000-00002E210000}"/>
    <cellStyle name="Note 2 4 8" xfId="2830" xr:uid="{00000000-0005-0000-0000-00002F210000}"/>
    <cellStyle name="Note 2 4 8 2" xfId="7053" xr:uid="{00000000-0005-0000-0000-000030210000}"/>
    <cellStyle name="Note 2 4 8 2 2" xfId="24783" xr:uid="{F3F38E0E-F3C2-4051-A507-214A2FA9020C}"/>
    <cellStyle name="Note 2 4 8 2 3" xfId="15503" xr:uid="{ECE58508-39F1-423E-83CF-C6DC4CF90E8A}"/>
    <cellStyle name="Note 2 4 8 3" xfId="20566" xr:uid="{8D47FE23-9CA0-4217-BA77-A3033C1DFA72}"/>
    <cellStyle name="Note 2 4 8 4" xfId="11285" xr:uid="{983F8E16-026C-4E34-BF9A-FD5439BE0217}"/>
    <cellStyle name="Note 2 4 9" xfId="4908" xr:uid="{00000000-0005-0000-0000-000031210000}"/>
    <cellStyle name="Note 2 4 9 2" xfId="22638" xr:uid="{24776519-AAF1-4C24-9D38-540E7C329037}"/>
    <cellStyle name="Note 2 4 9 3" xfId="13358" xr:uid="{FD170358-2B64-4B5F-AED4-200C1DF4F44F}"/>
    <cellStyle name="Note 2 5" xfId="552" xr:uid="{00000000-0005-0000-0000-000032210000}"/>
    <cellStyle name="Note 2 5 10" xfId="18422" xr:uid="{623E467F-ABD9-43BD-B975-D603BEAA6926}"/>
    <cellStyle name="Note 2 5 11" xfId="17588" xr:uid="{7135C022-B569-47D4-BF8F-164D456F2119}"/>
    <cellStyle name="Note 2 5 12" xfId="9141" xr:uid="{7A904070-C663-46B1-B2F8-B5A49ED11045}"/>
    <cellStyle name="Note 2 5 2" xfId="1013" xr:uid="{00000000-0005-0000-0000-000033210000}"/>
    <cellStyle name="Note 2 5 2 2" xfId="3245" xr:uid="{00000000-0005-0000-0000-000034210000}"/>
    <cellStyle name="Note 2 5 2 2 2" xfId="7467" xr:uid="{00000000-0005-0000-0000-000035210000}"/>
    <cellStyle name="Note 2 5 2 2 2 2" xfId="25197" xr:uid="{9CD918E2-1FB4-4699-9DEB-7A2B74326291}"/>
    <cellStyle name="Note 2 5 2 2 2 3" xfId="15917" xr:uid="{E28100D7-A39D-47A2-95A4-ADCED5E60DD0}"/>
    <cellStyle name="Note 2 5 2 2 3" xfId="20980" xr:uid="{0B43CE76-CF29-448F-BC11-741AD5DA42AF}"/>
    <cellStyle name="Note 2 5 2 2 4" xfId="11699" xr:uid="{F3C06019-33C1-44F0-9B4D-2DD50FA37665}"/>
    <cellStyle name="Note 2 5 2 3" xfId="5322" xr:uid="{00000000-0005-0000-0000-000036210000}"/>
    <cellStyle name="Note 2 5 2 3 2" xfId="23052" xr:uid="{B4307A4F-BDB6-4E3F-9353-E5A6FB5C3D6E}"/>
    <cellStyle name="Note 2 5 2 3 3" xfId="13772" xr:uid="{F9E2C852-43C5-4087-B1CC-D5773040B76D}"/>
    <cellStyle name="Note 2 5 2 4" xfId="18835" xr:uid="{8E3D398D-AEC2-4851-A6C0-E16ED314B917}"/>
    <cellStyle name="Note 2 5 2 5" xfId="18007" xr:uid="{8E76B9B3-9F1B-4FBD-B376-88A641C590DA}"/>
    <cellStyle name="Note 2 5 2 6" xfId="9554" xr:uid="{32FD99C6-DB4C-4820-A064-D059A5982485}"/>
    <cellStyle name="Note 2 5 3" xfId="1428" xr:uid="{00000000-0005-0000-0000-000037210000}"/>
    <cellStyle name="Note 2 5 3 2" xfId="3658" xr:uid="{00000000-0005-0000-0000-000038210000}"/>
    <cellStyle name="Note 2 5 3 2 2" xfId="7880" xr:uid="{00000000-0005-0000-0000-000039210000}"/>
    <cellStyle name="Note 2 5 3 2 2 2" xfId="25610" xr:uid="{843494B7-F19B-455B-913D-2F44889A3847}"/>
    <cellStyle name="Note 2 5 3 2 2 3" xfId="16330" xr:uid="{B670AA3F-B43C-40C0-AA8A-A7D749F87D73}"/>
    <cellStyle name="Note 2 5 3 2 3" xfId="21393" xr:uid="{4E820A47-7ECF-4FD5-AC85-51E04D691FB0}"/>
    <cellStyle name="Note 2 5 3 2 4" xfId="12112" xr:uid="{CE9D78AA-6F0E-48E7-8C6B-B31A56B57E32}"/>
    <cellStyle name="Note 2 5 3 3" xfId="5735" xr:uid="{00000000-0005-0000-0000-00003A210000}"/>
    <cellStyle name="Note 2 5 3 3 2" xfId="23465" xr:uid="{0A7CB467-CE2A-4C38-B86B-E8551DCDD0B5}"/>
    <cellStyle name="Note 2 5 3 3 3" xfId="14185" xr:uid="{4B1F1F7C-DA36-497B-BAD7-2ABF0C0248DA}"/>
    <cellStyle name="Note 2 5 3 4" xfId="19248" xr:uid="{A747739C-6235-4758-800B-EB8B8BD36699}"/>
    <cellStyle name="Note 2 5 3 5" xfId="9967" xr:uid="{B572BD1B-9591-42ED-A82C-0CC9E3111123}"/>
    <cellStyle name="Note 2 5 4" xfId="1842" xr:uid="{00000000-0005-0000-0000-00003B210000}"/>
    <cellStyle name="Note 2 5 4 2" xfId="4071" xr:uid="{00000000-0005-0000-0000-00003C210000}"/>
    <cellStyle name="Note 2 5 4 2 2" xfId="8293" xr:uid="{00000000-0005-0000-0000-00003D210000}"/>
    <cellStyle name="Note 2 5 4 2 2 2" xfId="26023" xr:uid="{E8C37C5F-1CE2-48C6-B411-E31D2429AFB2}"/>
    <cellStyle name="Note 2 5 4 2 2 3" xfId="16743" xr:uid="{E27E8BF6-8224-4865-8FA9-7CAB0A34D11C}"/>
    <cellStyle name="Note 2 5 4 2 3" xfId="21806" xr:uid="{73695E3A-B1A3-40D8-9EA8-429D95167B54}"/>
    <cellStyle name="Note 2 5 4 2 4" xfId="12525" xr:uid="{E17A4A84-4360-41FA-B86D-1520218DA759}"/>
    <cellStyle name="Note 2 5 4 3" xfId="6148" xr:uid="{00000000-0005-0000-0000-00003E210000}"/>
    <cellStyle name="Note 2 5 4 3 2" xfId="23878" xr:uid="{3E3B9334-79F5-424C-870F-3D2CAB20C59D}"/>
    <cellStyle name="Note 2 5 4 3 3" xfId="14598" xr:uid="{F953C365-9D19-422A-9FF8-A39487C7AFB5}"/>
    <cellStyle name="Note 2 5 4 4" xfId="19661" xr:uid="{079F6354-C873-4762-A225-202E15AC78AE}"/>
    <cellStyle name="Note 2 5 4 5" xfId="10380" xr:uid="{355E5E56-CF29-4571-B9F8-D272C8AC0600}"/>
    <cellStyle name="Note 2 5 5" xfId="2255" xr:uid="{00000000-0005-0000-0000-00003F210000}"/>
    <cellStyle name="Note 2 5 5 2" xfId="4484" xr:uid="{00000000-0005-0000-0000-000040210000}"/>
    <cellStyle name="Note 2 5 5 2 2" xfId="8706" xr:uid="{00000000-0005-0000-0000-000041210000}"/>
    <cellStyle name="Note 2 5 5 2 2 2" xfId="26436" xr:uid="{658011C3-6EEF-4C61-A4AF-6B3757D10561}"/>
    <cellStyle name="Note 2 5 5 2 2 3" xfId="17156" xr:uid="{A71D5178-B417-4CF3-8C96-1622C7D10B93}"/>
    <cellStyle name="Note 2 5 5 2 3" xfId="22219" xr:uid="{B56CC891-81E6-4EE9-83C7-AD43520026DF}"/>
    <cellStyle name="Note 2 5 5 2 4" xfId="12938" xr:uid="{12245745-05D1-4191-A93A-00CACA85715E}"/>
    <cellStyle name="Note 2 5 5 3" xfId="6561" xr:uid="{00000000-0005-0000-0000-000042210000}"/>
    <cellStyle name="Note 2 5 5 3 2" xfId="24291" xr:uid="{850D6DD5-4774-42E0-BD7E-945AB01E81A8}"/>
    <cellStyle name="Note 2 5 5 3 3" xfId="15011" xr:uid="{0133BF37-8BC1-41D4-B656-D029EE40C4B5}"/>
    <cellStyle name="Note 2 5 5 4" xfId="20074" xr:uid="{186CA14A-DC63-428A-B761-E70A8E159CA6}"/>
    <cellStyle name="Note 2 5 5 5" xfId="10793" xr:uid="{29576A74-510F-4B89-83B1-B210D6C8EDB3}"/>
    <cellStyle name="Note 2 5 6" xfId="2691" xr:uid="{00000000-0005-0000-0000-000043210000}"/>
    <cellStyle name="Note 2 5 6 2" xfId="6974" xr:uid="{00000000-0005-0000-0000-000044210000}"/>
    <cellStyle name="Note 2 5 6 2 2" xfId="24704" xr:uid="{147345A1-A0E4-4B03-9E7C-93284354E9AA}"/>
    <cellStyle name="Note 2 5 6 2 3" xfId="15424" xr:uid="{1B80F6C3-2CDD-49B8-AB4D-C23AE895C9D1}"/>
    <cellStyle name="Note 2 5 6 3" xfId="20487" xr:uid="{3FACA567-D7BE-4BE8-A37D-755A134E472F}"/>
    <cellStyle name="Note 2 5 6 4" xfId="11206" xr:uid="{98D4D660-7E2F-49C6-8709-D65CCE0C6C38}"/>
    <cellStyle name="Note 2 5 7" xfId="2750" xr:uid="{00000000-0005-0000-0000-000045210000}"/>
    <cellStyle name="Note 2 5 8" xfId="2831" xr:uid="{00000000-0005-0000-0000-000046210000}"/>
    <cellStyle name="Note 2 5 8 2" xfId="7054" xr:uid="{00000000-0005-0000-0000-000047210000}"/>
    <cellStyle name="Note 2 5 8 2 2" xfId="24784" xr:uid="{46F1BCDC-61C6-4CFB-9DEB-7D10C8BADF8F}"/>
    <cellStyle name="Note 2 5 8 2 3" xfId="15504" xr:uid="{7CE2A574-D165-4692-B8D4-EF97E25FADA1}"/>
    <cellStyle name="Note 2 5 8 3" xfId="20567" xr:uid="{71F53F6C-60F9-4516-8A75-1E7AD3D09C45}"/>
    <cellStyle name="Note 2 5 8 4" xfId="11286" xr:uid="{3C954EBF-F2B7-412C-A354-F3810E6E58BD}"/>
    <cellStyle name="Note 2 5 9" xfId="4909" xr:uid="{00000000-0005-0000-0000-000048210000}"/>
    <cellStyle name="Note 2 5 9 2" xfId="22639" xr:uid="{5C4910C8-CF8E-44B8-9181-2AA44E155A16}"/>
    <cellStyle name="Note 2 5 9 3" xfId="13359" xr:uid="{C553A643-D1AB-45A0-9D1F-5046CFBC3F65}"/>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4785" xr:uid="{650665D5-AEBC-4AC4-9FDF-D7B7E3128E9B}"/>
    <cellStyle name="Note 3 2 10 2 3" xfId="15505" xr:uid="{B1DD1A51-7FE4-4969-BA6C-0D0405712619}"/>
    <cellStyle name="Note 3 2 10 3" xfId="20568" xr:uid="{F9393717-2AF0-48B4-A09E-FCF4D8B108F5}"/>
    <cellStyle name="Note 3 2 10 4" xfId="11287" xr:uid="{BEF7B995-2717-4CEC-B5A4-C6B376A9AB97}"/>
    <cellStyle name="Note 3 2 11" xfId="4910" xr:uid="{00000000-0005-0000-0000-00004D210000}"/>
    <cellStyle name="Note 3 2 11 2" xfId="22640" xr:uid="{E3505F02-F7E6-4844-B970-E467ACD0E0FB}"/>
    <cellStyle name="Note 3 2 11 3" xfId="13360" xr:uid="{6D7844B9-EF89-4BF3-BCAE-574247F7D492}"/>
    <cellStyle name="Note 3 2 12" xfId="18423" xr:uid="{BED88374-28F2-4EED-893F-8CCB6797740E}"/>
    <cellStyle name="Note 3 2 13" xfId="17589" xr:uid="{22D77FB5-4E25-4C28-B9B7-9EE9B14CE5AC}"/>
    <cellStyle name="Note 3 2 14" xfId="9142" xr:uid="{E088F45F-7B08-410A-BC5F-BBDC6EBA689B}"/>
    <cellStyle name="Note 3 2 2" xfId="555" xr:uid="{00000000-0005-0000-0000-00004E210000}"/>
    <cellStyle name="Note 3 2 2 10" xfId="4911" xr:uid="{00000000-0005-0000-0000-00004F210000}"/>
    <cellStyle name="Note 3 2 2 10 2" xfId="22641" xr:uid="{3374C7F0-1F41-4638-8228-0A488C0A1C9B}"/>
    <cellStyle name="Note 3 2 2 10 3" xfId="13361" xr:uid="{50FA4886-7246-454C-A21C-09143172DBEC}"/>
    <cellStyle name="Note 3 2 2 11" xfId="18424" xr:uid="{AD5218F9-A4E9-4166-B3E5-217F3F8CEE53}"/>
    <cellStyle name="Note 3 2 2 12" xfId="17590" xr:uid="{3AEFD85B-7357-422D-9BC8-DD46A98EB06C}"/>
    <cellStyle name="Note 3 2 2 13" xfId="9143" xr:uid="{1AAFB3F7-5842-43B8-9202-5C90DCC05E73}"/>
    <cellStyle name="Note 3 2 2 2" xfId="556" xr:uid="{00000000-0005-0000-0000-000050210000}"/>
    <cellStyle name="Note 3 2 2 2 10" xfId="18425" xr:uid="{0762695C-D057-46FB-87DA-6AAAB4536CFF}"/>
    <cellStyle name="Note 3 2 2 2 11" xfId="17591" xr:uid="{D30D4EB9-E488-4FEB-B47F-C82622D29AFE}"/>
    <cellStyle name="Note 3 2 2 2 12" xfId="9144" xr:uid="{52C7271F-686A-485D-A94C-4E3FA79CE805}"/>
    <cellStyle name="Note 3 2 2 2 2" xfId="1016" xr:uid="{00000000-0005-0000-0000-000051210000}"/>
    <cellStyle name="Note 3 2 2 2 2 2" xfId="3248" xr:uid="{00000000-0005-0000-0000-000052210000}"/>
    <cellStyle name="Note 3 2 2 2 2 2 2" xfId="7470" xr:uid="{00000000-0005-0000-0000-000053210000}"/>
    <cellStyle name="Note 3 2 2 2 2 2 2 2" xfId="25200" xr:uid="{B85FEF9B-6D06-434D-9A21-A9E57BCD3BB3}"/>
    <cellStyle name="Note 3 2 2 2 2 2 2 3" xfId="15920" xr:uid="{396189E5-5255-459E-A080-0C4E79F0F3D6}"/>
    <cellStyle name="Note 3 2 2 2 2 2 3" xfId="20983" xr:uid="{BC872890-EA1E-4AE1-A10C-5FD62BD47414}"/>
    <cellStyle name="Note 3 2 2 2 2 2 4" xfId="11702" xr:uid="{8875073D-455D-4B11-B68F-89F919A7C8C5}"/>
    <cellStyle name="Note 3 2 2 2 2 3" xfId="5325" xr:uid="{00000000-0005-0000-0000-000054210000}"/>
    <cellStyle name="Note 3 2 2 2 2 3 2" xfId="23055" xr:uid="{DB8D6D69-F7D5-4B98-B14E-8465237A47EF}"/>
    <cellStyle name="Note 3 2 2 2 2 3 3" xfId="13775" xr:uid="{E25ACF06-98B2-424D-AB8D-ED4612BD3652}"/>
    <cellStyle name="Note 3 2 2 2 2 4" xfId="18838" xr:uid="{DD86CF04-715B-4963-8DDE-B71D42450726}"/>
    <cellStyle name="Note 3 2 2 2 2 5" xfId="18010" xr:uid="{C9BB7DDF-388F-474C-87B3-4858C71B87D3}"/>
    <cellStyle name="Note 3 2 2 2 2 6" xfId="9557" xr:uid="{900CA596-93BB-450F-88A1-77ABA9BCA379}"/>
    <cellStyle name="Note 3 2 2 2 3" xfId="1431" xr:uid="{00000000-0005-0000-0000-000055210000}"/>
    <cellStyle name="Note 3 2 2 2 3 2" xfId="3661" xr:uid="{00000000-0005-0000-0000-000056210000}"/>
    <cellStyle name="Note 3 2 2 2 3 2 2" xfId="7883" xr:uid="{00000000-0005-0000-0000-000057210000}"/>
    <cellStyle name="Note 3 2 2 2 3 2 2 2" xfId="25613" xr:uid="{4689E1C1-192D-4053-9482-42A4715A5AF1}"/>
    <cellStyle name="Note 3 2 2 2 3 2 2 3" xfId="16333" xr:uid="{156BD8CC-1DB4-46AD-82D0-6E2232C4A2BE}"/>
    <cellStyle name="Note 3 2 2 2 3 2 3" xfId="21396" xr:uid="{F9A277A0-BAB8-4BFE-A1AA-5CAFBC8F8D39}"/>
    <cellStyle name="Note 3 2 2 2 3 2 4" xfId="12115" xr:uid="{07F043F2-8022-4E64-971C-B7669EB0FB3D}"/>
    <cellStyle name="Note 3 2 2 2 3 3" xfId="5738" xr:uid="{00000000-0005-0000-0000-000058210000}"/>
    <cellStyle name="Note 3 2 2 2 3 3 2" xfId="23468" xr:uid="{0BFE363F-6B62-4574-8A51-75E973625D88}"/>
    <cellStyle name="Note 3 2 2 2 3 3 3" xfId="14188" xr:uid="{3981C0AB-B6AB-47C8-BCB8-24E1E916EDE6}"/>
    <cellStyle name="Note 3 2 2 2 3 4" xfId="19251" xr:uid="{BE9ECC91-DC08-49F0-957F-EBA3C742A5D1}"/>
    <cellStyle name="Note 3 2 2 2 3 5" xfId="9970" xr:uid="{4D76E097-DAFC-4F9C-8708-AEB1EFD9B99E}"/>
    <cellStyle name="Note 3 2 2 2 4" xfId="1845" xr:uid="{00000000-0005-0000-0000-000059210000}"/>
    <cellStyle name="Note 3 2 2 2 4 2" xfId="4074" xr:uid="{00000000-0005-0000-0000-00005A210000}"/>
    <cellStyle name="Note 3 2 2 2 4 2 2" xfId="8296" xr:uid="{00000000-0005-0000-0000-00005B210000}"/>
    <cellStyle name="Note 3 2 2 2 4 2 2 2" xfId="26026" xr:uid="{43BF7397-4B67-4586-814A-2FE83DFE6B88}"/>
    <cellStyle name="Note 3 2 2 2 4 2 2 3" xfId="16746" xr:uid="{A612956C-00F6-4475-AB49-1F7CD9B560D0}"/>
    <cellStyle name="Note 3 2 2 2 4 2 3" xfId="21809" xr:uid="{061F907E-FFEB-4083-A41A-05967047A59F}"/>
    <cellStyle name="Note 3 2 2 2 4 2 4" xfId="12528" xr:uid="{0BD21AAA-7EAC-40C1-8F41-70EF55E3B4AB}"/>
    <cellStyle name="Note 3 2 2 2 4 3" xfId="6151" xr:uid="{00000000-0005-0000-0000-00005C210000}"/>
    <cellStyle name="Note 3 2 2 2 4 3 2" xfId="23881" xr:uid="{4C7483AC-84C5-48BC-9C34-3429D6885DA0}"/>
    <cellStyle name="Note 3 2 2 2 4 3 3" xfId="14601" xr:uid="{32F3D2B4-404F-4EB9-9437-5F1DE7723D6D}"/>
    <cellStyle name="Note 3 2 2 2 4 4" xfId="19664" xr:uid="{54196E45-F847-4171-A774-160A74641D07}"/>
    <cellStyle name="Note 3 2 2 2 4 5" xfId="10383" xr:uid="{CB21F9E9-D872-4996-9818-56BCE147EBA8}"/>
    <cellStyle name="Note 3 2 2 2 5" xfId="2258" xr:uid="{00000000-0005-0000-0000-00005D210000}"/>
    <cellStyle name="Note 3 2 2 2 5 2" xfId="4487" xr:uid="{00000000-0005-0000-0000-00005E210000}"/>
    <cellStyle name="Note 3 2 2 2 5 2 2" xfId="8709" xr:uid="{00000000-0005-0000-0000-00005F210000}"/>
    <cellStyle name="Note 3 2 2 2 5 2 2 2" xfId="26439" xr:uid="{2DFD0956-E812-4AE8-923A-7DB36321DAFE}"/>
    <cellStyle name="Note 3 2 2 2 5 2 2 3" xfId="17159" xr:uid="{B743ACAC-C8B6-4BF2-B906-757C23444974}"/>
    <cellStyle name="Note 3 2 2 2 5 2 3" xfId="22222" xr:uid="{68159200-4EAB-43E4-9BBF-554C3C542D6D}"/>
    <cellStyle name="Note 3 2 2 2 5 2 4" xfId="12941" xr:uid="{F9F45446-BE14-44F6-A9B6-5D91E308BAB8}"/>
    <cellStyle name="Note 3 2 2 2 5 3" xfId="6564" xr:uid="{00000000-0005-0000-0000-000060210000}"/>
    <cellStyle name="Note 3 2 2 2 5 3 2" xfId="24294" xr:uid="{AC140AAC-BAE4-416C-BFA1-3163DBB8EF0D}"/>
    <cellStyle name="Note 3 2 2 2 5 3 3" xfId="15014" xr:uid="{2A8D3057-01E9-45A1-A617-C0655C4E7493}"/>
    <cellStyle name="Note 3 2 2 2 5 4" xfId="20077" xr:uid="{D73E9D1F-DC72-48CA-86F9-B1DB4D641753}"/>
    <cellStyle name="Note 3 2 2 2 5 5" xfId="10796" xr:uid="{E3DA6FEE-7DD4-4946-AB3A-F7E4B2CF4EE1}"/>
    <cellStyle name="Note 3 2 2 2 6" xfId="2694" xr:uid="{00000000-0005-0000-0000-000061210000}"/>
    <cellStyle name="Note 3 2 2 2 6 2" xfId="6977" xr:uid="{00000000-0005-0000-0000-000062210000}"/>
    <cellStyle name="Note 3 2 2 2 6 2 2" xfId="24707" xr:uid="{CADCBE94-0725-4956-AA09-385C4FD41DC1}"/>
    <cellStyle name="Note 3 2 2 2 6 2 3" xfId="15427" xr:uid="{5BB1E2B0-2470-4F34-8AE2-34A69AE2A54B}"/>
    <cellStyle name="Note 3 2 2 2 6 3" xfId="20490" xr:uid="{2602378C-F83F-4325-8CBC-A56B962AFD60}"/>
    <cellStyle name="Note 3 2 2 2 6 4" xfId="11209" xr:uid="{3BC52849-F91C-4AB8-A196-7A153F41CA98}"/>
    <cellStyle name="Note 3 2 2 2 7" xfId="2753" xr:uid="{00000000-0005-0000-0000-000063210000}"/>
    <cellStyle name="Note 3 2 2 2 8" xfId="2834" xr:uid="{00000000-0005-0000-0000-000064210000}"/>
    <cellStyle name="Note 3 2 2 2 8 2" xfId="7057" xr:uid="{00000000-0005-0000-0000-000065210000}"/>
    <cellStyle name="Note 3 2 2 2 8 2 2" xfId="24787" xr:uid="{342D137C-5476-4C38-8432-9FC15E42F1A6}"/>
    <cellStyle name="Note 3 2 2 2 8 2 3" xfId="15507" xr:uid="{A22CDD91-A18E-469D-BC0C-58827995C37B}"/>
    <cellStyle name="Note 3 2 2 2 8 3" xfId="20570" xr:uid="{FEA98943-A7FA-4D98-A5BB-F65B5375149C}"/>
    <cellStyle name="Note 3 2 2 2 8 4" xfId="11289" xr:uid="{25C5CAC5-4CFE-4548-8C03-B1232E5745BD}"/>
    <cellStyle name="Note 3 2 2 2 9" xfId="4912" xr:uid="{00000000-0005-0000-0000-000066210000}"/>
    <cellStyle name="Note 3 2 2 2 9 2" xfId="22642" xr:uid="{5A3E4B84-63C7-4358-AEFF-F430FE5A3D84}"/>
    <cellStyle name="Note 3 2 2 2 9 3" xfId="13362" xr:uid="{66F628A7-8A93-45D9-B5D3-6097CCCAB1E9}"/>
    <cellStyle name="Note 3 2 2 3" xfId="1015" xr:uid="{00000000-0005-0000-0000-000067210000}"/>
    <cellStyle name="Note 3 2 2 3 2" xfId="3247" xr:uid="{00000000-0005-0000-0000-000068210000}"/>
    <cellStyle name="Note 3 2 2 3 2 2" xfId="7469" xr:uid="{00000000-0005-0000-0000-000069210000}"/>
    <cellStyle name="Note 3 2 2 3 2 2 2" xfId="25199" xr:uid="{245609E7-3521-446D-AC39-1367D053F17D}"/>
    <cellStyle name="Note 3 2 2 3 2 2 3" xfId="15919" xr:uid="{1F25D522-2A32-4DE9-9102-C9D8433E579C}"/>
    <cellStyle name="Note 3 2 2 3 2 3" xfId="20982" xr:uid="{713A5854-A4FE-460E-B6AB-4A2ED20F6FB6}"/>
    <cellStyle name="Note 3 2 2 3 2 4" xfId="11701" xr:uid="{F1D2D04E-2501-408B-B8DF-E718A2775447}"/>
    <cellStyle name="Note 3 2 2 3 3" xfId="5324" xr:uid="{00000000-0005-0000-0000-00006A210000}"/>
    <cellStyle name="Note 3 2 2 3 3 2" xfId="23054" xr:uid="{2EE3B779-E7F5-4AE5-88CA-B70F6374B843}"/>
    <cellStyle name="Note 3 2 2 3 3 3" xfId="13774" xr:uid="{69468FBB-FC30-40A9-9AF3-0C93AC14EE53}"/>
    <cellStyle name="Note 3 2 2 3 4" xfId="18837" xr:uid="{88CFB389-464B-4C95-930A-3A2846EA62C8}"/>
    <cellStyle name="Note 3 2 2 3 5" xfId="18009" xr:uid="{3209E58C-2348-4872-B61F-0557905A6961}"/>
    <cellStyle name="Note 3 2 2 3 6" xfId="9556" xr:uid="{6C1116D2-05B5-4F8A-8020-95C0D98192A4}"/>
    <cellStyle name="Note 3 2 2 4" xfId="1430" xr:uid="{00000000-0005-0000-0000-00006B210000}"/>
    <cellStyle name="Note 3 2 2 4 2" xfId="3660" xr:uid="{00000000-0005-0000-0000-00006C210000}"/>
    <cellStyle name="Note 3 2 2 4 2 2" xfId="7882" xr:uid="{00000000-0005-0000-0000-00006D210000}"/>
    <cellStyle name="Note 3 2 2 4 2 2 2" xfId="25612" xr:uid="{D23B272F-FCB8-4C5D-8936-7C97A4665354}"/>
    <cellStyle name="Note 3 2 2 4 2 2 3" xfId="16332" xr:uid="{D1921912-1C09-44F0-A8BD-EFAA447C6FBE}"/>
    <cellStyle name="Note 3 2 2 4 2 3" xfId="21395" xr:uid="{510028CF-B057-4E23-ADE5-4CD10D467F09}"/>
    <cellStyle name="Note 3 2 2 4 2 4" xfId="12114" xr:uid="{AB17C316-15FC-4B72-B5DB-4FA178E25DE8}"/>
    <cellStyle name="Note 3 2 2 4 3" xfId="5737" xr:uid="{00000000-0005-0000-0000-00006E210000}"/>
    <cellStyle name="Note 3 2 2 4 3 2" xfId="23467" xr:uid="{18F2140C-AFD9-4C64-9A5B-8E19B4CCCE82}"/>
    <cellStyle name="Note 3 2 2 4 3 3" xfId="14187" xr:uid="{3D22952A-9E76-4569-8F8C-9400E20DA4CF}"/>
    <cellStyle name="Note 3 2 2 4 4" xfId="19250" xr:uid="{968D82F7-6AE3-4841-9E85-20BA1D42E95E}"/>
    <cellStyle name="Note 3 2 2 4 5" xfId="9969" xr:uid="{CEF7FDD1-1C7C-4D2F-A918-A41DB95BE562}"/>
    <cellStyle name="Note 3 2 2 5" xfId="1844" xr:uid="{00000000-0005-0000-0000-00006F210000}"/>
    <cellStyle name="Note 3 2 2 5 2" xfId="4073" xr:uid="{00000000-0005-0000-0000-000070210000}"/>
    <cellStyle name="Note 3 2 2 5 2 2" xfId="8295" xr:uid="{00000000-0005-0000-0000-000071210000}"/>
    <cellStyle name="Note 3 2 2 5 2 2 2" xfId="26025" xr:uid="{12FB9588-3748-4193-B51C-8D775ADF3AD5}"/>
    <cellStyle name="Note 3 2 2 5 2 2 3" xfId="16745" xr:uid="{019960D4-9106-41B8-92A7-0E2B7CA65C95}"/>
    <cellStyle name="Note 3 2 2 5 2 3" xfId="21808" xr:uid="{1CB5C496-114E-4EE9-9204-28B81D83E2A5}"/>
    <cellStyle name="Note 3 2 2 5 2 4" xfId="12527" xr:uid="{12944677-5BF7-48B7-AC61-9748E00AFA03}"/>
    <cellStyle name="Note 3 2 2 5 3" xfId="6150" xr:uid="{00000000-0005-0000-0000-000072210000}"/>
    <cellStyle name="Note 3 2 2 5 3 2" xfId="23880" xr:uid="{BC04C1A1-4DED-4825-922A-879EB6C5ED87}"/>
    <cellStyle name="Note 3 2 2 5 3 3" xfId="14600" xr:uid="{1C170C51-3C0E-495F-85D8-9D4709FE412C}"/>
    <cellStyle name="Note 3 2 2 5 4" xfId="19663" xr:uid="{32A7E6DB-88BF-4DBE-9AD2-5B2D0C27D5B9}"/>
    <cellStyle name="Note 3 2 2 5 5" xfId="10382" xr:uid="{07B47546-9EBA-4922-AE0B-972BF395C55B}"/>
    <cellStyle name="Note 3 2 2 6" xfId="2257" xr:uid="{00000000-0005-0000-0000-000073210000}"/>
    <cellStyle name="Note 3 2 2 6 2" xfId="4486" xr:uid="{00000000-0005-0000-0000-000074210000}"/>
    <cellStyle name="Note 3 2 2 6 2 2" xfId="8708" xr:uid="{00000000-0005-0000-0000-000075210000}"/>
    <cellStyle name="Note 3 2 2 6 2 2 2" xfId="26438" xr:uid="{8B23EFB9-AD9B-4915-B775-9F0F0C37A40C}"/>
    <cellStyle name="Note 3 2 2 6 2 2 3" xfId="17158" xr:uid="{72899A55-C517-4924-A5F3-A8D20CE29F21}"/>
    <cellStyle name="Note 3 2 2 6 2 3" xfId="22221" xr:uid="{C0DEF81B-CA08-4E18-A274-517DEB5CCDD4}"/>
    <cellStyle name="Note 3 2 2 6 2 4" xfId="12940" xr:uid="{24FE398B-9B88-448E-AC47-A6480EDC91F7}"/>
    <cellStyle name="Note 3 2 2 6 3" xfId="6563" xr:uid="{00000000-0005-0000-0000-000076210000}"/>
    <cellStyle name="Note 3 2 2 6 3 2" xfId="24293" xr:uid="{9371748D-6BEA-4F5C-BB4C-679A442715D2}"/>
    <cellStyle name="Note 3 2 2 6 3 3" xfId="15013" xr:uid="{FDBC0A10-B4D7-4117-A044-C71CB10BD075}"/>
    <cellStyle name="Note 3 2 2 6 4" xfId="20076" xr:uid="{5D50CA0F-481C-4690-A43A-3B053FD30F88}"/>
    <cellStyle name="Note 3 2 2 6 5" xfId="10795" xr:uid="{D9D54497-0571-4EFF-92EA-7885E8AB18E5}"/>
    <cellStyle name="Note 3 2 2 7" xfId="2693" xr:uid="{00000000-0005-0000-0000-000077210000}"/>
    <cellStyle name="Note 3 2 2 7 2" xfId="6976" xr:uid="{00000000-0005-0000-0000-000078210000}"/>
    <cellStyle name="Note 3 2 2 7 2 2" xfId="24706" xr:uid="{7C933256-9A36-4081-9A62-3E091784D2E1}"/>
    <cellStyle name="Note 3 2 2 7 2 3" xfId="15426" xr:uid="{5B59823C-17C4-408E-BA6D-FEEA8D1124B9}"/>
    <cellStyle name="Note 3 2 2 7 3" xfId="20489" xr:uid="{4CFCE202-9060-4DF9-84C1-35EF18ACFC5B}"/>
    <cellStyle name="Note 3 2 2 7 4" xfId="11208" xr:uid="{7100408A-1DA3-41E6-A780-8C6F0E03194C}"/>
    <cellStyle name="Note 3 2 2 8" xfId="2752" xr:uid="{00000000-0005-0000-0000-000079210000}"/>
    <cellStyle name="Note 3 2 2 9" xfId="2833" xr:uid="{00000000-0005-0000-0000-00007A210000}"/>
    <cellStyle name="Note 3 2 2 9 2" xfId="7056" xr:uid="{00000000-0005-0000-0000-00007B210000}"/>
    <cellStyle name="Note 3 2 2 9 2 2" xfId="24786" xr:uid="{F78FCAEC-4836-4FD0-A665-31EE1F894963}"/>
    <cellStyle name="Note 3 2 2 9 2 3" xfId="15506" xr:uid="{2AD61E69-6BCD-443F-B389-63AB14C20966}"/>
    <cellStyle name="Note 3 2 2 9 3" xfId="20569" xr:uid="{234F7A4A-FCED-4CCB-8184-A74E4B9F39D2}"/>
    <cellStyle name="Note 3 2 2 9 4" xfId="11288" xr:uid="{20E6C8B9-DB46-470D-9EFE-902DAF4B9BAD}"/>
    <cellStyle name="Note 3 2 3" xfId="557" xr:uid="{00000000-0005-0000-0000-00007C210000}"/>
    <cellStyle name="Note 3 2 3 10" xfId="18426" xr:uid="{EB79D9BA-9720-4296-8D20-B3466CC6D72E}"/>
    <cellStyle name="Note 3 2 3 11" xfId="17592" xr:uid="{C07DCE29-CD38-4D8E-A364-D70AF9F5C78D}"/>
    <cellStyle name="Note 3 2 3 12" xfId="9145" xr:uid="{029C2DD1-62DB-4641-B00B-06ABA7701DF6}"/>
    <cellStyle name="Note 3 2 3 2" xfId="1017" xr:uid="{00000000-0005-0000-0000-00007D210000}"/>
    <cellStyle name="Note 3 2 3 2 2" xfId="3249" xr:uid="{00000000-0005-0000-0000-00007E210000}"/>
    <cellStyle name="Note 3 2 3 2 2 2" xfId="7471" xr:uid="{00000000-0005-0000-0000-00007F210000}"/>
    <cellStyle name="Note 3 2 3 2 2 2 2" xfId="25201" xr:uid="{CB679D05-D6E0-44BE-807C-A6F10B714643}"/>
    <cellStyle name="Note 3 2 3 2 2 2 3" xfId="15921" xr:uid="{85BB51E7-3170-4934-9EF4-989D2C501651}"/>
    <cellStyle name="Note 3 2 3 2 2 3" xfId="20984" xr:uid="{2CC21BD4-E932-4E24-B02C-ECC19920C88E}"/>
    <cellStyle name="Note 3 2 3 2 2 4" xfId="11703" xr:uid="{7A9BF77F-3781-4AE4-A4EB-044A1BF2E1DB}"/>
    <cellStyle name="Note 3 2 3 2 3" xfId="5326" xr:uid="{00000000-0005-0000-0000-000080210000}"/>
    <cellStyle name="Note 3 2 3 2 3 2" xfId="23056" xr:uid="{6645A023-88EB-4B0A-A9E4-5389043678CA}"/>
    <cellStyle name="Note 3 2 3 2 3 3" xfId="13776" xr:uid="{2E656C08-5B90-4469-B63D-98D179036DE4}"/>
    <cellStyle name="Note 3 2 3 2 4" xfId="18839" xr:uid="{1B9A4C12-0473-4331-BF81-1E79847AE0C8}"/>
    <cellStyle name="Note 3 2 3 2 5" xfId="18011" xr:uid="{69360542-1031-4E64-8161-2BFFAE1D8185}"/>
    <cellStyle name="Note 3 2 3 2 6" xfId="9558" xr:uid="{E9E92036-890E-40D1-8A85-0650F4119DEB}"/>
    <cellStyle name="Note 3 2 3 3" xfId="1432" xr:uid="{00000000-0005-0000-0000-000081210000}"/>
    <cellStyle name="Note 3 2 3 3 2" xfId="3662" xr:uid="{00000000-0005-0000-0000-000082210000}"/>
    <cellStyle name="Note 3 2 3 3 2 2" xfId="7884" xr:uid="{00000000-0005-0000-0000-000083210000}"/>
    <cellStyle name="Note 3 2 3 3 2 2 2" xfId="25614" xr:uid="{37E07286-B890-4954-AD43-CA7E9E28A03C}"/>
    <cellStyle name="Note 3 2 3 3 2 2 3" xfId="16334" xr:uid="{B4F657F0-F031-4719-887B-AC2C60703F0A}"/>
    <cellStyle name="Note 3 2 3 3 2 3" xfId="21397" xr:uid="{36019416-EE02-4805-AA5F-67157E63FB6F}"/>
    <cellStyle name="Note 3 2 3 3 2 4" xfId="12116" xr:uid="{520C7E5A-EA16-4067-B730-AD523BF1486F}"/>
    <cellStyle name="Note 3 2 3 3 3" xfId="5739" xr:uid="{00000000-0005-0000-0000-000084210000}"/>
    <cellStyle name="Note 3 2 3 3 3 2" xfId="23469" xr:uid="{829C04AB-AB4B-4937-B97F-63DBC8DB15BC}"/>
    <cellStyle name="Note 3 2 3 3 3 3" xfId="14189" xr:uid="{E9CA0526-FD9E-4B7F-BCFD-DE813546E6D2}"/>
    <cellStyle name="Note 3 2 3 3 4" xfId="19252" xr:uid="{41ADB081-4B96-4B63-ABD3-24B32DF09E08}"/>
    <cellStyle name="Note 3 2 3 3 5" xfId="9971" xr:uid="{A1814A1C-DA5E-4E91-98A5-FC50EF50CCE9}"/>
    <cellStyle name="Note 3 2 3 4" xfId="1846" xr:uid="{00000000-0005-0000-0000-000085210000}"/>
    <cellStyle name="Note 3 2 3 4 2" xfId="4075" xr:uid="{00000000-0005-0000-0000-000086210000}"/>
    <cellStyle name="Note 3 2 3 4 2 2" xfId="8297" xr:uid="{00000000-0005-0000-0000-000087210000}"/>
    <cellStyle name="Note 3 2 3 4 2 2 2" xfId="26027" xr:uid="{5A9EA10A-EEA1-417F-A257-390998EE4EA2}"/>
    <cellStyle name="Note 3 2 3 4 2 2 3" xfId="16747" xr:uid="{5D00BB82-E77C-4B8A-B911-572ABD5B7ABD}"/>
    <cellStyle name="Note 3 2 3 4 2 3" xfId="21810" xr:uid="{2D3F804B-54CE-4BA5-88F2-39F4A9CED6C6}"/>
    <cellStyle name="Note 3 2 3 4 2 4" xfId="12529" xr:uid="{B11DF3B7-5450-4E6A-A7CE-04066DF82D10}"/>
    <cellStyle name="Note 3 2 3 4 3" xfId="6152" xr:uid="{00000000-0005-0000-0000-000088210000}"/>
    <cellStyle name="Note 3 2 3 4 3 2" xfId="23882" xr:uid="{D03401F6-178E-4AC6-960A-0B03D8D15302}"/>
    <cellStyle name="Note 3 2 3 4 3 3" xfId="14602" xr:uid="{A43F5834-61F3-452C-B460-93CA1D962A70}"/>
    <cellStyle name="Note 3 2 3 4 4" xfId="19665" xr:uid="{3FF8DC42-5F53-42D5-9197-EE02B2BF8236}"/>
    <cellStyle name="Note 3 2 3 4 5" xfId="10384" xr:uid="{B0C64230-428B-4AE6-A277-58E34FD45EFF}"/>
    <cellStyle name="Note 3 2 3 5" xfId="2259" xr:uid="{00000000-0005-0000-0000-000089210000}"/>
    <cellStyle name="Note 3 2 3 5 2" xfId="4488" xr:uid="{00000000-0005-0000-0000-00008A210000}"/>
    <cellStyle name="Note 3 2 3 5 2 2" xfId="8710" xr:uid="{00000000-0005-0000-0000-00008B210000}"/>
    <cellStyle name="Note 3 2 3 5 2 2 2" xfId="26440" xr:uid="{D0C9EDC2-0214-4A3B-9C77-42706959F47E}"/>
    <cellStyle name="Note 3 2 3 5 2 2 3" xfId="17160" xr:uid="{94E5724D-9C81-491F-BAD8-682D258307FB}"/>
    <cellStyle name="Note 3 2 3 5 2 3" xfId="22223" xr:uid="{44455A56-2F15-4933-A4D1-49CCF0F2DAC8}"/>
    <cellStyle name="Note 3 2 3 5 2 4" xfId="12942" xr:uid="{0EC4A05C-C1A5-4406-A505-EF54D6D75FC3}"/>
    <cellStyle name="Note 3 2 3 5 3" xfId="6565" xr:uid="{00000000-0005-0000-0000-00008C210000}"/>
    <cellStyle name="Note 3 2 3 5 3 2" xfId="24295" xr:uid="{E6C1CD04-39E7-48FC-853B-2EDF050378F8}"/>
    <cellStyle name="Note 3 2 3 5 3 3" xfId="15015" xr:uid="{60A90C77-CDB8-407B-8FD4-0DCC01723B4D}"/>
    <cellStyle name="Note 3 2 3 5 4" xfId="20078" xr:uid="{32BE7FC3-D278-40EA-B94D-9149D8B325B2}"/>
    <cellStyle name="Note 3 2 3 5 5" xfId="10797" xr:uid="{C07435F4-512A-4C0E-8AEB-A3890E959CD2}"/>
    <cellStyle name="Note 3 2 3 6" xfId="2695" xr:uid="{00000000-0005-0000-0000-00008D210000}"/>
    <cellStyle name="Note 3 2 3 6 2" xfId="6978" xr:uid="{00000000-0005-0000-0000-00008E210000}"/>
    <cellStyle name="Note 3 2 3 6 2 2" xfId="24708" xr:uid="{E5C09F52-BC61-4DA1-8F4A-0C505148C235}"/>
    <cellStyle name="Note 3 2 3 6 2 3" xfId="15428" xr:uid="{0A29CF33-451E-4578-BD79-33C94ABEDF95}"/>
    <cellStyle name="Note 3 2 3 6 3" xfId="20491" xr:uid="{97A6080C-D34A-43D4-8647-970BCAA32B63}"/>
    <cellStyle name="Note 3 2 3 6 4" xfId="11210" xr:uid="{B6FA8888-568E-4395-859F-0AF757BB73D7}"/>
    <cellStyle name="Note 3 2 3 7" xfId="2754" xr:uid="{00000000-0005-0000-0000-00008F210000}"/>
    <cellStyle name="Note 3 2 3 8" xfId="2835" xr:uid="{00000000-0005-0000-0000-000090210000}"/>
    <cellStyle name="Note 3 2 3 8 2" xfId="7058" xr:uid="{00000000-0005-0000-0000-000091210000}"/>
    <cellStyle name="Note 3 2 3 8 2 2" xfId="24788" xr:uid="{D7A870E7-D924-43B2-AFDF-42102DAC3B66}"/>
    <cellStyle name="Note 3 2 3 8 2 3" xfId="15508" xr:uid="{4C199C95-5C4C-4DCA-A252-48D696E737AE}"/>
    <cellStyle name="Note 3 2 3 8 3" xfId="20571" xr:uid="{E9DC0949-D774-473B-8C93-D5BCC311D1BD}"/>
    <cellStyle name="Note 3 2 3 8 4" xfId="11290" xr:uid="{1FA876F3-A15A-4A55-8CAD-A11B5BF41B7E}"/>
    <cellStyle name="Note 3 2 3 9" xfId="4913" xr:uid="{00000000-0005-0000-0000-000092210000}"/>
    <cellStyle name="Note 3 2 3 9 2" xfId="22643" xr:uid="{7FFD480A-43C3-4E44-8A0C-F284FAB178CC}"/>
    <cellStyle name="Note 3 2 3 9 3" xfId="13363" xr:uid="{4B4184B0-0AAB-483E-BC52-030EBDC0E42C}"/>
    <cellStyle name="Note 3 2 4" xfId="1014" xr:uid="{00000000-0005-0000-0000-000093210000}"/>
    <cellStyle name="Note 3 2 4 2" xfId="3246" xr:uid="{00000000-0005-0000-0000-000094210000}"/>
    <cellStyle name="Note 3 2 4 2 2" xfId="7468" xr:uid="{00000000-0005-0000-0000-000095210000}"/>
    <cellStyle name="Note 3 2 4 2 2 2" xfId="25198" xr:uid="{72E1DCAF-D8FC-4D0A-B71E-ECC634A60659}"/>
    <cellStyle name="Note 3 2 4 2 2 3" xfId="15918" xr:uid="{3104FB39-DEB9-4228-8211-1A9501A1B901}"/>
    <cellStyle name="Note 3 2 4 2 3" xfId="20981" xr:uid="{0BAB5ECE-F06B-4D51-8174-784CF97D0A50}"/>
    <cellStyle name="Note 3 2 4 2 4" xfId="11700" xr:uid="{7044FAC0-A4BC-4D3B-88FE-E43B483BB974}"/>
    <cellStyle name="Note 3 2 4 3" xfId="5323" xr:uid="{00000000-0005-0000-0000-000096210000}"/>
    <cellStyle name="Note 3 2 4 3 2" xfId="23053" xr:uid="{F17EF17D-A889-4B76-9FF5-5E8FEC1C2675}"/>
    <cellStyle name="Note 3 2 4 3 3" xfId="13773" xr:uid="{6394FA02-E954-40E3-B9DE-330A7E72A033}"/>
    <cellStyle name="Note 3 2 4 4" xfId="18836" xr:uid="{008DA415-7042-4F6B-8C3C-F7ACBDAF3FA3}"/>
    <cellStyle name="Note 3 2 4 5" xfId="18008" xr:uid="{4B3C3CD0-44CD-4018-B51A-7D919F3C9C58}"/>
    <cellStyle name="Note 3 2 4 6" xfId="9555" xr:uid="{DDEDB467-DDDE-40A8-BFCB-7C63D1F0EE5C}"/>
    <cellStyle name="Note 3 2 5" xfId="1429" xr:uid="{00000000-0005-0000-0000-000097210000}"/>
    <cellStyle name="Note 3 2 5 2" xfId="3659" xr:uid="{00000000-0005-0000-0000-000098210000}"/>
    <cellStyle name="Note 3 2 5 2 2" xfId="7881" xr:uid="{00000000-0005-0000-0000-000099210000}"/>
    <cellStyle name="Note 3 2 5 2 2 2" xfId="25611" xr:uid="{E8A801A3-8CBC-4EF2-B083-926AAD8931C6}"/>
    <cellStyle name="Note 3 2 5 2 2 3" xfId="16331" xr:uid="{1DFB487A-8B17-40DA-BEF1-E956F8D7210B}"/>
    <cellStyle name="Note 3 2 5 2 3" xfId="21394" xr:uid="{4237D27C-BA8D-4697-8117-68C39CA50EC7}"/>
    <cellStyle name="Note 3 2 5 2 4" xfId="12113" xr:uid="{57F8BD6B-0641-4362-BF30-08B59168E341}"/>
    <cellStyle name="Note 3 2 5 3" xfId="5736" xr:uid="{00000000-0005-0000-0000-00009A210000}"/>
    <cellStyle name="Note 3 2 5 3 2" xfId="23466" xr:uid="{2928DBFB-29F2-47BF-AFD8-D58BA44A1ACA}"/>
    <cellStyle name="Note 3 2 5 3 3" xfId="14186" xr:uid="{DA0B4BF5-9711-4588-BA9F-ECCD2D848F0B}"/>
    <cellStyle name="Note 3 2 5 4" xfId="19249" xr:uid="{07A39BA3-4A60-440F-BF43-FD3C22AED7BF}"/>
    <cellStyle name="Note 3 2 5 5" xfId="9968" xr:uid="{40955F91-613B-401E-B4C6-02BA9025F475}"/>
    <cellStyle name="Note 3 2 6" xfId="1843" xr:uid="{00000000-0005-0000-0000-00009B210000}"/>
    <cellStyle name="Note 3 2 6 2" xfId="4072" xr:uid="{00000000-0005-0000-0000-00009C210000}"/>
    <cellStyle name="Note 3 2 6 2 2" xfId="8294" xr:uid="{00000000-0005-0000-0000-00009D210000}"/>
    <cellStyle name="Note 3 2 6 2 2 2" xfId="26024" xr:uid="{BB81CDE4-4CE0-4ADF-B82F-5B76E9745CBE}"/>
    <cellStyle name="Note 3 2 6 2 2 3" xfId="16744" xr:uid="{F74ADBEB-0134-481F-A2F3-DC048A6E9937}"/>
    <cellStyle name="Note 3 2 6 2 3" xfId="21807" xr:uid="{7255D486-F303-46A6-AF14-F671DE801606}"/>
    <cellStyle name="Note 3 2 6 2 4" xfId="12526" xr:uid="{F4117654-6001-404A-8AEE-78717C50D508}"/>
    <cellStyle name="Note 3 2 6 3" xfId="6149" xr:uid="{00000000-0005-0000-0000-00009E210000}"/>
    <cellStyle name="Note 3 2 6 3 2" xfId="23879" xr:uid="{51181671-E4E3-4A93-9797-B15B8AF3A087}"/>
    <cellStyle name="Note 3 2 6 3 3" xfId="14599" xr:uid="{D88F9E6D-82A6-41E7-B8E2-420EDF116F71}"/>
    <cellStyle name="Note 3 2 6 4" xfId="19662" xr:uid="{5C7D1ADD-965C-4B8A-AE26-5C73F40311F8}"/>
    <cellStyle name="Note 3 2 6 5" xfId="10381" xr:uid="{EEDE6280-95B6-416D-8721-1BDA0352D3FC}"/>
    <cellStyle name="Note 3 2 7" xfId="2256" xr:uid="{00000000-0005-0000-0000-00009F210000}"/>
    <cellStyle name="Note 3 2 7 2" xfId="4485" xr:uid="{00000000-0005-0000-0000-0000A0210000}"/>
    <cellStyle name="Note 3 2 7 2 2" xfId="8707" xr:uid="{00000000-0005-0000-0000-0000A1210000}"/>
    <cellStyle name="Note 3 2 7 2 2 2" xfId="26437" xr:uid="{D35450B0-18B1-4A7E-BB4B-148DEA31CCF8}"/>
    <cellStyle name="Note 3 2 7 2 2 3" xfId="17157" xr:uid="{FA6008F3-44FB-4B7F-ABEB-491024F93CB4}"/>
    <cellStyle name="Note 3 2 7 2 3" xfId="22220" xr:uid="{39612CA1-FFB1-4901-A259-71E6F5F0CEE3}"/>
    <cellStyle name="Note 3 2 7 2 4" xfId="12939" xr:uid="{3E799785-D3DE-4358-8018-4740BD1E71DC}"/>
    <cellStyle name="Note 3 2 7 3" xfId="6562" xr:uid="{00000000-0005-0000-0000-0000A2210000}"/>
    <cellStyle name="Note 3 2 7 3 2" xfId="24292" xr:uid="{A3C3D6C9-7BDB-4F27-BB11-054B1D08C62D}"/>
    <cellStyle name="Note 3 2 7 3 3" xfId="15012" xr:uid="{8EE94642-3FB4-4280-BD90-943A7F0923F1}"/>
    <cellStyle name="Note 3 2 7 4" xfId="20075" xr:uid="{BAE4E912-DD0B-4514-AC45-371820F085CC}"/>
    <cellStyle name="Note 3 2 7 5" xfId="10794" xr:uid="{A0CEEA82-D701-47E9-984C-43504A17244D}"/>
    <cellStyle name="Note 3 2 8" xfId="2692" xr:uid="{00000000-0005-0000-0000-0000A3210000}"/>
    <cellStyle name="Note 3 2 8 2" xfId="6975" xr:uid="{00000000-0005-0000-0000-0000A4210000}"/>
    <cellStyle name="Note 3 2 8 2 2" xfId="24705" xr:uid="{A7C38006-6276-4A43-8393-767BBC61FFF7}"/>
    <cellStyle name="Note 3 2 8 2 3" xfId="15425" xr:uid="{E8D1AE59-890E-4418-8F1F-D1D5A67C0C17}"/>
    <cellStyle name="Note 3 2 8 3" xfId="20488" xr:uid="{D565DB44-D9DD-4FB8-8B5E-A7F752D4C31B}"/>
    <cellStyle name="Note 3 2 8 4" xfId="11207" xr:uid="{BCDF5208-99CF-4A43-A106-8FA410AC7FF2}"/>
    <cellStyle name="Note 3 2 9" xfId="2751" xr:uid="{00000000-0005-0000-0000-0000A5210000}"/>
    <cellStyle name="Note 3 3" xfId="558" xr:uid="{00000000-0005-0000-0000-0000A6210000}"/>
    <cellStyle name="Note 3 3 10" xfId="4914" xr:uid="{00000000-0005-0000-0000-0000A7210000}"/>
    <cellStyle name="Note 3 3 10 2" xfId="22644" xr:uid="{E1852B21-AACB-4BE6-B1D4-985802B46626}"/>
    <cellStyle name="Note 3 3 10 3" xfId="13364" xr:uid="{F9DB515D-2DEB-4452-AB3E-ECDD41DD102F}"/>
    <cellStyle name="Note 3 3 11" xfId="18427" xr:uid="{51F8C54F-5929-400D-A7F9-7B6E7C31A2CF}"/>
    <cellStyle name="Note 3 3 12" xfId="17593" xr:uid="{87D9C853-8791-4B71-96ED-F055C615FC19}"/>
    <cellStyle name="Note 3 3 13" xfId="9146" xr:uid="{1D7D03E5-CD4C-4785-94A4-67E3F266C4D8}"/>
    <cellStyle name="Note 3 3 2" xfId="559" xr:uid="{00000000-0005-0000-0000-0000A8210000}"/>
    <cellStyle name="Note 3 3 2 10" xfId="18428" xr:uid="{378C2340-C9E5-4F02-93FE-6A2280BB3F3E}"/>
    <cellStyle name="Note 3 3 2 11" xfId="17594" xr:uid="{3BD10041-2D2F-4074-8D21-F69B2DEC8A5E}"/>
    <cellStyle name="Note 3 3 2 12" xfId="9147" xr:uid="{1D4DEE45-339B-4265-ABEC-D3F60D0B0D30}"/>
    <cellStyle name="Note 3 3 2 2" xfId="1019" xr:uid="{00000000-0005-0000-0000-0000A9210000}"/>
    <cellStyle name="Note 3 3 2 2 2" xfId="3251" xr:uid="{00000000-0005-0000-0000-0000AA210000}"/>
    <cellStyle name="Note 3 3 2 2 2 2" xfId="7473" xr:uid="{00000000-0005-0000-0000-0000AB210000}"/>
    <cellStyle name="Note 3 3 2 2 2 2 2" xfId="25203" xr:uid="{A4FE7F5A-949B-443C-9386-511EC63B9689}"/>
    <cellStyle name="Note 3 3 2 2 2 2 3" xfId="15923" xr:uid="{867E7F14-0FCA-4647-9953-A3C865AC5D91}"/>
    <cellStyle name="Note 3 3 2 2 2 3" xfId="20986" xr:uid="{5E30D2B6-080D-4324-99BF-2D78B1BD6E57}"/>
    <cellStyle name="Note 3 3 2 2 2 4" xfId="11705" xr:uid="{F7F3A70B-43AA-42D7-922C-C80D123AF3CB}"/>
    <cellStyle name="Note 3 3 2 2 3" xfId="5328" xr:uid="{00000000-0005-0000-0000-0000AC210000}"/>
    <cellStyle name="Note 3 3 2 2 3 2" xfId="23058" xr:uid="{6B3162B3-F9AE-4D0D-A2B3-26FD8E9C0727}"/>
    <cellStyle name="Note 3 3 2 2 3 3" xfId="13778" xr:uid="{5E2AAEF4-D305-4258-8271-392F78D4EC07}"/>
    <cellStyle name="Note 3 3 2 2 4" xfId="18841" xr:uid="{FFC6EF50-5D03-4C9C-BD5C-5B0A5BB66E00}"/>
    <cellStyle name="Note 3 3 2 2 5" xfId="18013" xr:uid="{878D7BD3-1225-43A3-ADDF-EEEF02986DC9}"/>
    <cellStyle name="Note 3 3 2 2 6" xfId="9560" xr:uid="{74616E04-5CF0-4CC3-AF8A-BE062491F59B}"/>
    <cellStyle name="Note 3 3 2 3" xfId="1434" xr:uid="{00000000-0005-0000-0000-0000AD210000}"/>
    <cellStyle name="Note 3 3 2 3 2" xfId="3664" xr:uid="{00000000-0005-0000-0000-0000AE210000}"/>
    <cellStyle name="Note 3 3 2 3 2 2" xfId="7886" xr:uid="{00000000-0005-0000-0000-0000AF210000}"/>
    <cellStyle name="Note 3 3 2 3 2 2 2" xfId="25616" xr:uid="{2EB9AF23-A65A-42FF-A232-90BBA6922EA4}"/>
    <cellStyle name="Note 3 3 2 3 2 2 3" xfId="16336" xr:uid="{0EC9DA91-E37E-4DA9-88D7-88846D1754E9}"/>
    <cellStyle name="Note 3 3 2 3 2 3" xfId="21399" xr:uid="{CB5F15B1-5410-4DCE-BC51-6411300AE24C}"/>
    <cellStyle name="Note 3 3 2 3 2 4" xfId="12118" xr:uid="{826E5A28-747D-4FCC-BBF1-F1FF47962A92}"/>
    <cellStyle name="Note 3 3 2 3 3" xfId="5741" xr:uid="{00000000-0005-0000-0000-0000B0210000}"/>
    <cellStyle name="Note 3 3 2 3 3 2" xfId="23471" xr:uid="{42815DF2-961E-4EB6-A104-A6395D79C079}"/>
    <cellStyle name="Note 3 3 2 3 3 3" xfId="14191" xr:uid="{0FE45B37-7DE5-4569-8494-468C9FB58A49}"/>
    <cellStyle name="Note 3 3 2 3 4" xfId="19254" xr:uid="{452B8C21-1C84-4D2F-B715-42B4F0E7B3ED}"/>
    <cellStyle name="Note 3 3 2 3 5" xfId="9973" xr:uid="{5D09C971-8E73-4573-8563-4D4B0E12E326}"/>
    <cellStyle name="Note 3 3 2 4" xfId="1848" xr:uid="{00000000-0005-0000-0000-0000B1210000}"/>
    <cellStyle name="Note 3 3 2 4 2" xfId="4077" xr:uid="{00000000-0005-0000-0000-0000B2210000}"/>
    <cellStyle name="Note 3 3 2 4 2 2" xfId="8299" xr:uid="{00000000-0005-0000-0000-0000B3210000}"/>
    <cellStyle name="Note 3 3 2 4 2 2 2" xfId="26029" xr:uid="{4615EB18-E98B-41CE-A6DE-CD5078DC763F}"/>
    <cellStyle name="Note 3 3 2 4 2 2 3" xfId="16749" xr:uid="{8472E170-5D02-46AD-A226-C0035165F15F}"/>
    <cellStyle name="Note 3 3 2 4 2 3" xfId="21812" xr:uid="{AD519F73-2DAB-42B3-8802-E6E461CE62DD}"/>
    <cellStyle name="Note 3 3 2 4 2 4" xfId="12531" xr:uid="{779220F1-D3CF-48EB-9D2D-1CC55AE1A823}"/>
    <cellStyle name="Note 3 3 2 4 3" xfId="6154" xr:uid="{00000000-0005-0000-0000-0000B4210000}"/>
    <cellStyle name="Note 3 3 2 4 3 2" xfId="23884" xr:uid="{FD365E15-5FF8-48ED-A67E-21B68ABD2AAD}"/>
    <cellStyle name="Note 3 3 2 4 3 3" xfId="14604" xr:uid="{E1E291E4-BAF6-4D35-8303-5AFA334AE00E}"/>
    <cellStyle name="Note 3 3 2 4 4" xfId="19667" xr:uid="{7DF991F4-B7B3-48FA-8DC7-07049EA15935}"/>
    <cellStyle name="Note 3 3 2 4 5" xfId="10386" xr:uid="{EDCAF609-22B8-4ADE-9BA7-18ACAC31194D}"/>
    <cellStyle name="Note 3 3 2 5" xfId="2261" xr:uid="{00000000-0005-0000-0000-0000B5210000}"/>
    <cellStyle name="Note 3 3 2 5 2" xfId="4490" xr:uid="{00000000-0005-0000-0000-0000B6210000}"/>
    <cellStyle name="Note 3 3 2 5 2 2" xfId="8712" xr:uid="{00000000-0005-0000-0000-0000B7210000}"/>
    <cellStyle name="Note 3 3 2 5 2 2 2" xfId="26442" xr:uid="{67F42E94-9F3A-4D27-B176-7AD3AF4D52D5}"/>
    <cellStyle name="Note 3 3 2 5 2 2 3" xfId="17162" xr:uid="{8AD1ADB6-1977-4229-8832-6C8F6D9D8CF8}"/>
    <cellStyle name="Note 3 3 2 5 2 3" xfId="22225" xr:uid="{13EBB92F-CC9F-49DF-9D2E-35490962575C}"/>
    <cellStyle name="Note 3 3 2 5 2 4" xfId="12944" xr:uid="{3F910F27-726E-4AC9-8013-96FC19AEE2CB}"/>
    <cellStyle name="Note 3 3 2 5 3" xfId="6567" xr:uid="{00000000-0005-0000-0000-0000B8210000}"/>
    <cellStyle name="Note 3 3 2 5 3 2" xfId="24297" xr:uid="{4658C711-B4FF-4977-9C36-863C3E94D78F}"/>
    <cellStyle name="Note 3 3 2 5 3 3" xfId="15017" xr:uid="{F7FCDBE3-C632-43CF-BF57-8F51BCD72C7A}"/>
    <cellStyle name="Note 3 3 2 5 4" xfId="20080" xr:uid="{2D406371-3567-4173-B2B6-69BA99926E8A}"/>
    <cellStyle name="Note 3 3 2 5 5" xfId="10799" xr:uid="{3A987E3C-486D-49B7-BC50-DF6923AB0EA8}"/>
    <cellStyle name="Note 3 3 2 6" xfId="2697" xr:uid="{00000000-0005-0000-0000-0000B9210000}"/>
    <cellStyle name="Note 3 3 2 6 2" xfId="6980" xr:uid="{00000000-0005-0000-0000-0000BA210000}"/>
    <cellStyle name="Note 3 3 2 6 2 2" xfId="24710" xr:uid="{9721AF36-BA16-41EF-80D2-821B48B5EA05}"/>
    <cellStyle name="Note 3 3 2 6 2 3" xfId="15430" xr:uid="{736584F3-1047-4882-BDB8-F1CE455BC0F4}"/>
    <cellStyle name="Note 3 3 2 6 3" xfId="20493" xr:uid="{6CBEA6FE-9BFF-4947-845D-7C0C14C8F302}"/>
    <cellStyle name="Note 3 3 2 6 4" xfId="11212" xr:uid="{BDF3A13F-5F88-47AE-BEA3-1E338CD973FF}"/>
    <cellStyle name="Note 3 3 2 7" xfId="2756" xr:uid="{00000000-0005-0000-0000-0000BB210000}"/>
    <cellStyle name="Note 3 3 2 8" xfId="2837" xr:uid="{00000000-0005-0000-0000-0000BC210000}"/>
    <cellStyle name="Note 3 3 2 8 2" xfId="7060" xr:uid="{00000000-0005-0000-0000-0000BD210000}"/>
    <cellStyle name="Note 3 3 2 8 2 2" xfId="24790" xr:uid="{7013EA91-080B-4E65-A942-FC3694B47AE3}"/>
    <cellStyle name="Note 3 3 2 8 2 3" xfId="15510" xr:uid="{2E235D16-514A-4111-9EA8-A798B780D5D4}"/>
    <cellStyle name="Note 3 3 2 8 3" xfId="20573" xr:uid="{CC943A75-16E4-4073-9268-A1BAE85CBA37}"/>
    <cellStyle name="Note 3 3 2 8 4" xfId="11292" xr:uid="{639EBF60-8C33-45A4-B798-E86CB83F0A7F}"/>
    <cellStyle name="Note 3 3 2 9" xfId="4915" xr:uid="{00000000-0005-0000-0000-0000BE210000}"/>
    <cellStyle name="Note 3 3 2 9 2" xfId="22645" xr:uid="{D319CF9F-A353-45FB-B6EA-CB5231581616}"/>
    <cellStyle name="Note 3 3 2 9 3" xfId="13365" xr:uid="{85BA84E5-E6B1-49BD-AC5A-53DDC5499744}"/>
    <cellStyle name="Note 3 3 3" xfId="1018" xr:uid="{00000000-0005-0000-0000-0000BF210000}"/>
    <cellStyle name="Note 3 3 3 2" xfId="3250" xr:uid="{00000000-0005-0000-0000-0000C0210000}"/>
    <cellStyle name="Note 3 3 3 2 2" xfId="7472" xr:uid="{00000000-0005-0000-0000-0000C1210000}"/>
    <cellStyle name="Note 3 3 3 2 2 2" xfId="25202" xr:uid="{970FA1DA-309A-4BA5-93FD-2DD07EDB9F73}"/>
    <cellStyle name="Note 3 3 3 2 2 3" xfId="15922" xr:uid="{63764D10-DC12-4B48-BF37-7C8936A8F3C1}"/>
    <cellStyle name="Note 3 3 3 2 3" xfId="20985" xr:uid="{B7E0B441-110B-48E6-9BFF-EC99D83E657A}"/>
    <cellStyle name="Note 3 3 3 2 4" xfId="11704" xr:uid="{8AEDD474-205F-4894-A99A-7A43622C93A6}"/>
    <cellStyle name="Note 3 3 3 3" xfId="5327" xr:uid="{00000000-0005-0000-0000-0000C2210000}"/>
    <cellStyle name="Note 3 3 3 3 2" xfId="23057" xr:uid="{804E1FD9-B328-47FD-99AC-28F30E334BF9}"/>
    <cellStyle name="Note 3 3 3 3 3" xfId="13777" xr:uid="{83D3AF4F-4F64-4430-812C-871344ED5878}"/>
    <cellStyle name="Note 3 3 3 4" xfId="18840" xr:uid="{7DAD6713-7F67-405E-B9EE-B7390F43D6F3}"/>
    <cellStyle name="Note 3 3 3 5" xfId="18012" xr:uid="{A2175F8F-C818-4BBB-BDDB-352802EBE514}"/>
    <cellStyle name="Note 3 3 3 6" xfId="9559" xr:uid="{8D714DFD-CBAE-4246-858F-DAA7750EB8D0}"/>
    <cellStyle name="Note 3 3 4" xfId="1433" xr:uid="{00000000-0005-0000-0000-0000C3210000}"/>
    <cellStyle name="Note 3 3 4 2" xfId="3663" xr:uid="{00000000-0005-0000-0000-0000C4210000}"/>
    <cellStyle name="Note 3 3 4 2 2" xfId="7885" xr:uid="{00000000-0005-0000-0000-0000C5210000}"/>
    <cellStyle name="Note 3 3 4 2 2 2" xfId="25615" xr:uid="{3DB199D0-97D7-4A9C-9092-31854EBFAFEB}"/>
    <cellStyle name="Note 3 3 4 2 2 3" xfId="16335" xr:uid="{E72AA2B1-501B-47DE-ACA1-092F03A94EAF}"/>
    <cellStyle name="Note 3 3 4 2 3" xfId="21398" xr:uid="{1D602359-9F0D-4869-B7CE-BFA5A99AD2AF}"/>
    <cellStyle name="Note 3 3 4 2 4" xfId="12117" xr:uid="{31A14ADE-9CA7-4DA1-B8B2-1CD6BC21B2DA}"/>
    <cellStyle name="Note 3 3 4 3" xfId="5740" xr:uid="{00000000-0005-0000-0000-0000C6210000}"/>
    <cellStyle name="Note 3 3 4 3 2" xfId="23470" xr:uid="{D09AEB89-04B9-44BB-9B12-94ABB4AEDB2E}"/>
    <cellStyle name="Note 3 3 4 3 3" xfId="14190" xr:uid="{17F01B60-2A3D-471E-B7BF-680D8C7BBA6E}"/>
    <cellStyle name="Note 3 3 4 4" xfId="19253" xr:uid="{BE2F3F2E-5242-440E-8F65-18DFFA5AB948}"/>
    <cellStyle name="Note 3 3 4 5" xfId="9972" xr:uid="{F00711D5-C656-4892-A95A-F926712E4D63}"/>
    <cellStyle name="Note 3 3 5" xfId="1847" xr:uid="{00000000-0005-0000-0000-0000C7210000}"/>
    <cellStyle name="Note 3 3 5 2" xfId="4076" xr:uid="{00000000-0005-0000-0000-0000C8210000}"/>
    <cellStyle name="Note 3 3 5 2 2" xfId="8298" xr:uid="{00000000-0005-0000-0000-0000C9210000}"/>
    <cellStyle name="Note 3 3 5 2 2 2" xfId="26028" xr:uid="{12E795B2-8F1C-4478-A07B-F79353C07496}"/>
    <cellStyle name="Note 3 3 5 2 2 3" xfId="16748" xr:uid="{543BFBA9-5D47-4AEB-B1D9-5B14B6DCFD1B}"/>
    <cellStyle name="Note 3 3 5 2 3" xfId="21811" xr:uid="{AD1D04F2-41EB-4B5B-B50E-7FFDDF044F9D}"/>
    <cellStyle name="Note 3 3 5 2 4" xfId="12530" xr:uid="{1B8855D6-45D0-4F94-BC4B-970960976E55}"/>
    <cellStyle name="Note 3 3 5 3" xfId="6153" xr:uid="{00000000-0005-0000-0000-0000CA210000}"/>
    <cellStyle name="Note 3 3 5 3 2" xfId="23883" xr:uid="{8A92C939-FDF1-4222-B291-4FF84A965F40}"/>
    <cellStyle name="Note 3 3 5 3 3" xfId="14603" xr:uid="{EB2E18BE-EA49-4B75-A2B5-727FFA92EAE7}"/>
    <cellStyle name="Note 3 3 5 4" xfId="19666" xr:uid="{60A93F97-DE87-41AB-9663-A711227BFCDC}"/>
    <cellStyle name="Note 3 3 5 5" xfId="10385" xr:uid="{9E1AB957-8CA4-4E43-A966-49A176382A8E}"/>
    <cellStyle name="Note 3 3 6" xfId="2260" xr:uid="{00000000-0005-0000-0000-0000CB210000}"/>
    <cellStyle name="Note 3 3 6 2" xfId="4489" xr:uid="{00000000-0005-0000-0000-0000CC210000}"/>
    <cellStyle name="Note 3 3 6 2 2" xfId="8711" xr:uid="{00000000-0005-0000-0000-0000CD210000}"/>
    <cellStyle name="Note 3 3 6 2 2 2" xfId="26441" xr:uid="{CC79C31E-978B-4357-86E7-2926C85BAD95}"/>
    <cellStyle name="Note 3 3 6 2 2 3" xfId="17161" xr:uid="{60F2E0A0-8E14-41B6-A867-A998BE199DE2}"/>
    <cellStyle name="Note 3 3 6 2 3" xfId="22224" xr:uid="{613E249B-5A8A-49BA-B91D-20514EE57FD8}"/>
    <cellStyle name="Note 3 3 6 2 4" xfId="12943" xr:uid="{5DAEDFC0-F08B-4337-9200-C16FA97A29C0}"/>
    <cellStyle name="Note 3 3 6 3" xfId="6566" xr:uid="{00000000-0005-0000-0000-0000CE210000}"/>
    <cellStyle name="Note 3 3 6 3 2" xfId="24296" xr:uid="{61CA8F95-8958-47E6-92CA-E26BC65F6272}"/>
    <cellStyle name="Note 3 3 6 3 3" xfId="15016" xr:uid="{8F426F1D-4761-4CAA-BA21-5A2352038C15}"/>
    <cellStyle name="Note 3 3 6 4" xfId="20079" xr:uid="{F3678EEB-0D64-45EA-A5F6-7E92BA51BAA3}"/>
    <cellStyle name="Note 3 3 6 5" xfId="10798" xr:uid="{65F26102-7225-4BB7-A067-2304B3338BA9}"/>
    <cellStyle name="Note 3 3 7" xfId="2696" xr:uid="{00000000-0005-0000-0000-0000CF210000}"/>
    <cellStyle name="Note 3 3 7 2" xfId="6979" xr:uid="{00000000-0005-0000-0000-0000D0210000}"/>
    <cellStyle name="Note 3 3 7 2 2" xfId="24709" xr:uid="{8DEB0255-3385-4163-8A3B-C076455369D0}"/>
    <cellStyle name="Note 3 3 7 2 3" xfId="15429" xr:uid="{30B58D90-C7CB-4AE3-9A4C-5907AAC71129}"/>
    <cellStyle name="Note 3 3 7 3" xfId="20492" xr:uid="{BDEAC0DF-965F-498D-96C7-1DDDC1FD220E}"/>
    <cellStyle name="Note 3 3 7 4" xfId="11211" xr:uid="{9E7BFA52-D41B-4BB6-B08B-CEC8AB452D95}"/>
    <cellStyle name="Note 3 3 8" xfId="2755" xr:uid="{00000000-0005-0000-0000-0000D1210000}"/>
    <cellStyle name="Note 3 3 9" xfId="2836" xr:uid="{00000000-0005-0000-0000-0000D2210000}"/>
    <cellStyle name="Note 3 3 9 2" xfId="7059" xr:uid="{00000000-0005-0000-0000-0000D3210000}"/>
    <cellStyle name="Note 3 3 9 2 2" xfId="24789" xr:uid="{833682CE-4309-4E37-88D4-76E152B4CEDB}"/>
    <cellStyle name="Note 3 3 9 2 3" xfId="15509" xr:uid="{A3E608E7-309D-4388-90A0-7E6F661B1212}"/>
    <cellStyle name="Note 3 3 9 3" xfId="20572" xr:uid="{1ED177EF-EE67-4EF5-8D95-817AD474F389}"/>
    <cellStyle name="Note 3 3 9 4" xfId="11291" xr:uid="{504461F8-54DD-4660-8EA7-10C8620AC9B3}"/>
    <cellStyle name="Note 3 4" xfId="560" xr:uid="{00000000-0005-0000-0000-0000D4210000}"/>
    <cellStyle name="Note 3 4 10" xfId="18429" xr:uid="{3BBF0765-C382-4091-8EDA-751086314C5D}"/>
    <cellStyle name="Note 3 4 11" xfId="17595" xr:uid="{75DB2049-E170-4938-AE6E-55A8D96C705F}"/>
    <cellStyle name="Note 3 4 12" xfId="9148" xr:uid="{9789D8D2-6DDA-48D5-8620-4E8C60A3F4A2}"/>
    <cellStyle name="Note 3 4 2" xfId="1020" xr:uid="{00000000-0005-0000-0000-0000D5210000}"/>
    <cellStyle name="Note 3 4 2 2" xfId="3252" xr:uid="{00000000-0005-0000-0000-0000D6210000}"/>
    <cellStyle name="Note 3 4 2 2 2" xfId="7474" xr:uid="{00000000-0005-0000-0000-0000D7210000}"/>
    <cellStyle name="Note 3 4 2 2 2 2" xfId="25204" xr:uid="{7512DE17-4AFE-43BD-A65F-BCBE51927EEE}"/>
    <cellStyle name="Note 3 4 2 2 2 3" xfId="15924" xr:uid="{3B78B5EC-7C40-4E82-86BC-4710E31B1301}"/>
    <cellStyle name="Note 3 4 2 2 3" xfId="20987" xr:uid="{D4E7B5E5-EE83-4E64-8F12-C93824EFA6FB}"/>
    <cellStyle name="Note 3 4 2 2 4" xfId="11706" xr:uid="{915735C0-E1FE-4BFB-A5EE-C91D25ACAAE9}"/>
    <cellStyle name="Note 3 4 2 3" xfId="5329" xr:uid="{00000000-0005-0000-0000-0000D8210000}"/>
    <cellStyle name="Note 3 4 2 3 2" xfId="23059" xr:uid="{308BF9F2-E0D0-4442-9249-05388ABCE616}"/>
    <cellStyle name="Note 3 4 2 3 3" xfId="13779" xr:uid="{7D6E3A46-CFF0-43EB-A9AA-3501A5E70503}"/>
    <cellStyle name="Note 3 4 2 4" xfId="18842" xr:uid="{590AFE29-A4A8-4D9D-852F-CBD186CF4479}"/>
    <cellStyle name="Note 3 4 2 5" xfId="18014" xr:uid="{07F82592-AC9A-4568-8AB4-8419213875C6}"/>
    <cellStyle name="Note 3 4 2 6" xfId="9561" xr:uid="{99E52E4F-4102-4065-B715-024FDF1FE784}"/>
    <cellStyle name="Note 3 4 3" xfId="1435" xr:uid="{00000000-0005-0000-0000-0000D9210000}"/>
    <cellStyle name="Note 3 4 3 2" xfId="3665" xr:uid="{00000000-0005-0000-0000-0000DA210000}"/>
    <cellStyle name="Note 3 4 3 2 2" xfId="7887" xr:uid="{00000000-0005-0000-0000-0000DB210000}"/>
    <cellStyle name="Note 3 4 3 2 2 2" xfId="25617" xr:uid="{AB10A4D7-7421-4C5A-B273-5CB4EEDCAB2A}"/>
    <cellStyle name="Note 3 4 3 2 2 3" xfId="16337" xr:uid="{D9BCF700-A5C9-4A32-B260-F232BF5E3CFC}"/>
    <cellStyle name="Note 3 4 3 2 3" xfId="21400" xr:uid="{92014DD9-B0E3-41DD-90C1-14668F602EE2}"/>
    <cellStyle name="Note 3 4 3 2 4" xfId="12119" xr:uid="{4BB72649-5FDF-4550-B5B5-1983C9AC8E55}"/>
    <cellStyle name="Note 3 4 3 3" xfId="5742" xr:uid="{00000000-0005-0000-0000-0000DC210000}"/>
    <cellStyle name="Note 3 4 3 3 2" xfId="23472" xr:uid="{612BE95C-F14D-4CDE-ADD1-B036C5EF9924}"/>
    <cellStyle name="Note 3 4 3 3 3" xfId="14192" xr:uid="{E7242F28-8399-4903-A194-E24E97336787}"/>
    <cellStyle name="Note 3 4 3 4" xfId="19255" xr:uid="{D42ABB6C-2D06-4D53-A344-0CEFB590A58C}"/>
    <cellStyle name="Note 3 4 3 5" xfId="9974" xr:uid="{D87EC1B7-5843-45AD-B1F5-4F441CAD8E64}"/>
    <cellStyle name="Note 3 4 4" xfId="1849" xr:uid="{00000000-0005-0000-0000-0000DD210000}"/>
    <cellStyle name="Note 3 4 4 2" xfId="4078" xr:uid="{00000000-0005-0000-0000-0000DE210000}"/>
    <cellStyle name="Note 3 4 4 2 2" xfId="8300" xr:uid="{00000000-0005-0000-0000-0000DF210000}"/>
    <cellStyle name="Note 3 4 4 2 2 2" xfId="26030" xr:uid="{4040AD88-FBC8-4280-95A0-2A96B6970946}"/>
    <cellStyle name="Note 3 4 4 2 2 3" xfId="16750" xr:uid="{909E2399-6AD3-43F1-85C6-F00F62D97C83}"/>
    <cellStyle name="Note 3 4 4 2 3" xfId="21813" xr:uid="{E8F74D79-B68B-47B1-9D78-F9E2C329DAF6}"/>
    <cellStyle name="Note 3 4 4 2 4" xfId="12532" xr:uid="{4366DBBA-D700-41B7-AD03-FE295708BB86}"/>
    <cellStyle name="Note 3 4 4 3" xfId="6155" xr:uid="{00000000-0005-0000-0000-0000E0210000}"/>
    <cellStyle name="Note 3 4 4 3 2" xfId="23885" xr:uid="{63377C41-1024-4A17-BC09-80FAFF35A3CF}"/>
    <cellStyle name="Note 3 4 4 3 3" xfId="14605" xr:uid="{5672559D-F2CF-424E-8CF5-3B8C8F45B1F4}"/>
    <cellStyle name="Note 3 4 4 4" xfId="19668" xr:uid="{2D0CDEE8-99CA-41FB-A83E-868C417B3A78}"/>
    <cellStyle name="Note 3 4 4 5" xfId="10387" xr:uid="{D842216E-7DAB-4976-97EA-EEAF5ED098B8}"/>
    <cellStyle name="Note 3 4 5" xfId="2262" xr:uid="{00000000-0005-0000-0000-0000E1210000}"/>
    <cellStyle name="Note 3 4 5 2" xfId="4491" xr:uid="{00000000-0005-0000-0000-0000E2210000}"/>
    <cellStyle name="Note 3 4 5 2 2" xfId="8713" xr:uid="{00000000-0005-0000-0000-0000E3210000}"/>
    <cellStyle name="Note 3 4 5 2 2 2" xfId="26443" xr:uid="{3009A72E-B604-4F80-A887-4A56C51A8708}"/>
    <cellStyle name="Note 3 4 5 2 2 3" xfId="17163" xr:uid="{DF8D9F9C-448A-4F19-80F3-D7CA78613347}"/>
    <cellStyle name="Note 3 4 5 2 3" xfId="22226" xr:uid="{28DD842D-68C9-4EFA-955E-956FAC54B0F7}"/>
    <cellStyle name="Note 3 4 5 2 4" xfId="12945" xr:uid="{A3004052-F7A2-4553-8655-D3EA35D56525}"/>
    <cellStyle name="Note 3 4 5 3" xfId="6568" xr:uid="{00000000-0005-0000-0000-0000E4210000}"/>
    <cellStyle name="Note 3 4 5 3 2" xfId="24298" xr:uid="{E2DB989D-3CF7-4C87-A90B-52DD895E0731}"/>
    <cellStyle name="Note 3 4 5 3 3" xfId="15018" xr:uid="{5CC644A8-ADE6-4F99-A41A-6D49EB6A8A08}"/>
    <cellStyle name="Note 3 4 5 4" xfId="20081" xr:uid="{6B9E3FC9-7206-437F-AA5C-B637C7D85CC2}"/>
    <cellStyle name="Note 3 4 5 5" xfId="10800" xr:uid="{C39A489D-B2D0-49A9-B5ED-24630EC6AF2F}"/>
    <cellStyle name="Note 3 4 6" xfId="2698" xr:uid="{00000000-0005-0000-0000-0000E5210000}"/>
    <cellStyle name="Note 3 4 6 2" xfId="6981" xr:uid="{00000000-0005-0000-0000-0000E6210000}"/>
    <cellStyle name="Note 3 4 6 2 2" xfId="24711" xr:uid="{B4D7B4DB-0A50-44DE-B72E-7DD4DBA11120}"/>
    <cellStyle name="Note 3 4 6 2 3" xfId="15431" xr:uid="{D4B16DAE-D39F-4187-AD1D-03EFEA5467F0}"/>
    <cellStyle name="Note 3 4 6 3" xfId="20494" xr:uid="{D29FA00C-FEF7-4B4A-BD1C-A7D2BE791EA7}"/>
    <cellStyle name="Note 3 4 6 4" xfId="11213" xr:uid="{2520A20A-2DC2-4B76-8A64-28E0E4EAFD33}"/>
    <cellStyle name="Note 3 4 7" xfId="2757" xr:uid="{00000000-0005-0000-0000-0000E7210000}"/>
    <cellStyle name="Note 3 4 8" xfId="2838" xr:uid="{00000000-0005-0000-0000-0000E8210000}"/>
    <cellStyle name="Note 3 4 8 2" xfId="7061" xr:uid="{00000000-0005-0000-0000-0000E9210000}"/>
    <cellStyle name="Note 3 4 8 2 2" xfId="24791" xr:uid="{B96A3EA6-8F42-4494-A9B8-DC191C0A17AE}"/>
    <cellStyle name="Note 3 4 8 2 3" xfId="15511" xr:uid="{DE259A69-51E1-4DCB-A32B-6AF2CB506971}"/>
    <cellStyle name="Note 3 4 8 3" xfId="20574" xr:uid="{2E9A1996-8568-4754-B074-41F273DBC0D8}"/>
    <cellStyle name="Note 3 4 8 4" xfId="11293" xr:uid="{1D2859E5-7500-493B-A473-DB955BFEAE8E}"/>
    <cellStyle name="Note 3 4 9" xfId="4916" xr:uid="{00000000-0005-0000-0000-0000EA210000}"/>
    <cellStyle name="Note 3 4 9 2" xfId="22646" xr:uid="{E414F91F-D4EE-4DEA-A043-080B6F4C3C7D}"/>
    <cellStyle name="Note 3 4 9 3" xfId="13366" xr:uid="{42BCE202-913D-4C24-B75B-19C531A77AF0}"/>
    <cellStyle name="Note 3 5" xfId="561" xr:uid="{00000000-0005-0000-0000-0000EB210000}"/>
    <cellStyle name="Note 3 5 10" xfId="18430" xr:uid="{494E5394-E389-40EB-A5F8-48A37E7FBDE2}"/>
    <cellStyle name="Note 3 5 11" xfId="17596" xr:uid="{EA98178C-E6A8-4A51-BCE6-32F7F80D82AF}"/>
    <cellStyle name="Note 3 5 12" xfId="9149" xr:uid="{CC820920-4A61-4772-B5FF-2082F4D96A68}"/>
    <cellStyle name="Note 3 5 2" xfId="1021" xr:uid="{00000000-0005-0000-0000-0000EC210000}"/>
    <cellStyle name="Note 3 5 2 2" xfId="3253" xr:uid="{00000000-0005-0000-0000-0000ED210000}"/>
    <cellStyle name="Note 3 5 2 2 2" xfId="7475" xr:uid="{00000000-0005-0000-0000-0000EE210000}"/>
    <cellStyle name="Note 3 5 2 2 2 2" xfId="25205" xr:uid="{B73674BE-124E-4FD8-9DBC-76B8F75AAD69}"/>
    <cellStyle name="Note 3 5 2 2 2 3" xfId="15925" xr:uid="{597A5829-847B-46CC-97B5-520EB3249C27}"/>
    <cellStyle name="Note 3 5 2 2 3" xfId="20988" xr:uid="{01B31B4C-E97F-4A3A-B3A5-79FD4A7538C1}"/>
    <cellStyle name="Note 3 5 2 2 4" xfId="11707" xr:uid="{6278518A-F65B-42EB-A886-3856D7CFA134}"/>
    <cellStyle name="Note 3 5 2 3" xfId="5330" xr:uid="{00000000-0005-0000-0000-0000EF210000}"/>
    <cellStyle name="Note 3 5 2 3 2" xfId="23060" xr:uid="{D3158731-66B5-41C0-AA31-52485D9FFEEB}"/>
    <cellStyle name="Note 3 5 2 3 3" xfId="13780" xr:uid="{999BF83D-EAF9-45C6-A7E0-9B8DA0D559A7}"/>
    <cellStyle name="Note 3 5 2 4" xfId="18843" xr:uid="{D154CB82-06DA-44C1-B712-BC60D8964A37}"/>
    <cellStyle name="Note 3 5 2 5" xfId="18015" xr:uid="{0FAD6D02-25B3-4D37-878F-6D603DCAF2A9}"/>
    <cellStyle name="Note 3 5 2 6" xfId="9562" xr:uid="{03D4CBD9-4D0C-4649-BA47-D08A2D66C6CB}"/>
    <cellStyle name="Note 3 5 3" xfId="1436" xr:uid="{00000000-0005-0000-0000-0000F0210000}"/>
    <cellStyle name="Note 3 5 3 2" xfId="3666" xr:uid="{00000000-0005-0000-0000-0000F1210000}"/>
    <cellStyle name="Note 3 5 3 2 2" xfId="7888" xr:uid="{00000000-0005-0000-0000-0000F2210000}"/>
    <cellStyle name="Note 3 5 3 2 2 2" xfId="25618" xr:uid="{EAFF6F8D-4046-45CB-9AB5-DD69B73F163E}"/>
    <cellStyle name="Note 3 5 3 2 2 3" xfId="16338" xr:uid="{30B42890-E40E-47EB-BA81-1A18B2DA016F}"/>
    <cellStyle name="Note 3 5 3 2 3" xfId="21401" xr:uid="{379F1202-8F64-4C23-B3C6-8A8F090A4091}"/>
    <cellStyle name="Note 3 5 3 2 4" xfId="12120" xr:uid="{BD6611C8-CC6A-400F-8648-2427D76A5B32}"/>
    <cellStyle name="Note 3 5 3 3" xfId="5743" xr:uid="{00000000-0005-0000-0000-0000F3210000}"/>
    <cellStyle name="Note 3 5 3 3 2" xfId="23473" xr:uid="{FAA860CF-3311-40B8-8D20-BF0525B5659A}"/>
    <cellStyle name="Note 3 5 3 3 3" xfId="14193" xr:uid="{B6BC9D0D-ED0A-4399-9A6E-4F3B58036678}"/>
    <cellStyle name="Note 3 5 3 4" xfId="19256" xr:uid="{6AEE7128-1FA0-4E3E-A049-728841E13605}"/>
    <cellStyle name="Note 3 5 3 5" xfId="9975" xr:uid="{5883740A-FE1C-4A73-AB93-9DA2D4B44822}"/>
    <cellStyle name="Note 3 5 4" xfId="1850" xr:uid="{00000000-0005-0000-0000-0000F4210000}"/>
    <cellStyle name="Note 3 5 4 2" xfId="4079" xr:uid="{00000000-0005-0000-0000-0000F5210000}"/>
    <cellStyle name="Note 3 5 4 2 2" xfId="8301" xr:uid="{00000000-0005-0000-0000-0000F6210000}"/>
    <cellStyle name="Note 3 5 4 2 2 2" xfId="26031" xr:uid="{75F86FF1-5FA1-40B6-9A8F-568B39DD7576}"/>
    <cellStyle name="Note 3 5 4 2 2 3" xfId="16751" xr:uid="{BE46C911-AB53-479D-B3A4-FC08608DB1FF}"/>
    <cellStyle name="Note 3 5 4 2 3" xfId="21814" xr:uid="{08A8D488-25D6-4216-AD1B-AB3704DF44CA}"/>
    <cellStyle name="Note 3 5 4 2 4" xfId="12533" xr:uid="{C21B57BA-322C-4DB5-A8DB-D4C1076205F2}"/>
    <cellStyle name="Note 3 5 4 3" xfId="6156" xr:uid="{00000000-0005-0000-0000-0000F7210000}"/>
    <cellStyle name="Note 3 5 4 3 2" xfId="23886" xr:uid="{87082ADE-DC25-49AF-A3CF-488CB876B806}"/>
    <cellStyle name="Note 3 5 4 3 3" xfId="14606" xr:uid="{10DA8DC6-C84D-4E15-9AA5-DDB2207A3225}"/>
    <cellStyle name="Note 3 5 4 4" xfId="19669" xr:uid="{6C4EEB54-AAB3-43E1-9F46-F9F69DBB765A}"/>
    <cellStyle name="Note 3 5 4 5" xfId="10388" xr:uid="{80E8A666-785D-445A-97F9-DE04545E7C71}"/>
    <cellStyle name="Note 3 5 5" xfId="2263" xr:uid="{00000000-0005-0000-0000-0000F8210000}"/>
    <cellStyle name="Note 3 5 5 2" xfId="4492" xr:uid="{00000000-0005-0000-0000-0000F9210000}"/>
    <cellStyle name="Note 3 5 5 2 2" xfId="8714" xr:uid="{00000000-0005-0000-0000-0000FA210000}"/>
    <cellStyle name="Note 3 5 5 2 2 2" xfId="26444" xr:uid="{B76B7B6C-E718-4670-BB1E-201D43587D32}"/>
    <cellStyle name="Note 3 5 5 2 2 3" xfId="17164" xr:uid="{8CA537EF-887F-46DB-A249-D001F5019233}"/>
    <cellStyle name="Note 3 5 5 2 3" xfId="22227" xr:uid="{3AF6DEDD-97D2-438C-8743-C609A2984E21}"/>
    <cellStyle name="Note 3 5 5 2 4" xfId="12946" xr:uid="{267B1DCB-6197-457D-B1DB-A2A67662882D}"/>
    <cellStyle name="Note 3 5 5 3" xfId="6569" xr:uid="{00000000-0005-0000-0000-0000FB210000}"/>
    <cellStyle name="Note 3 5 5 3 2" xfId="24299" xr:uid="{B1A1FE9F-7AEC-4878-BCAB-4DAA107BE82D}"/>
    <cellStyle name="Note 3 5 5 3 3" xfId="15019" xr:uid="{6E300242-08A2-4624-9D5D-E4A0CFB49E23}"/>
    <cellStyle name="Note 3 5 5 4" xfId="20082" xr:uid="{AE2281FF-5BEF-4D17-AF8E-AA630BE21329}"/>
    <cellStyle name="Note 3 5 5 5" xfId="10801" xr:uid="{A2BC206B-1B6D-4B2A-AF6D-BB44C5BDF780}"/>
    <cellStyle name="Note 3 5 6" xfId="2699" xr:uid="{00000000-0005-0000-0000-0000FC210000}"/>
    <cellStyle name="Note 3 5 6 2" xfId="6982" xr:uid="{00000000-0005-0000-0000-0000FD210000}"/>
    <cellStyle name="Note 3 5 6 2 2" xfId="24712" xr:uid="{4BD05DC8-08C4-4450-958D-5BFB932F1E6E}"/>
    <cellStyle name="Note 3 5 6 2 3" xfId="15432" xr:uid="{55281339-9634-4718-9084-082C4FE7C408}"/>
    <cellStyle name="Note 3 5 6 3" xfId="20495" xr:uid="{1FD97BA9-059C-46AA-B3AA-D48EE2E32A97}"/>
    <cellStyle name="Note 3 5 6 4" xfId="11214" xr:uid="{23DCCEEB-7B13-49CB-A99C-E34199F830D5}"/>
    <cellStyle name="Note 3 5 7" xfId="2758" xr:uid="{00000000-0005-0000-0000-0000FE210000}"/>
    <cellStyle name="Note 3 5 8" xfId="2839" xr:uid="{00000000-0005-0000-0000-0000FF210000}"/>
    <cellStyle name="Note 3 5 8 2" xfId="7062" xr:uid="{00000000-0005-0000-0000-000000220000}"/>
    <cellStyle name="Note 3 5 8 2 2" xfId="24792" xr:uid="{2F70BFB0-5BCE-4FE5-9D4F-2C7B52AB2019}"/>
    <cellStyle name="Note 3 5 8 2 3" xfId="15512" xr:uid="{703B6832-D375-4C6B-81B7-FCC55B451FF7}"/>
    <cellStyle name="Note 3 5 8 3" xfId="20575" xr:uid="{84EEC64F-C7B3-4B8B-98AB-CA7EBFE6F367}"/>
    <cellStyle name="Note 3 5 8 4" xfId="11294" xr:uid="{E2598DA0-51C1-4AF7-84B6-BC3976CACFA6}"/>
    <cellStyle name="Note 3 5 9" xfId="4917" xr:uid="{00000000-0005-0000-0000-000001220000}"/>
    <cellStyle name="Note 3 5 9 2" xfId="22647" xr:uid="{91EF5121-81CD-49E5-BA1A-343B3B7235B9}"/>
    <cellStyle name="Note 3 5 9 3" xfId="13367" xr:uid="{744D8505-6931-44D1-8397-7748B1F8712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2230" xr:uid="{9A51CE20-AE52-4803-A3B8-C74235D8A0C1}"/>
    <cellStyle name="Percent 3 3" xfId="17600" xr:uid="{11E6ACA3-B6B4-4CCA-A731-4F339BA6BD7B}"/>
    <cellStyle name="Percent 3 4" xfId="12950" xr:uid="{FB7DFBD4-8D93-46FD-A190-E7FB98987C22}"/>
    <cellStyle name="Percent 4" xfId="4502" xr:uid="{00000000-0005-0000-0000-000007220000}"/>
    <cellStyle name="Percent 4 2" xfId="8717" xr:uid="{00000000-0005-0000-0000-000008220000}"/>
    <cellStyle name="Percent 4 2 2" xfId="26447" xr:uid="{F272757B-90A6-4FA7-9F5D-B3D1033BE890}"/>
    <cellStyle name="Percent 4 2 3" xfId="17167" xr:uid="{5D198982-C648-412E-8791-48EFD7AC03AC}"/>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26463" xr:uid="{24C17C59-85AF-415E-B810-0B1ACB3A97FC}"/>
    <cellStyle name="Percent 4 3 2 2 2 2 3" xfId="17183" xr:uid="{ACFF9EBC-0B3C-4517-A39A-A03673D758F9}"/>
    <cellStyle name="Percent 4 3 2 2 2 3" xfId="26460" xr:uid="{507D999E-BC4E-4969-9D8E-8055F5BE100E}"/>
    <cellStyle name="Percent 4 3 2 2 2 4" xfId="17180" xr:uid="{05E1B5F2-8735-4AD1-B91F-CFC4257DE746}"/>
    <cellStyle name="Percent 4 3 2 2 3" xfId="26456" xr:uid="{3681569C-6EED-4231-ABC3-5B51244BBDB1}"/>
    <cellStyle name="Percent 4 3 2 2 4" xfId="17176" xr:uid="{3A36AC2A-E4F5-4741-9CBC-B81E0D51E124}"/>
    <cellStyle name="Percent 4 3 2 3" xfId="26453" xr:uid="{CE22959D-89E7-4B2C-808E-53EEF6B21F49}"/>
    <cellStyle name="Percent 4 3 2 4" xfId="17173" xr:uid="{358261F2-B474-40FF-9A39-D176BFEB25C4}"/>
    <cellStyle name="Percent 4 3 3" xfId="26450" xr:uid="{0E7077F6-4DE0-40E5-A353-EFE204B024AE}"/>
    <cellStyle name="Percent 4 3 4" xfId="17170" xr:uid="{62D1F116-DCC6-447A-BCE0-3E9FE4481E60}"/>
    <cellStyle name="Percent 4 4" xfId="22233" xr:uid="{55E992E3-243C-4EDB-958B-384FAD244FED}"/>
    <cellStyle name="Percent 4 5" xfId="12953" xr:uid="{67E2D0AC-C39F-4BB2-90AC-1716B8E6D38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2605</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2604</v>
      </c>
      <c r="E18" s="441"/>
      <c r="G18" s="441"/>
      <c r="H18" s="441"/>
      <c r="I18" s="441"/>
      <c r="J18" s="1274" t="s">
        <v>2603</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2519</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2143</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1248</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4" t="s">
        <v>1173</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1176</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6" t="s">
        <v>1237</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1239</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1238</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1228</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1260</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1271</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6" workbookViewId="0">
      <selection activeCell="I157" sqref="I15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1587</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7267416.0000000019</v>
      </c>
      <c r="I3" s="1105"/>
    </row>
    <row r="4" spans="1:13" s="1051" customFormat="1" ht="20.100000000000001" customHeight="1">
      <c r="B4" s="1094"/>
      <c r="D4" s="1108"/>
      <c r="F4" s="1092" t="s">
        <v>1993</v>
      </c>
      <c r="G4" s="1091" t="s">
        <v>1992</v>
      </c>
      <c r="H4" s="1093">
        <f>I18</f>
        <v>14164202.423611112</v>
      </c>
      <c r="I4" s="1095"/>
      <c r="K4" s="1055"/>
    </row>
    <row r="5" spans="1:13" s="1051" customFormat="1" ht="20.100000000000001" customHeight="1" thickBot="1">
      <c r="B5" s="1096"/>
      <c r="C5" s="1097"/>
      <c r="D5" s="1109"/>
      <c r="E5" s="1098"/>
      <c r="F5" s="1109" t="s">
        <v>1943</v>
      </c>
      <c r="G5" s="1110"/>
      <c r="H5" s="1106">
        <f>IFERROR(H3/H4,0)</f>
        <v>0.5130833196711122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1941</v>
      </c>
      <c r="C8" s="2674"/>
      <c r="D8" s="2674"/>
      <c r="E8" s="2675"/>
      <c r="G8" s="2650" t="s">
        <v>1942</v>
      </c>
      <c r="H8" s="2651"/>
      <c r="I8" s="2652"/>
      <c r="K8" s="1057"/>
    </row>
    <row r="9" spans="1:13" ht="15" customHeight="1">
      <c r="A9" s="1046"/>
      <c r="B9" s="2671" t="s">
        <v>1975</v>
      </c>
      <c r="C9" s="2671"/>
      <c r="D9" s="2671"/>
      <c r="E9" s="1059">
        <f>G33</f>
        <v>2482500</v>
      </c>
      <c r="G9" s="2663" t="s">
        <v>1973</v>
      </c>
      <c r="H9" s="2663"/>
      <c r="I9" s="1060">
        <f>SUMIF(Application!M554:M565,"Loan, Tax-Exempt",Application!AM554:AM565)</f>
        <v>8011112</v>
      </c>
      <c r="K9" s="1061"/>
      <c r="M9" s="1062"/>
    </row>
    <row r="10" spans="1:13" ht="15" customHeight="1" thickBot="1">
      <c r="A10" s="1046"/>
      <c r="B10" s="2671" t="s">
        <v>1976</v>
      </c>
      <c r="C10" s="2671"/>
      <c r="D10" s="2671"/>
      <c r="E10" s="1060">
        <f>G47</f>
        <v>3611916.0000000014</v>
      </c>
      <c r="G10" s="2677" t="s">
        <v>1944</v>
      </c>
      <c r="H10" s="2677"/>
      <c r="I10" s="1140">
        <f>'Basis &amp; Credits'!AB78</f>
        <v>7489097</v>
      </c>
      <c r="M10" s="1062"/>
    </row>
    <row r="11" spans="1:13" ht="15" customHeight="1">
      <c r="A11" s="1046"/>
      <c r="B11" s="2664" t="s">
        <v>2264</v>
      </c>
      <c r="C11" s="2665"/>
      <c r="D11" s="2666"/>
      <c r="E11" s="1060">
        <f>SUM(E12,E13)</f>
        <v>180000</v>
      </c>
      <c r="G11" s="2662" t="s">
        <v>1984</v>
      </c>
      <c r="H11" s="2662"/>
      <c r="I11" s="1139">
        <f>I9+I10</f>
        <v>15500209</v>
      </c>
      <c r="M11" s="1062"/>
    </row>
    <row r="12" spans="1:13" ht="15" customHeight="1">
      <c r="A12" s="1063"/>
      <c r="B12" s="2672" t="s">
        <v>2266</v>
      </c>
      <c r="C12" s="2672"/>
      <c r="D12" s="2672"/>
      <c r="E12" s="1165">
        <f>G56</f>
        <v>0</v>
      </c>
      <c r="M12" s="1062"/>
    </row>
    <row r="13" spans="1:13" ht="15" customHeight="1">
      <c r="A13" s="1049"/>
      <c r="B13" s="2672" t="s">
        <v>2267</v>
      </c>
      <c r="C13" s="2672"/>
      <c r="D13" s="2672"/>
      <c r="E13" s="1165">
        <f>G65</f>
        <v>180000</v>
      </c>
      <c r="G13" s="2650" t="s">
        <v>2007</v>
      </c>
      <c r="H13" s="2651"/>
      <c r="I13" s="2652"/>
      <c r="M13" s="1062"/>
    </row>
    <row r="14" spans="1:13" ht="15" customHeight="1">
      <c r="A14" s="1049"/>
      <c r="B14" s="2664" t="s">
        <v>2265</v>
      </c>
      <c r="C14" s="2665"/>
      <c r="D14" s="2666"/>
      <c r="E14" s="1167">
        <f>MAX(E15,E16)+E17</f>
        <v>993000</v>
      </c>
      <c r="G14" s="2663" t="s">
        <v>139</v>
      </c>
      <c r="H14" s="2663"/>
      <c r="I14" s="1064">
        <f>15%*(AND(G120="Yes",G122&lt;&gt;""))</f>
        <v>0</v>
      </c>
      <c r="M14" s="1062"/>
    </row>
    <row r="15" spans="1:13" ht="15" customHeight="1">
      <c r="A15" s="1049"/>
      <c r="B15" s="2647" t="s">
        <v>2271</v>
      </c>
      <c r="C15" s="2648"/>
      <c r="D15" s="2649"/>
      <c r="E15" s="1165">
        <f>G80</f>
        <v>0</v>
      </c>
      <c r="G15" s="1137" t="s">
        <v>1985</v>
      </c>
      <c r="H15" s="1137"/>
      <c r="I15" s="1064">
        <f>IF(Application!AJ1032&gt;0,10%,IF(Application!AJ1036&gt;0,5%,0))</f>
        <v>0</v>
      </c>
      <c r="M15" s="1062"/>
    </row>
    <row r="16" spans="1:13" ht="15" customHeight="1">
      <c r="A16" s="1049"/>
      <c r="B16" s="2647" t="s">
        <v>2270</v>
      </c>
      <c r="C16" s="2648"/>
      <c r="D16" s="2649"/>
      <c r="E16" s="1165">
        <f>G90</f>
        <v>0</v>
      </c>
      <c r="G16" s="2663" t="s">
        <v>1986</v>
      </c>
      <c r="H16" s="2663"/>
      <c r="I16" s="1064">
        <f>G132</f>
        <v>8.6192810457516339E-2</v>
      </c>
    </row>
    <row r="17" spans="1:21" ht="15" customHeight="1" thickBot="1">
      <c r="A17" s="1049"/>
      <c r="B17" s="2647" t="s">
        <v>2269</v>
      </c>
      <c r="C17" s="2648"/>
      <c r="D17" s="2649"/>
      <c r="E17" s="1165">
        <f>G115</f>
        <v>993000</v>
      </c>
      <c r="G17" s="2663" t="s">
        <v>2279</v>
      </c>
      <c r="H17" s="2663"/>
      <c r="I17" s="1064">
        <f>IF(AND(G139="Yes",OR(G136,G137)),IF(G143&gt;15%,15%,G143),0)</f>
        <v>0</v>
      </c>
    </row>
    <row r="18" spans="1:21" ht="15" customHeight="1">
      <c r="A18" s="1046"/>
      <c r="B18" s="2676" t="s">
        <v>1940</v>
      </c>
      <c r="C18" s="2676"/>
      <c r="D18" s="2676"/>
      <c r="E18" s="1111">
        <f>SUM(E9:E11,E14)</f>
        <v>7267416.0000000019</v>
      </c>
      <c r="G18" s="1138" t="s">
        <v>1974</v>
      </c>
      <c r="H18" s="1138"/>
      <c r="I18" s="1112">
        <f>I11-((I11*I14)+(I11*I15)+(I11*I16)+(I11*I17))</f>
        <v>14164202.423611112</v>
      </c>
      <c r="M18" s="1065">
        <f>SUM(Cdlac[Quantity])</f>
        <v>48</v>
      </c>
      <c r="O18" s="1084" t="s">
        <v>583</v>
      </c>
      <c r="P18" s="1044">
        <f>MATCH(Application!T189,Application!CB160:CB217,0)</f>
        <v>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2262</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6</v>
      </c>
      <c r="N21" s="1071">
        <f>Application!AC719</f>
        <v>0.3</v>
      </c>
      <c r="O21" s="1071">
        <f>IF(Cdlac[[#This Row],[Quantity]]&gt;0,IF(Cdlac[[#This Row],[Federal]],30%,IF(AND(OR(NOT($G$38),$G$38=""),$G$43),40%,Cdlac[[#This Row],[iAMI]])),"")</f>
        <v>0.3</v>
      </c>
      <c r="P21" s="1065" cm="1">
        <f t="array" ref="P21">IF(Cdlac[[#This Row],[Quantity]]&gt;0,INDEX(TcacRents,$P$18,Cdlac[[#This Row],[Bedrooms]]+1)*Cdlac[[#This Row],[AMI]],"")</f>
        <v>898.8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1302.2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1988</v>
      </c>
      <c r="D22" s="2654" t="s">
        <v>1989</v>
      </c>
      <c r="E22" s="2654" t="s">
        <v>1990</v>
      </c>
      <c r="F22" s="2654" t="s">
        <v>2610</v>
      </c>
      <c r="G22" s="2654" t="s">
        <v>1987</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1498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703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1</v>
      </c>
      <c r="M23" s="1065">
        <f>Application!G721</f>
        <v>8</v>
      </c>
      <c r="N23" s="1071">
        <f>Application!AC721</f>
        <v>0.6</v>
      </c>
      <c r="O23" s="1071">
        <f>IF(Cdlac[[#This Row],[Quantity]]&gt;0,IF(Cdlac[[#This Row],[Federal]],30%,IF(AND(OR(NOT($G$38),$G$38=""),$G$43),40%,Cdlac[[#This Row],[iAMI]])),"")</f>
        <v>0.6</v>
      </c>
      <c r="P23" s="1065" cm="1">
        <f t="array" ref="P23">IF(Cdlac[[#This Row],[Quantity]]&gt;0,INDEX(TcacRents,$P$18,Cdlac[[#This Row],[Bedrooms]]+1)*Cdlac[[#This Row],[AMI]],"")</f>
        <v>1797.6</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403.40000000000009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v>
      </c>
      <c r="F24" s="1072">
        <f>E24</f>
        <v>1</v>
      </c>
      <c r="G24" s="1072">
        <f>D24*F24</f>
        <v>0.9</v>
      </c>
      <c r="L24" s="1044">
        <f>IFERROR(MIN(4,MATCH(Application!B722,UnitSizes,0)-1),"")</f>
        <v>1</v>
      </c>
      <c r="M24" s="1065">
        <f>Application!G722</f>
        <v>24</v>
      </c>
      <c r="N24" s="1071">
        <f>Application!AC722</f>
        <v>0.7</v>
      </c>
      <c r="O24" s="1071">
        <f>IF(Cdlac[[#This Row],[Quantity]]&gt;0,IF(Cdlac[[#This Row],[Federal]],30%,IF(AND(OR(NOT($G$38),$G$38=""),$G$43),40%,Cdlac[[#This Row],[iAMI]])),"")</f>
        <v>0.7</v>
      </c>
      <c r="P24" s="1065" cm="1">
        <f t="array" ref="P24">IF(Cdlac[[#This Row],[Quantity]]&gt;0,INDEX(TcacRents,$P$18,Cdlac[[#This Row],[Bedrooms]]+1)*Cdlac[[#This Row],[AMI]],"")</f>
        <v>2097.1999999999998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103.80000000000018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40</v>
      </c>
      <c r="F25" s="1072">
        <f>E25</f>
        <v>40</v>
      </c>
      <c r="G25" s="1072">
        <f>D25*F25</f>
        <v>40</v>
      </c>
      <c r="L25" s="1044">
        <f>IFERROR(MIN(4,MATCH(Application!B723,UnitSizes,0)-1),"")</f>
        <v>2</v>
      </c>
      <c r="M25" s="1065">
        <f>Application!G723</f>
        <v>2</v>
      </c>
      <c r="N25" s="1071">
        <f>Application!AC723</f>
        <v>0.3</v>
      </c>
      <c r="O25" s="1071">
        <f>IF(Cdlac[[#This Row],[Quantity]]&gt;0,IF(Cdlac[[#This Row],[Federal]],30%,IF(AND(OR(NOT($G$38),$G$38=""),$G$43),40%,Cdlac[[#This Row],[iAMI]])),"")</f>
        <v>0.3</v>
      </c>
      <c r="P25" s="1065" cm="1">
        <f t="array" ref="P25">IF(Cdlac[[#This Row],[Quantity]]&gt;0,INDEX(TcacRents,$P$18,Cdlac[[#This Row],[Bedrooms]]+1)*Cdlac[[#This Row],[AMI]],"")</f>
        <v>1078.8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v>
      </c>
      <c r="F26" s="1075">
        <f>SUM(E26:E28)-SUM(F27:F28)</f>
        <v>7</v>
      </c>
      <c r="G26" s="1072">
        <f>D26*F26</f>
        <v>8.75</v>
      </c>
      <c r="H26" s="1074"/>
      <c r="I26" s="1074"/>
      <c r="L26" s="1044">
        <f>IFERROR(MIN(4,MATCH(Application!B724,UnitSizes,0)-1),"")</f>
        <v>2</v>
      </c>
      <c r="M26" s="1065">
        <f>Application!G724</f>
        <v>5</v>
      </c>
      <c r="N26" s="1071">
        <f>Application!AC724</f>
        <v>0.7</v>
      </c>
      <c r="O26" s="1071">
        <f>IF(Cdlac[[#This Row],[Quantity]]&gt;0,IF(Cdlac[[#This Row],[Federal]],30%,IF(AND(OR(NOT($G$38),$G$38=""),$G$43),40%,Cdlac[[#This Row],[iAMI]])),"")</f>
        <v>0.7</v>
      </c>
      <c r="P26" s="1065" cm="1">
        <f t="array" ref="P26">IF(Cdlac[[#This Row],[Quantity]]&gt;0,INDEX(TcacRents,$P$18,Cdlac[[#This Row],[Bedrooms]]+1)*Cdlac[[#This Row],[AMI]],"")</f>
        <v>2517.1999999999998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164.80000000000018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6" t="s">
        <v>1588</v>
      </c>
      <c r="D29" s="2657"/>
      <c r="E29" s="1089">
        <f>SUM(E24:E28)</f>
        <v>48</v>
      </c>
      <c r="F29" s="1089">
        <f>SUM(F24:F28)</f>
        <v>48</v>
      </c>
      <c r="G29" s="1090">
        <f>SUMPRODUCT(D24:D28,F24:F28)</f>
        <v>49.65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49.65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2482500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20066.200000000008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3611916.0000000014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9</v>
      </c>
    </row>
    <row r="61" spans="2:21" ht="15" customHeight="1">
      <c r="E61" s="1117" t="s">
        <v>1996</v>
      </c>
      <c r="G61" s="1079">
        <f>ROUNDDOWN(E29*50%,0)</f>
        <v>24</v>
      </c>
    </row>
    <row r="62" spans="2:21" ht="15" customHeight="1">
      <c r="E62" s="1117"/>
      <c r="G62" s="1079"/>
    </row>
    <row r="63" spans="2:21" ht="15" customHeight="1">
      <c r="E63" s="1117" t="s">
        <v>1956</v>
      </c>
      <c r="G63" s="1114">
        <f>MIN(G60:G61)</f>
        <v>9</v>
      </c>
    </row>
    <row r="64" spans="2:21" ht="15" customHeight="1">
      <c r="E64" s="1117" t="s">
        <v>1946</v>
      </c>
      <c r="F64" s="1113" t="s">
        <v>1994</v>
      </c>
      <c r="G64" s="1124">
        <v>20000</v>
      </c>
    </row>
    <row r="65" spans="2:14" ht="15" customHeight="1">
      <c r="E65" s="1118" t="s">
        <v>1978</v>
      </c>
      <c r="F65" s="1046"/>
      <c r="G65" s="1123">
        <f>G63*G64</f>
        <v>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row>
    <row r="72" spans="2:14" ht="15" customHeight="1">
      <c r="C72" s="1077" t="s">
        <v>1970</v>
      </c>
      <c r="G72" s="1044" t="str">
        <f>Application!T193</f>
        <v>High Resource</v>
      </c>
      <c r="L72" s="2667" t="s">
        <v>1971</v>
      </c>
      <c r="M72" s="2668"/>
      <c r="N72" s="1131">
        <v>30000</v>
      </c>
    </row>
    <row r="73" spans="2:14" ht="15" customHeight="1">
      <c r="C73" s="2669" t="s">
        <v>2263</v>
      </c>
      <c r="D73" s="2669"/>
      <c r="E73" s="2669"/>
      <c r="F73" s="2669"/>
      <c r="G73" s="1043"/>
      <c r="L73" s="2678" t="s">
        <v>1939</v>
      </c>
      <c r="M73" s="2679"/>
      <c r="N73" s="1132">
        <v>20000</v>
      </c>
    </row>
    <row r="74" spans="2:14" ht="15" customHeight="1" thickBot="1">
      <c r="C74" s="2669"/>
      <c r="D74" s="2669"/>
      <c r="E74" s="2669"/>
      <c r="F74" s="2669"/>
      <c r="L74" s="2680" t="s">
        <v>1972</v>
      </c>
      <c r="M74" s="2681"/>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49.65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49.65</v>
      </c>
    </row>
    <row r="89" spans="2:9" ht="15" customHeight="1">
      <c r="E89" s="1084" t="s">
        <v>1946</v>
      </c>
      <c r="F89" s="1113" t="s">
        <v>1994</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4</v>
      </c>
    </row>
    <row r="95" spans="2:9" ht="15" customHeight="1">
      <c r="E95" s="1084" t="s">
        <v>1946</v>
      </c>
      <c r="F95" s="1113" t="s">
        <v>1994</v>
      </c>
      <c r="G95" s="1076">
        <v>4000</v>
      </c>
    </row>
    <row r="96" spans="2:9" ht="15" customHeight="1" thickBot="1">
      <c r="E96" s="1084" t="s">
        <v>1998</v>
      </c>
      <c r="F96" s="1113" t="s">
        <v>1994</v>
      </c>
      <c r="G96" s="1126">
        <f>G29</f>
        <v>49.65</v>
      </c>
    </row>
    <row r="97" spans="2:14" ht="15" customHeight="1">
      <c r="E97" s="1118" t="s">
        <v>1963</v>
      </c>
      <c r="F97" s="1046"/>
      <c r="G97" s="1123">
        <f>G94*G95*G96</f>
        <v>794400</v>
      </c>
      <c r="L97" s="1127" t="str">
        <f>'Points System'!H638</f>
        <v>(ii)</v>
      </c>
      <c r="M97" s="2686" t="s">
        <v>1407</v>
      </c>
      <c r="N97" s="2687"/>
    </row>
    <row r="98" spans="2:14" ht="15" customHeight="1">
      <c r="C98" s="1077"/>
      <c r="G98" s="1114"/>
      <c r="L98" s="1128" t="str">
        <f>'Points System'!H650</f>
        <v>(ii)</v>
      </c>
      <c r="M98" s="2682" t="s">
        <v>1958</v>
      </c>
      <c r="N98" s="2683"/>
    </row>
    <row r="99" spans="2:14" ht="15" customHeight="1">
      <c r="E99" s="1084" t="s">
        <v>1999</v>
      </c>
      <c r="G99" s="1126">
        <f>COUNTIFS(L97:L104,"(i)")</f>
        <v>1</v>
      </c>
      <c r="L99" s="1128" t="str">
        <f>'Points System'!H685</f>
        <v>(ii)</v>
      </c>
      <c r="M99" s="2682" t="s">
        <v>1959</v>
      </c>
      <c r="N99" s="2683"/>
    </row>
    <row r="100" spans="2:14" ht="15" customHeight="1">
      <c r="E100" s="1084" t="s">
        <v>1946</v>
      </c>
      <c r="F100" s="1113" t="s">
        <v>1994</v>
      </c>
      <c r="G100" s="1124">
        <v>4000</v>
      </c>
      <c r="L100" s="1128" t="str">
        <f>IF(OR('Points System'!H709="(ii)",'Points System'!H709="(i)"),"(i)","N/A")</f>
        <v>N/A</v>
      </c>
      <c r="M100" s="2682" t="s">
        <v>1960</v>
      </c>
      <c r="N100" s="2683"/>
    </row>
    <row r="101" spans="2:14" ht="15" customHeight="1">
      <c r="E101" s="1118" t="s">
        <v>1964</v>
      </c>
      <c r="F101" s="1046"/>
      <c r="G101" s="1123">
        <f>G96*G99*G100</f>
        <v>198600</v>
      </c>
      <c r="L101" s="1129" t="str">
        <f>'Points System'!H723</f>
        <v>N/A</v>
      </c>
      <c r="M101" s="2682" t="s">
        <v>1433</v>
      </c>
      <c r="N101" s="2683"/>
    </row>
    <row r="102" spans="2:14" ht="15" customHeight="1">
      <c r="L102" s="1128" t="str">
        <f>'Points System'!H735</f>
        <v>N/A</v>
      </c>
      <c r="M102" s="2682" t="s">
        <v>1961</v>
      </c>
      <c r="N102" s="2683"/>
    </row>
    <row r="103" spans="2:14" ht="15" customHeight="1">
      <c r="C103" s="1080" t="s">
        <v>1966</v>
      </c>
      <c r="L103" s="1128" t="str">
        <f>'Points System'!H751</f>
        <v>N/A</v>
      </c>
      <c r="M103" s="2682" t="s">
        <v>1962</v>
      </c>
      <c r="N103" s="2683"/>
    </row>
    <row r="104" spans="2:14" ht="15" customHeight="1" thickBot="1">
      <c r="C104" s="1077" t="s">
        <v>1967</v>
      </c>
      <c r="G104" s="1043"/>
      <c r="L104" s="1130" t="str">
        <f>'Points System'!H763</f>
        <v>(i)</v>
      </c>
      <c r="M104" s="2684" t="s">
        <v>1436</v>
      </c>
      <c r="N104" s="2685"/>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49.65</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2273</v>
      </c>
      <c r="G115" s="1123">
        <f>G113+G101+G97</f>
        <v>993000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2228</v>
      </c>
      <c r="D119" s="2658"/>
      <c r="E119" s="2658"/>
      <c r="F119" s="2658"/>
    </row>
    <row r="120" spans="2:9" ht="15" customHeight="1">
      <c r="C120" s="2658"/>
      <c r="D120" s="2658"/>
      <c r="E120" s="2658"/>
      <c r="F120" s="2658"/>
      <c r="G120" s="1043"/>
    </row>
    <row r="121" spans="2:9" ht="15" customHeight="1"/>
    <row r="122" spans="2:9" ht="15" customHeight="1">
      <c r="C122" s="1044" t="s">
        <v>2230</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2002</v>
      </c>
      <c r="G131" s="1078">
        <f>MEDIAN((Application!CU160:CU217))</f>
        <v>489600</v>
      </c>
    </row>
    <row r="132" spans="2:9" ht="15">
      <c r="D132" s="1046"/>
      <c r="E132" s="1118" t="s">
        <v>2004</v>
      </c>
      <c r="F132" s="1134"/>
      <c r="G132" s="1135">
        <f>((G130-G131)/G131)*0.25</f>
        <v>8.6192810457516339E-2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3" t="s">
        <v>2276</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1201666.8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SRO/Studio</v>
      </c>
      <c r="B4" s="1082">
        <f>Application!G718</f>
        <v>1</v>
      </c>
      <c r="C4" s="1162"/>
      <c r="D4" s="428">
        <f>Application!O718</f>
        <v>827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6</v>
      </c>
      <c r="C5" s="1162"/>
      <c r="D5" s="428">
        <f>Application!O719</f>
        <v>887</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1486</v>
      </c>
      <c r="E6" s="429"/>
      <c r="F6" s="1083"/>
      <c r="G6" s="428">
        <f t="shared" si="2"/>
        <v>0</v>
      </c>
      <c r="H6" s="429"/>
      <c r="I6" s="428" t="str">
        <f t="shared" si="0"/>
        <v/>
      </c>
      <c r="J6" s="428" t="str">
        <f t="shared" si="1"/>
        <v/>
      </c>
      <c r="K6" s="204"/>
      <c r="L6" s="305"/>
    </row>
    <row r="7" spans="1:12">
      <c r="A7" s="428" t="str">
        <f>Application!B721</f>
        <v>1 Bedroom</v>
      </c>
      <c r="B7" s="1082">
        <f>Application!G721</f>
        <v>8</v>
      </c>
      <c r="C7" s="1162"/>
      <c r="D7" s="428">
        <f>Application!O721</f>
        <v>1786</v>
      </c>
      <c r="E7" s="429"/>
      <c r="F7" s="1083"/>
      <c r="G7" s="428">
        <f t="shared" si="2"/>
        <v>0</v>
      </c>
      <c r="H7" s="429"/>
      <c r="I7" s="428" t="str">
        <f t="shared" si="0"/>
        <v/>
      </c>
      <c r="J7" s="428" t="str">
        <f t="shared" si="1"/>
        <v/>
      </c>
      <c r="K7" s="204"/>
      <c r="L7" s="305"/>
    </row>
    <row r="8" spans="1:12">
      <c r="A8" s="428" t="str">
        <f>Application!B722</f>
        <v>1 Bedroom</v>
      </c>
      <c r="B8" s="1082">
        <f>Application!G722</f>
        <v>24</v>
      </c>
      <c r="C8" s="1162"/>
      <c r="D8" s="428">
        <f>Application!O722</f>
        <v>1938</v>
      </c>
      <c r="E8" s="429"/>
      <c r="F8" s="1083"/>
      <c r="G8" s="428">
        <f t="shared" si="2"/>
        <v>0</v>
      </c>
      <c r="H8" s="429"/>
      <c r="I8" s="428" t="str">
        <f t="shared" si="0"/>
        <v/>
      </c>
      <c r="J8" s="428" t="str">
        <f t="shared" si="1"/>
        <v/>
      </c>
      <c r="K8" s="204"/>
      <c r="L8" s="305"/>
    </row>
    <row r="9" spans="1:12">
      <c r="A9" s="428" t="str">
        <f>Application!B723</f>
        <v>2 Bedrooms</v>
      </c>
      <c r="B9" s="1082">
        <f>Application!G723</f>
        <v>2</v>
      </c>
      <c r="C9" s="1162"/>
      <c r="D9" s="428">
        <f>Application!O723</f>
        <v>1067</v>
      </c>
      <c r="E9" s="429"/>
      <c r="F9" s="1083"/>
      <c r="G9" s="428">
        <f t="shared" si="2"/>
        <v>0</v>
      </c>
      <c r="H9" s="429"/>
      <c r="I9" s="428" t="str">
        <f t="shared" si="0"/>
        <v/>
      </c>
      <c r="J9" s="428" t="str">
        <f t="shared" si="1"/>
        <v/>
      </c>
      <c r="K9" s="204"/>
      <c r="L9" s="305"/>
    </row>
    <row r="10" spans="1:12">
      <c r="A10" s="428" t="str">
        <f>Application!B724</f>
        <v>2 Bedrooms</v>
      </c>
      <c r="B10" s="1082">
        <f>Application!G724</f>
        <v>5</v>
      </c>
      <c r="C10" s="1162"/>
      <c r="D10" s="428">
        <f>Application!O724</f>
        <v>2363</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83870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9" t="s">
        <v>2497</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2259</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3" sqref="E1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1006440</v>
      </c>
      <c r="G4" s="219">
        <f>E4*$C$4</f>
        <v>1031600.9999999999</v>
      </c>
      <c r="I4" s="219">
        <f>G4*$C$4</f>
        <v>1057391.0249999997</v>
      </c>
      <c r="K4" s="219">
        <f>I4*$C$4</f>
        <v>1083825.8006249997</v>
      </c>
      <c r="M4" s="219">
        <f>K4*$C$4</f>
        <v>1110921.4456406245</v>
      </c>
      <c r="O4" s="219">
        <f>M4*$C$4</f>
        <v>1138694.4817816401</v>
      </c>
      <c r="Q4" s="219">
        <f>O4*$C$4</f>
        <v>1167161.843826181</v>
      </c>
      <c r="S4" s="219">
        <f>Q4*$C$4</f>
        <v>1196340.8899218354</v>
      </c>
      <c r="U4" s="219">
        <f>S4*$C$4</f>
        <v>1226249.4121698812</v>
      </c>
      <c r="W4" s="219">
        <f>U4*$C$4</f>
        <v>1256905.6474741281</v>
      </c>
      <c r="Y4" s="219">
        <f>W4*$C$4</f>
        <v>1288328.2886609812</v>
      </c>
      <c r="AA4" s="219">
        <f>Y4*$C$4</f>
        <v>1320536.4958775057</v>
      </c>
      <c r="AC4" s="219">
        <f>AA4*$C$4</f>
        <v>1353549.9082744434</v>
      </c>
      <c r="AE4" s="219">
        <f>AC4*$C$4</f>
        <v>1387388.6559813044</v>
      </c>
      <c r="AG4" s="219">
        <f>AE4*$C$4</f>
        <v>1422073.3723808369</v>
      </c>
    </row>
    <row r="5" spans="1:34" s="210" customFormat="1" ht="14.25">
      <c r="B5" s="210" t="s">
        <v>839</v>
      </c>
      <c r="C5" s="238">
        <f>IF(Application!$D$211="Special Needs",(((0.1*Application!$T$212)+(0.05*(1-Application!$T$212)))),0.05)</f>
        <v>0.05</v>
      </c>
      <c r="E5" s="221">
        <f>-E4*$C$5</f>
        <v>-50322</v>
      </c>
      <c r="F5" s="221"/>
      <c r="G5" s="221">
        <f>-G4*$C$5</f>
        <v>-51580.049999999996</v>
      </c>
      <c r="H5" s="221"/>
      <c r="I5" s="221">
        <f>-I4*$C$5</f>
        <v>-52869.55124999999</v>
      </c>
      <c r="J5" s="221"/>
      <c r="K5" s="221">
        <f>-K4*$C$5</f>
        <v>-54191.290031249984</v>
      </c>
      <c r="L5" s="221"/>
      <c r="M5" s="221">
        <f>-M4*$C$5</f>
        <v>-55546.072282031229</v>
      </c>
      <c r="N5" s="221"/>
      <c r="O5" s="221">
        <f>-O4*$C$5</f>
        <v>-56934.72408908201</v>
      </c>
      <c r="P5" s="221"/>
      <c r="Q5" s="221">
        <f>-Q4*$C$5</f>
        <v>-58358.092191309057</v>
      </c>
      <c r="R5" s="221"/>
      <c r="S5" s="221">
        <f>-S4*$C$5</f>
        <v>-59817.044496091774</v>
      </c>
      <c r="T5" s="221"/>
      <c r="U5" s="221">
        <f>-U4*$C$5</f>
        <v>-61312.470608494063</v>
      </c>
      <c r="V5" s="221"/>
      <c r="W5" s="221">
        <f>-W4*$C$5</f>
        <v>-62845.282373706403</v>
      </c>
      <c r="X5" s="221"/>
      <c r="Y5" s="221">
        <f>-Y4*$C$5</f>
        <v>-64416.414433049067</v>
      </c>
      <c r="Z5" s="221"/>
      <c r="AA5" s="221">
        <f>-AA4*$C$5</f>
        <v>-66026.82479387529</v>
      </c>
      <c r="AB5" s="221"/>
      <c r="AC5" s="221">
        <f>-AC4*$C$5</f>
        <v>-67677.495413722165</v>
      </c>
      <c r="AD5" s="221"/>
      <c r="AE5" s="221">
        <f>-AE4*$C$5</f>
        <v>-69369.432799065224</v>
      </c>
      <c r="AF5" s="221"/>
      <c r="AG5" s="221">
        <f>-AG4*$C$5</f>
        <v>-71103.66861904184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7448</v>
      </c>
      <c r="F8" s="222"/>
      <c r="G8" s="222">
        <f>E8*$C$8</f>
        <v>7634.1999999999989</v>
      </c>
      <c r="H8" s="222"/>
      <c r="I8" s="222">
        <f>G8*$C$8</f>
        <v>7825.0549999999985</v>
      </c>
      <c r="J8" s="222"/>
      <c r="K8" s="222">
        <f>I8*$C$8</f>
        <v>8020.6813749999974</v>
      </c>
      <c r="L8" s="222"/>
      <c r="M8" s="222">
        <f>K8*$C$8</f>
        <v>8221.1984093749961</v>
      </c>
      <c r="N8" s="222"/>
      <c r="O8" s="222">
        <f>M8*$C$8</f>
        <v>8426.7283696093709</v>
      </c>
      <c r="P8" s="222"/>
      <c r="Q8" s="222">
        <f>O8*$C$8</f>
        <v>8637.3965788496043</v>
      </c>
      <c r="R8" s="222"/>
      <c r="S8" s="222">
        <f>Q8*$C$8</f>
        <v>8853.3314933208439</v>
      </c>
      <c r="T8" s="222"/>
      <c r="U8" s="222">
        <f>S8*$C$8</f>
        <v>9074.664780653864</v>
      </c>
      <c r="V8" s="222"/>
      <c r="W8" s="222">
        <f>U8*$C$8</f>
        <v>9301.53140017021</v>
      </c>
      <c r="X8" s="222"/>
      <c r="Y8" s="222">
        <f>W8*$C$8</f>
        <v>9534.0696851744651</v>
      </c>
      <c r="Z8" s="222"/>
      <c r="AA8" s="222">
        <f>Y8*$C$8</f>
        <v>9772.4214273038251</v>
      </c>
      <c r="AB8" s="222"/>
      <c r="AC8" s="222">
        <f>AA8*$C$8</f>
        <v>10016.73196298642</v>
      </c>
      <c r="AD8" s="222"/>
      <c r="AE8" s="222">
        <f>AC8*$C$8</f>
        <v>10267.150262061079</v>
      </c>
      <c r="AF8" s="222"/>
      <c r="AG8" s="222">
        <f>AE8*$C$8</f>
        <v>10523.829018612605</v>
      </c>
    </row>
    <row r="9" spans="1:34" s="210" customFormat="1" ht="14.25">
      <c r="B9" s="210" t="s">
        <v>839</v>
      </c>
      <c r="C9" s="238">
        <f>IF(Application!$D$211="Special Needs",(((0.1*Application!$T$212)+(0.05*(1-Application!$T$212)))),0.05)</f>
        <v>0.05</v>
      </c>
      <c r="E9" s="221">
        <f>-E8*$C$9</f>
        <v>-372.40000000000003</v>
      </c>
      <c r="F9" s="221"/>
      <c r="G9" s="221">
        <f>-G8*$C$9</f>
        <v>-381.71</v>
      </c>
      <c r="H9" s="221"/>
      <c r="I9" s="221">
        <f>-I8*$C$9</f>
        <v>-391.25274999999993</v>
      </c>
      <c r="J9" s="221"/>
      <c r="K9" s="221">
        <f>-K8*$C$9</f>
        <v>-401.0340687499999</v>
      </c>
      <c r="L9" s="221"/>
      <c r="M9" s="221">
        <f>-M8*$C$9</f>
        <v>-411.05992046874985</v>
      </c>
      <c r="N9" s="221"/>
      <c r="O9" s="221">
        <f>-O8*$C$9</f>
        <v>-421.33641848046858</v>
      </c>
      <c r="P9" s="221"/>
      <c r="Q9" s="221">
        <f>-Q8*$C$9</f>
        <v>-431.86982894248024</v>
      </c>
      <c r="R9" s="221"/>
      <c r="S9" s="221">
        <f>-S8*$C$9</f>
        <v>-442.66657466604221</v>
      </c>
      <c r="T9" s="221"/>
      <c r="U9" s="221">
        <f>-U8*$C$9</f>
        <v>-453.73323903269323</v>
      </c>
      <c r="V9" s="221"/>
      <c r="W9" s="221">
        <f>-W8*$C$9</f>
        <v>-465.07657000851054</v>
      </c>
      <c r="X9" s="221"/>
      <c r="Y9" s="221">
        <f>-Y8*$C$9</f>
        <v>-476.70348425872328</v>
      </c>
      <c r="Z9" s="221"/>
      <c r="AA9" s="221">
        <f>-AA8*$C$9</f>
        <v>-488.62107136519126</v>
      </c>
      <c r="AB9" s="221"/>
      <c r="AC9" s="221">
        <f>-AC8*$C$9</f>
        <v>-500.83659814932099</v>
      </c>
      <c r="AD9" s="221"/>
      <c r="AE9" s="221">
        <f>-AE8*$C$9</f>
        <v>-513.35751310305398</v>
      </c>
      <c r="AF9" s="221"/>
      <c r="AG9" s="221">
        <f>-AG8*$C$9</f>
        <v>-526.19145093063025</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963193.6</v>
      </c>
      <c r="G11" s="223">
        <f>SUM(G4:G10)</f>
        <v>987273.43999999983</v>
      </c>
      <c r="I11" s="223">
        <f>SUM(I4:I10)</f>
        <v>1011955.2759999997</v>
      </c>
      <c r="K11" s="223">
        <f>SUM(K4:K10)</f>
        <v>1037254.1578999998</v>
      </c>
      <c r="M11" s="223">
        <f>SUM(M4:M10)</f>
        <v>1063185.5118474995</v>
      </c>
      <c r="O11" s="223">
        <f>SUM(O4:O10)</f>
        <v>1089765.1496436871</v>
      </c>
      <c r="Q11" s="223">
        <f>SUM(Q4:Q10)</f>
        <v>1117009.2783847791</v>
      </c>
      <c r="S11" s="223">
        <f>SUM(S4:S10)</f>
        <v>1144934.5103443984</v>
      </c>
      <c r="U11" s="223">
        <f>SUM(U4:U10)</f>
        <v>1173557.8731030081</v>
      </c>
      <c r="W11" s="223">
        <f>SUM(W4:W10)</f>
        <v>1202896.8199305835</v>
      </c>
      <c r="Y11" s="223">
        <f>SUM(Y4:Y10)</f>
        <v>1232969.240428848</v>
      </c>
      <c r="AA11" s="223">
        <f>SUM(AA4:AA10)</f>
        <v>1263793.4714395693</v>
      </c>
      <c r="AC11" s="223">
        <f>SUM(AC4:AC10)</f>
        <v>1295388.3082255584</v>
      </c>
      <c r="AE11" s="223">
        <f>SUM(AE4:AE10)</f>
        <v>1327773.015931197</v>
      </c>
      <c r="AG11" s="223">
        <f>SUM(AG4:AG10)</f>
        <v>1360967.341329477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10000</v>
      </c>
      <c r="G15" s="219">
        <f>E15*$C$14</f>
        <v>10350</v>
      </c>
      <c r="I15" s="219">
        <f>G15*$C$14</f>
        <v>10712.25</v>
      </c>
      <c r="K15" s="219">
        <f>I15*$C$14</f>
        <v>11087.178749999999</v>
      </c>
      <c r="M15" s="219">
        <f>K15*$C$14</f>
        <v>11475.230006249998</v>
      </c>
      <c r="O15" s="219">
        <f>M15*$C$14</f>
        <v>11876.863056468746</v>
      </c>
      <c r="Q15" s="219">
        <f>O15*$C$14</f>
        <v>12292.553263445152</v>
      </c>
      <c r="S15" s="219">
        <f>Q15*$C$14</f>
        <v>12722.792627665731</v>
      </c>
      <c r="U15" s="219">
        <f>S15*$C$14</f>
        <v>13168.09036963403</v>
      </c>
      <c r="W15" s="219">
        <f>U15*$C$14</f>
        <v>13628.973532571221</v>
      </c>
      <c r="Y15" s="219">
        <f>W15*$C$14</f>
        <v>14105.987606211213</v>
      </c>
      <c r="AA15" s="219">
        <f>Y15*$C$14</f>
        <v>14599.697172428603</v>
      </c>
      <c r="AC15" s="219">
        <f>AA15*$C$14</f>
        <v>15110.686573463603</v>
      </c>
      <c r="AE15" s="219">
        <f>AC15*$C$14</f>
        <v>15639.560603534828</v>
      </c>
      <c r="AG15" s="219">
        <f>AE15*$C$14</f>
        <v>16186.945224658546</v>
      </c>
    </row>
    <row r="16" spans="1:34" s="210" customFormat="1" ht="14.25">
      <c r="A16" s="210" t="s">
        <v>344</v>
      </c>
      <c r="C16" s="233"/>
      <c r="E16" s="222">
        <f>Application!W849</f>
        <v>57792</v>
      </c>
      <c r="F16" s="222"/>
      <c r="G16" s="222">
        <f t="shared" ref="G16:AG21" si="0">E16*$C$14</f>
        <v>59814.719999999994</v>
      </c>
      <c r="H16" s="222"/>
      <c r="I16" s="222">
        <f t="shared" si="0"/>
        <v>61908.235199999988</v>
      </c>
      <c r="J16" s="222"/>
      <c r="K16" s="222">
        <f t="shared" si="0"/>
        <v>64075.02343199998</v>
      </c>
      <c r="L16" s="222"/>
      <c r="M16" s="222">
        <f t="shared" si="0"/>
        <v>66317.649252119969</v>
      </c>
      <c r="N16" s="222"/>
      <c r="O16" s="222">
        <f t="shared" si="0"/>
        <v>68638.766975944163</v>
      </c>
      <c r="P16" s="222"/>
      <c r="Q16" s="222">
        <f t="shared" si="0"/>
        <v>71041.123820102206</v>
      </c>
      <c r="R16" s="222"/>
      <c r="S16" s="222">
        <f t="shared" si="0"/>
        <v>73527.563153805779</v>
      </c>
      <c r="T16" s="222"/>
      <c r="U16" s="222">
        <f t="shared" si="0"/>
        <v>76101.027864188974</v>
      </c>
      <c r="V16" s="222"/>
      <c r="W16" s="222">
        <f t="shared" si="0"/>
        <v>78764.563839435577</v>
      </c>
      <c r="X16" s="222"/>
      <c r="Y16" s="222">
        <f t="shared" si="0"/>
        <v>81521.323573815811</v>
      </c>
      <c r="Z16" s="222"/>
      <c r="AA16" s="222">
        <f t="shared" si="0"/>
        <v>84374.569898899354</v>
      </c>
      <c r="AB16" s="222"/>
      <c r="AC16" s="222">
        <f t="shared" si="0"/>
        <v>87327.679845360821</v>
      </c>
      <c r="AD16" s="222"/>
      <c r="AE16" s="222">
        <f t="shared" si="0"/>
        <v>90384.148639948442</v>
      </c>
      <c r="AF16" s="222"/>
      <c r="AG16" s="222">
        <f t="shared" si="0"/>
        <v>93547.593842346629</v>
      </c>
    </row>
    <row r="17" spans="1:33" s="210" customFormat="1" ht="14.25">
      <c r="A17" s="210" t="s">
        <v>562</v>
      </c>
      <c r="C17" s="233"/>
      <c r="E17" s="222">
        <f>Application!W855</f>
        <v>80000</v>
      </c>
      <c r="F17" s="222"/>
      <c r="G17" s="222">
        <f t="shared" si="0"/>
        <v>82800</v>
      </c>
      <c r="H17" s="222"/>
      <c r="I17" s="222">
        <f t="shared" si="0"/>
        <v>85698</v>
      </c>
      <c r="J17" s="222"/>
      <c r="K17" s="222">
        <f t="shared" si="0"/>
        <v>88697.43</v>
      </c>
      <c r="L17" s="222"/>
      <c r="M17" s="222">
        <f t="shared" si="0"/>
        <v>91801.840049999984</v>
      </c>
      <c r="N17" s="222"/>
      <c r="O17" s="222">
        <f t="shared" si="0"/>
        <v>95014.904451749971</v>
      </c>
      <c r="P17" s="222"/>
      <c r="Q17" s="222">
        <f t="shared" si="0"/>
        <v>98340.426107561216</v>
      </c>
      <c r="R17" s="222"/>
      <c r="S17" s="222">
        <f t="shared" si="0"/>
        <v>101782.34102132585</v>
      </c>
      <c r="T17" s="222"/>
      <c r="U17" s="222">
        <f t="shared" si="0"/>
        <v>105344.72295707224</v>
      </c>
      <c r="V17" s="222"/>
      <c r="W17" s="222">
        <f t="shared" si="0"/>
        <v>109031.78826056977</v>
      </c>
      <c r="X17" s="222"/>
      <c r="Y17" s="222">
        <f t="shared" si="0"/>
        <v>112847.9008496897</v>
      </c>
      <c r="Z17" s="222"/>
      <c r="AA17" s="222">
        <f t="shared" si="0"/>
        <v>116797.57737942883</v>
      </c>
      <c r="AB17" s="222"/>
      <c r="AC17" s="222">
        <f t="shared" si="0"/>
        <v>120885.49258770882</v>
      </c>
      <c r="AD17" s="222"/>
      <c r="AE17" s="222">
        <f t="shared" si="0"/>
        <v>125116.48482827863</v>
      </c>
      <c r="AF17" s="222"/>
      <c r="AG17" s="222">
        <f t="shared" si="0"/>
        <v>129495.56179726837</v>
      </c>
    </row>
    <row r="18" spans="1:33" s="210" customFormat="1" ht="14.25">
      <c r="A18" s="210" t="s">
        <v>843</v>
      </c>
      <c r="C18" s="233"/>
      <c r="E18" s="222">
        <f>Application!W862</f>
        <v>35000</v>
      </c>
      <c r="F18" s="222"/>
      <c r="G18" s="222">
        <f t="shared" si="0"/>
        <v>36225</v>
      </c>
      <c r="H18" s="222"/>
      <c r="I18" s="222">
        <f t="shared" si="0"/>
        <v>37492.875</v>
      </c>
      <c r="J18" s="222"/>
      <c r="K18" s="222">
        <f t="shared" si="0"/>
        <v>38805.125625000001</v>
      </c>
      <c r="L18" s="222"/>
      <c r="M18" s="222">
        <f t="shared" si="0"/>
        <v>40163.305021875</v>
      </c>
      <c r="N18" s="222"/>
      <c r="O18" s="222">
        <f t="shared" si="0"/>
        <v>41569.020697640619</v>
      </c>
      <c r="P18" s="222"/>
      <c r="Q18" s="222">
        <f t="shared" si="0"/>
        <v>43023.936422058039</v>
      </c>
      <c r="R18" s="222"/>
      <c r="S18" s="222">
        <f t="shared" si="0"/>
        <v>44529.774196830069</v>
      </c>
      <c r="T18" s="222"/>
      <c r="U18" s="222">
        <f t="shared" si="0"/>
        <v>46088.316293719115</v>
      </c>
      <c r="V18" s="222"/>
      <c r="W18" s="222">
        <f t="shared" si="0"/>
        <v>47701.407363999278</v>
      </c>
      <c r="X18" s="222"/>
      <c r="Y18" s="222">
        <f t="shared" si="0"/>
        <v>49370.956621739249</v>
      </c>
      <c r="Z18" s="222"/>
      <c r="AA18" s="222">
        <f t="shared" si="0"/>
        <v>51098.940103500121</v>
      </c>
      <c r="AB18" s="222"/>
      <c r="AC18" s="222">
        <f t="shared" si="0"/>
        <v>52887.403007122623</v>
      </c>
      <c r="AD18" s="222"/>
      <c r="AE18" s="222">
        <f t="shared" si="0"/>
        <v>54738.462112371912</v>
      </c>
      <c r="AF18" s="222"/>
      <c r="AG18" s="222">
        <f t="shared" si="0"/>
        <v>56654.308286304928</v>
      </c>
    </row>
    <row r="19" spans="1:33" s="210" customFormat="1" ht="14.25">
      <c r="A19" s="210" t="s">
        <v>155</v>
      </c>
      <c r="C19" s="233"/>
      <c r="E19" s="222">
        <f>Application!W863</f>
        <v>73500</v>
      </c>
      <c r="F19" s="222"/>
      <c r="G19" s="222">
        <f t="shared" si="0"/>
        <v>76072.5</v>
      </c>
      <c r="H19" s="222"/>
      <c r="I19" s="222">
        <f t="shared" si="0"/>
        <v>78735.037499999991</v>
      </c>
      <c r="J19" s="222"/>
      <c r="K19" s="222">
        <f t="shared" si="0"/>
        <v>81490.763812499979</v>
      </c>
      <c r="L19" s="222"/>
      <c r="M19" s="222">
        <f t="shared" si="0"/>
        <v>84342.940545937468</v>
      </c>
      <c r="N19" s="222"/>
      <c r="O19" s="222">
        <f t="shared" si="0"/>
        <v>87294.943465045275</v>
      </c>
      <c r="P19" s="222"/>
      <c r="Q19" s="222">
        <f t="shared" si="0"/>
        <v>90350.266486321852</v>
      </c>
      <c r="R19" s="222"/>
      <c r="S19" s="222">
        <f t="shared" si="0"/>
        <v>93512.525813343105</v>
      </c>
      <c r="T19" s="222"/>
      <c r="U19" s="222">
        <f t="shared" si="0"/>
        <v>96785.464216810113</v>
      </c>
      <c r="V19" s="222"/>
      <c r="W19" s="222">
        <f t="shared" si="0"/>
        <v>100172.95546439846</v>
      </c>
      <c r="X19" s="222"/>
      <c r="Y19" s="222">
        <f t="shared" si="0"/>
        <v>103679.0089056524</v>
      </c>
      <c r="Z19" s="222"/>
      <c r="AA19" s="222">
        <f t="shared" si="0"/>
        <v>107307.77421735023</v>
      </c>
      <c r="AB19" s="222"/>
      <c r="AC19" s="222">
        <f t="shared" si="0"/>
        <v>111063.54631495748</v>
      </c>
      <c r="AD19" s="222"/>
      <c r="AE19" s="222">
        <f t="shared" si="0"/>
        <v>114950.77043598099</v>
      </c>
      <c r="AF19" s="222"/>
      <c r="AG19" s="222">
        <f t="shared" si="0"/>
        <v>118974.04740124031</v>
      </c>
    </row>
    <row r="20" spans="1:33" s="210" customFormat="1" ht="14.25">
      <c r="A20" s="210" t="s">
        <v>390</v>
      </c>
      <c r="C20" s="233"/>
      <c r="E20" s="222">
        <f>Application!W872</f>
        <v>42108</v>
      </c>
      <c r="F20" s="222"/>
      <c r="G20" s="222">
        <f t="shared" si="0"/>
        <v>43581.78</v>
      </c>
      <c r="H20" s="222"/>
      <c r="I20" s="222">
        <f t="shared" si="0"/>
        <v>45107.142299999992</v>
      </c>
      <c r="J20" s="222"/>
      <c r="K20" s="222">
        <f t="shared" si="0"/>
        <v>46685.892280499989</v>
      </c>
      <c r="L20" s="222"/>
      <c r="M20" s="222">
        <f t="shared" si="0"/>
        <v>48319.898510317485</v>
      </c>
      <c r="N20" s="222"/>
      <c r="O20" s="222">
        <f t="shared" si="0"/>
        <v>50011.094958178597</v>
      </c>
      <c r="P20" s="222"/>
      <c r="Q20" s="222">
        <f t="shared" si="0"/>
        <v>51761.483281714842</v>
      </c>
      <c r="R20" s="222"/>
      <c r="S20" s="222">
        <f t="shared" si="0"/>
        <v>53573.135196574854</v>
      </c>
      <c r="T20" s="222"/>
      <c r="U20" s="222">
        <f t="shared" si="0"/>
        <v>55448.19492845497</v>
      </c>
      <c r="V20" s="222"/>
      <c r="W20" s="222">
        <f t="shared" si="0"/>
        <v>57388.881750950888</v>
      </c>
      <c r="X20" s="222"/>
      <c r="Y20" s="222">
        <f t="shared" si="0"/>
        <v>59397.492612234164</v>
      </c>
      <c r="Z20" s="222"/>
      <c r="AA20" s="222">
        <f t="shared" si="0"/>
        <v>61476.404853662352</v>
      </c>
      <c r="AB20" s="222"/>
      <c r="AC20" s="222">
        <f t="shared" si="0"/>
        <v>63628.079023540529</v>
      </c>
      <c r="AD20" s="222"/>
      <c r="AE20" s="222">
        <f t="shared" si="0"/>
        <v>65855.061789364438</v>
      </c>
      <c r="AF20" s="222"/>
      <c r="AG20" s="222">
        <f t="shared" si="0"/>
        <v>68159.988951992185</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298400</v>
      </c>
      <c r="G22" s="223">
        <f>SUM(G15:G21)</f>
        <v>308844</v>
      </c>
      <c r="I22" s="223">
        <f>SUM(I15:I21)</f>
        <v>319653.53999999998</v>
      </c>
      <c r="K22" s="223">
        <f>SUM(K15:K21)</f>
        <v>330841.41389999993</v>
      </c>
      <c r="M22" s="223">
        <f>SUM(M15:M21)</f>
        <v>342420.86338649993</v>
      </c>
      <c r="O22" s="223">
        <f>SUM(O15:O21)</f>
        <v>354405.5936050273</v>
      </c>
      <c r="Q22" s="223">
        <f>SUM(Q15:Q21)</f>
        <v>366809.7893812033</v>
      </c>
      <c r="S22" s="223">
        <f>SUM(S15:S21)</f>
        <v>379648.1320095454</v>
      </c>
      <c r="U22" s="223">
        <f>SUM(U15:U21)</f>
        <v>392935.81662987947</v>
      </c>
      <c r="W22" s="223">
        <f>SUM(W15:W21)</f>
        <v>406688.57021192519</v>
      </c>
      <c r="Y22" s="223">
        <f>SUM(Y15:Y21)</f>
        <v>420922.67016934254</v>
      </c>
      <c r="AA22" s="223">
        <f>SUM(AA15:AA21)</f>
        <v>435654.96362526953</v>
      </c>
      <c r="AC22" s="223">
        <f>SUM(AC15:AC21)</f>
        <v>450902.88735215389</v>
      </c>
      <c r="AE22" s="223">
        <f>SUM(AE15:AE21)</f>
        <v>466684.48840947927</v>
      </c>
      <c r="AG22" s="223">
        <f>SUM(AG15:AG21)</f>
        <v>483018.445503811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12250</v>
      </c>
      <c r="F28" s="222"/>
      <c r="G28" s="222">
        <f>$E$28</f>
        <v>12250</v>
      </c>
      <c r="H28" s="222"/>
      <c r="I28" s="222">
        <f>$E$28</f>
        <v>12250</v>
      </c>
      <c r="J28" s="222"/>
      <c r="K28" s="222">
        <f>$E$28</f>
        <v>12250</v>
      </c>
      <c r="L28" s="222"/>
      <c r="M28" s="222">
        <f>$E$28</f>
        <v>12250</v>
      </c>
      <c r="N28" s="222"/>
      <c r="O28" s="222">
        <f>$E$28</f>
        <v>12250</v>
      </c>
      <c r="P28" s="222"/>
      <c r="Q28" s="222">
        <f>$E$28</f>
        <v>12250</v>
      </c>
      <c r="R28" s="222"/>
      <c r="S28" s="222">
        <f>$E$28</f>
        <v>12250</v>
      </c>
      <c r="T28" s="222"/>
      <c r="U28" s="222">
        <f>$E$28</f>
        <v>12250</v>
      </c>
      <c r="V28" s="222"/>
      <c r="W28" s="222">
        <f>$E$28</f>
        <v>12250</v>
      </c>
      <c r="X28" s="222"/>
      <c r="Y28" s="222">
        <f>$E$28</f>
        <v>12250</v>
      </c>
      <c r="Z28" s="222"/>
      <c r="AA28" s="222">
        <f>$E$28</f>
        <v>12250</v>
      </c>
      <c r="AB28" s="222"/>
      <c r="AC28" s="222">
        <f>$E$28</f>
        <v>12250</v>
      </c>
      <c r="AD28" s="222"/>
      <c r="AE28" s="222">
        <f>$E$28</f>
        <v>12250</v>
      </c>
      <c r="AF28" s="222"/>
      <c r="AG28" s="222">
        <f>$E$28</f>
        <v>12250</v>
      </c>
    </row>
    <row r="29" spans="1:33" s="210" customFormat="1" ht="14.25">
      <c r="A29" s="210" t="s">
        <v>1682</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1683</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333450</v>
      </c>
      <c r="G35" s="223">
        <f>SUM(G22:G33)</f>
        <v>344692</v>
      </c>
      <c r="I35" s="223">
        <f>SUM(I22:I33)</f>
        <v>356327.47</v>
      </c>
      <c r="K35" s="223">
        <f>SUM(K22:K33)</f>
        <v>368370.18144999992</v>
      </c>
      <c r="M35" s="223">
        <f>SUM(M22:M33)</f>
        <v>380834.38780074992</v>
      </c>
      <c r="O35" s="223">
        <f>SUM(O22:O33)</f>
        <v>393734.84137377603</v>
      </c>
      <c r="Q35" s="223">
        <f>SUM(Q22:Q33)</f>
        <v>407086.81082185823</v>
      </c>
      <c r="S35" s="223">
        <f>SUM(S22:S33)</f>
        <v>420906.09920062328</v>
      </c>
      <c r="U35" s="223">
        <f>SUM(U22:U33)</f>
        <v>435209.06267264503</v>
      </c>
      <c r="W35" s="223">
        <f>SUM(W22:W33)</f>
        <v>450012.62986618758</v>
      </c>
      <c r="Y35" s="223">
        <f>SUM(Y22:Y33)</f>
        <v>465334.32191150408</v>
      </c>
      <c r="AA35" s="223">
        <f>SUM(AA22:AA33)</f>
        <v>481192.27317840676</v>
      </c>
      <c r="AC35" s="223">
        <f>SUM(AC22:AC33)</f>
        <v>497605.2527396509</v>
      </c>
      <c r="AE35" s="223">
        <f>SUM(AE22:AE33)</f>
        <v>514592.68658553867</v>
      </c>
      <c r="AG35" s="223">
        <f>SUM(AG22:AG33)</f>
        <v>532174.68061603257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629743.6</v>
      </c>
      <c r="G37" s="223">
        <f>G11-G35</f>
        <v>642581.43999999983</v>
      </c>
      <c r="I37" s="223">
        <f>I11-I35</f>
        <v>655627.80599999975</v>
      </c>
      <c r="K37" s="223">
        <f>K11-K35</f>
        <v>668883.97644999984</v>
      </c>
      <c r="M37" s="223">
        <f>M11-M35</f>
        <v>682351.12404674967</v>
      </c>
      <c r="O37" s="223">
        <f>O11-O35</f>
        <v>696030.30826991098</v>
      </c>
      <c r="Q37" s="223">
        <f>Q11-Q35</f>
        <v>709922.46756292088</v>
      </c>
      <c r="S37" s="223">
        <f>S11-S35</f>
        <v>724028.4111437751</v>
      </c>
      <c r="U37" s="223">
        <f>U11-U35</f>
        <v>738348.81043036305</v>
      </c>
      <c r="W37" s="223">
        <f>W11-W35</f>
        <v>752884.19006439589</v>
      </c>
      <c r="Y37" s="223">
        <f>Y11-Y35</f>
        <v>767634.91851734393</v>
      </c>
      <c r="AA37" s="223">
        <f>AA11-AA35</f>
        <v>782601.1982611625</v>
      </c>
      <c r="AC37" s="223">
        <f>AC11-AC35</f>
        <v>797783.05548590748</v>
      </c>
      <c r="AE37" s="223">
        <f>AE11-AE35</f>
        <v>813180.32934565831</v>
      </c>
      <c r="AG37" s="223">
        <f>AG11-AG35</f>
        <v>828792.66071344446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Permanent Loan</v>
      </c>
      <c r="B40" s="226"/>
      <c r="C40" s="220"/>
      <c r="E40" s="222">
        <f>Application!AF627</f>
        <v>547603</v>
      </c>
      <c r="F40" s="222"/>
      <c r="G40" s="222">
        <f>$E$40</f>
        <v>547603</v>
      </c>
      <c r="H40" s="222"/>
      <c r="I40" s="222">
        <f>$E$40</f>
        <v>547603</v>
      </c>
      <c r="J40" s="222"/>
      <c r="K40" s="222">
        <f>$E$40</f>
        <v>547603</v>
      </c>
      <c r="L40" s="222"/>
      <c r="M40" s="222">
        <f>$E$40</f>
        <v>547603</v>
      </c>
      <c r="N40" s="222"/>
      <c r="O40" s="222">
        <f>$E$40</f>
        <v>547603</v>
      </c>
      <c r="P40" s="222"/>
      <c r="Q40" s="222">
        <f>$E$40</f>
        <v>547603</v>
      </c>
      <c r="R40" s="222"/>
      <c r="S40" s="222">
        <f>$E$40</f>
        <v>547603</v>
      </c>
      <c r="T40" s="222"/>
      <c r="U40" s="222">
        <f>$E$40</f>
        <v>547603</v>
      </c>
      <c r="V40" s="222"/>
      <c r="W40" s="222">
        <f>$E$40</f>
        <v>547603</v>
      </c>
      <c r="X40" s="222"/>
      <c r="Y40" s="222">
        <f>$E$40</f>
        <v>547603</v>
      </c>
      <c r="Z40" s="222"/>
      <c r="AA40" s="222">
        <f>$E$40</f>
        <v>547603</v>
      </c>
      <c r="AB40" s="222"/>
      <c r="AC40" s="222">
        <f>$E$40</f>
        <v>547603</v>
      </c>
      <c r="AD40" s="222"/>
      <c r="AE40" s="222">
        <f>$E$40</f>
        <v>547603</v>
      </c>
      <c r="AF40" s="222"/>
      <c r="AG40" s="222">
        <f>$E$40</f>
        <v>547603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547603</v>
      </c>
      <c r="G43" s="223">
        <f>SUM(G40:G42)</f>
        <v>547603</v>
      </c>
      <c r="I43" s="223">
        <f>SUM(I40:I42)</f>
        <v>547603</v>
      </c>
      <c r="K43" s="223">
        <f>SUM(K40:K42)</f>
        <v>547603</v>
      </c>
      <c r="M43" s="223">
        <f>SUM(M40:M42)</f>
        <v>547603</v>
      </c>
      <c r="O43" s="223">
        <f>SUM(O40:O42)</f>
        <v>547603</v>
      </c>
      <c r="Q43" s="223">
        <f>SUM(Q40:Q42)</f>
        <v>547603</v>
      </c>
      <c r="S43" s="223">
        <f>SUM(S40:S42)</f>
        <v>547603</v>
      </c>
      <c r="U43" s="223">
        <f>SUM(U40:U42)</f>
        <v>547603</v>
      </c>
      <c r="W43" s="223">
        <f>SUM(W40:W42)</f>
        <v>547603</v>
      </c>
      <c r="Y43" s="223">
        <f>SUM(Y40:Y42)</f>
        <v>547603</v>
      </c>
      <c r="AA43" s="223">
        <f>SUM(AA40:AA42)</f>
        <v>547603</v>
      </c>
      <c r="AC43" s="223">
        <f>SUM(AC40:AC42)</f>
        <v>547603</v>
      </c>
      <c r="AE43" s="223">
        <f>SUM(AE40:AE42)</f>
        <v>547603</v>
      </c>
      <c r="AG43" s="223">
        <f>SUM(AG40:AG42)</f>
        <v>547603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82140.599999999977</v>
      </c>
      <c r="G45" s="223">
        <f>G37-G43</f>
        <v>94978.439999999828</v>
      </c>
      <c r="I45" s="223">
        <f>I37-I43</f>
        <v>108024.80599999975</v>
      </c>
      <c r="K45" s="223">
        <f>K37-K43</f>
        <v>121280.97644999984</v>
      </c>
      <c r="M45" s="223">
        <f>M37-M43</f>
        <v>134748.12404674967</v>
      </c>
      <c r="O45" s="223">
        <f>O37-O43</f>
        <v>148427.30826991098</v>
      </c>
      <c r="Q45" s="223">
        <f>Q37-Q43</f>
        <v>162319.46756292088</v>
      </c>
      <c r="S45" s="223">
        <f>S37-S43</f>
        <v>176425.4111437751</v>
      </c>
      <c r="U45" s="223">
        <f>U37-U43</f>
        <v>190745.81043036305</v>
      </c>
      <c r="W45" s="223">
        <f>W37-W43</f>
        <v>205281.19006439589</v>
      </c>
      <c r="Y45" s="223">
        <f>Y37-Y43</f>
        <v>220031.91851734393</v>
      </c>
      <c r="AA45" s="223">
        <f>AA37-AA43</f>
        <v>234998.1982611625</v>
      </c>
      <c r="AC45" s="223">
        <f>AC37-AC43</f>
        <v>250180.05548590748</v>
      </c>
      <c r="AE45" s="223">
        <f>AE37-AE43</f>
        <v>265577.32934565831</v>
      </c>
      <c r="AG45" s="223">
        <f>AG37-AG43</f>
        <v>281189.66071344446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8.1015457328620102E-2</v>
      </c>
      <c r="G47" s="227">
        <f>G45/(G4+G6+G8)</f>
        <v>9.1392631812317215E-2</v>
      </c>
      <c r="I47" s="227">
        <f>I45/(I4+I6+I8)</f>
        <v>0.10141116720656319</v>
      </c>
      <c r="K47" s="227">
        <f>K45/(K4+K6+K8)</f>
        <v>0.11107878117429322</v>
      </c>
      <c r="M47" s="227">
        <f>M45/(M4+M6+M8)</f>
        <v>0.12040299309757119</v>
      </c>
      <c r="O47" s="227">
        <f>O45/(O4+O6+O8)</f>
        <v>0.12939112881570783</v>
      </c>
      <c r="Q47" s="227">
        <f>Q45/(Q4+Q6+Q8)</f>
        <v>0.13805032524685615</v>
      </c>
      <c r="S47" s="227">
        <f>S45/(S4+S6+S8)</f>
        <v>0.14638753489592229</v>
      </c>
      <c r="U47" s="227">
        <f>U45/(U4+U6+U8)</f>
        <v>0.1544095302515511</v>
      </c>
      <c r="W47" s="227">
        <f>W45/(W4+W6+W8)</f>
        <v>0.16212290807488389</v>
      </c>
      <c r="Y47" s="227">
        <f>Y45/(Y4+Y6+Y8)</f>
        <v>0.16953409358271776</v>
      </c>
      <c r="AA47" s="227">
        <f>AA45/(AA4+AA6+AA8)</f>
        <v>0.17664934452763506</v>
      </c>
      <c r="AC47" s="227">
        <f>AC45/(AC4+AC6+AC8)</f>
        <v>0.18347475517760181</v>
      </c>
      <c r="AE47" s="227">
        <f>AE45/(AE4+AE6+AE8)</f>
        <v>0.19001626019748022</v>
      </c>
      <c r="AG47" s="227">
        <f>AG45/(AG4+AG6+AG8)</f>
        <v>0.19627963843483781</v>
      </c>
    </row>
    <row r="48" spans="1:33" s="227" customFormat="1" ht="14.25">
      <c r="A48" s="227" t="s">
        <v>853</v>
      </c>
      <c r="C48" s="220"/>
      <c r="E48" s="227">
        <f>E45/E43</f>
        <v>0.15000027392107051</v>
      </c>
      <c r="G48" s="227">
        <f>G45/G43</f>
        <v>0.17344397309729828</v>
      </c>
      <c r="I48" s="227">
        <f>I45/I43</f>
        <v>0.19726847004125206</v>
      </c>
      <c r="K48" s="227">
        <f>K45/K43</f>
        <v>0.22147609938221638</v>
      </c>
      <c r="M48" s="227">
        <f>M45/M43</f>
        <v>0.24606900262918513</v>
      </c>
      <c r="O48" s="227">
        <f>O45/O43</f>
        <v>0.27104911454084618</v>
      </c>
      <c r="Q48" s="227">
        <f>Q45/Q43</f>
        <v>0.29641814884673912</v>
      </c>
      <c r="S48" s="227">
        <f>S45/S43</f>
        <v>0.32217758329259538</v>
      </c>
      <c r="U48" s="227">
        <f>U45/U43</f>
        <v>0.34832864398179531</v>
      </c>
      <c r="W48" s="227">
        <f>W45/W43</f>
        <v>0.37487228898380009</v>
      </c>
      <c r="Y48" s="227">
        <f>Y45/Y43</f>
        <v>0.40180919117927394</v>
      </c>
      <c r="AA48" s="227">
        <f>AA45/AA43</f>
        <v>0.42913972031044845</v>
      </c>
      <c r="AC48" s="227">
        <f>AC45/AC43</f>
        <v>0.4568639242040447</v>
      </c>
      <c r="AE48" s="227">
        <f>AE45/AE43</f>
        <v>0.48498150913281757</v>
      </c>
      <c r="AG48" s="227">
        <f>AG45/AG43</f>
        <v>0.51349181928047227</v>
      </c>
    </row>
    <row r="49" spans="1:34" s="228" customFormat="1" ht="14.25">
      <c r="A49" s="228" t="s">
        <v>851</v>
      </c>
      <c r="C49" s="229"/>
      <c r="E49" s="228">
        <f>E37/E43</f>
        <v>1.1500002739210704</v>
      </c>
      <c r="G49" s="228">
        <f>G37/G43</f>
        <v>1.1734439730972983</v>
      </c>
      <c r="I49" s="228">
        <f>I37/I43</f>
        <v>1.1972684700412521</v>
      </c>
      <c r="K49" s="228">
        <f>K37/K43</f>
        <v>1.2214760993822165</v>
      </c>
      <c r="M49" s="228">
        <f>M37/M43</f>
        <v>1.2460690026291852</v>
      </c>
      <c r="O49" s="228">
        <f>O37/O43</f>
        <v>1.2710491145408462</v>
      </c>
      <c r="Q49" s="228">
        <f>Q37/Q43</f>
        <v>1.296418148846739</v>
      </c>
      <c r="S49" s="228">
        <f>S37/S43</f>
        <v>1.3221775832925953</v>
      </c>
      <c r="U49" s="228">
        <f>U37/U43</f>
        <v>1.3483286439817952</v>
      </c>
      <c r="W49" s="228">
        <f>W37/W43</f>
        <v>1.3748722889838001</v>
      </c>
      <c r="Y49" s="228">
        <f>Y37/Y43</f>
        <v>1.4018091911792738</v>
      </c>
      <c r="AA49" s="228">
        <f>AA37/AA43</f>
        <v>1.4291397203104483</v>
      </c>
      <c r="AC49" s="228">
        <f>AC37/AC43</f>
        <v>1.4568639242040446</v>
      </c>
      <c r="AE49" s="228">
        <f>AE37/AE43</f>
        <v>1.4849815091328176</v>
      </c>
      <c r="AG49" s="228">
        <f>AG37/AG43</f>
        <v>1.5134918192804723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f>+Application!AO628</f>
        <v>2489229</v>
      </c>
      <c r="E60" s="962">
        <f>E45-E58</f>
        <v>82140.599999999977</v>
      </c>
      <c r="G60" s="962">
        <f>G45-G58</f>
        <v>94978.439999999828</v>
      </c>
      <c r="I60" s="962">
        <f>I45-I58</f>
        <v>108024.80599999975</v>
      </c>
      <c r="K60" s="962">
        <f>K45-K58</f>
        <v>121280.97644999984</v>
      </c>
      <c r="M60" s="962">
        <f>M45-M58</f>
        <v>134748.12404674967</v>
      </c>
      <c r="O60" s="962">
        <f>O45-O58</f>
        <v>148427.30826991098</v>
      </c>
      <c r="Q60" s="962">
        <f>Q45-Q58</f>
        <v>162319.46756292088</v>
      </c>
      <c r="S60" s="962">
        <f>S45-S58</f>
        <v>176425.4111437751</v>
      </c>
      <c r="U60" s="962">
        <f>U45-U58</f>
        <v>190745.81043036305</v>
      </c>
      <c r="W60" s="962">
        <f>W45-W58</f>
        <v>205281.19006439589</v>
      </c>
      <c r="Y60" s="962">
        <f>Y45-Y58</f>
        <v>220031.91851734393</v>
      </c>
      <c r="AA60" s="962">
        <f>AA45-AA58</f>
        <v>234998.1982611625</v>
      </c>
      <c r="AC60" s="962">
        <f>AC45-AC58</f>
        <v>250180.05548590748</v>
      </c>
      <c r="AE60" s="962">
        <f>AE45-AE58</f>
        <v>265577.32934565831</v>
      </c>
      <c r="AG60" s="962">
        <f>AG45-AG58</f>
        <v>281189.66071344446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82140.599999999977</v>
      </c>
      <c r="G62" s="962">
        <f>G60*$C$62</f>
        <v>94978.439999999828</v>
      </c>
      <c r="I62" s="962">
        <f>I60*$C$62</f>
        <v>108024.80599999975</v>
      </c>
      <c r="K62" s="962">
        <f>K60*$C$62</f>
        <v>121280.97644999984</v>
      </c>
      <c r="M62" s="962">
        <f>M60*$C$62</f>
        <v>134748.12404674967</v>
      </c>
      <c r="O62" s="962">
        <f>O60*$C$62</f>
        <v>148427.30826991098</v>
      </c>
      <c r="Q62" s="962">
        <f>Q60*$C$62</f>
        <v>162319.46756292088</v>
      </c>
      <c r="S62" s="962">
        <f>S60*$C$62</f>
        <v>176425.4111437751</v>
      </c>
      <c r="U62" s="962">
        <f>U60*$C$62</f>
        <v>190745.81043036305</v>
      </c>
      <c r="W62" s="962">
        <f>W60*$C$62</f>
        <v>205281.19006439589</v>
      </c>
      <c r="Y62" s="962">
        <f>Y60*$C$62</f>
        <v>220031.91851734393</v>
      </c>
      <c r="AA62" s="962">
        <f>AA60*$C$62</f>
        <v>234998.1982611625</v>
      </c>
      <c r="AC62" s="962">
        <f>AC60*$C$62</f>
        <v>250180.05548590748</v>
      </c>
      <c r="AE62" s="962">
        <f>+C60-SUM(E62:AC62)</f>
        <v>359646.69376747124</v>
      </c>
    </row>
    <row r="63" spans="1:34" s="962" customFormat="1">
      <c r="A63" s="2692" t="s">
        <v>2717</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-94069.364421812934</v>
      </c>
      <c r="AG72" s="962">
        <f>AG60-AG62-AG70</f>
        <v>281189.66071344446</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90" t="s">
        <v>1723</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2660867</v>
      </c>
      <c r="C5" s="266">
        <f>'Sources and Uses Budget'!$C4</f>
        <v>2660867</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2660867</v>
      </c>
      <c r="C9" s="270">
        <f>SUM(C5:C8)</f>
        <v>2660867</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2660867</v>
      </c>
      <c r="C13" s="270">
        <f>SUM(C9+C12)</f>
        <v>2660867</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919594</v>
      </c>
      <c r="C30" s="266">
        <f>'Sources and Uses Budget'!$C29</f>
        <v>919594</v>
      </c>
      <c r="D30" s="270">
        <f t="shared" si="0"/>
        <v>0</v>
      </c>
      <c r="E30" s="268"/>
      <c r="F30" s="267"/>
    </row>
    <row r="31" spans="1:6" s="352" customFormat="1">
      <c r="A31" s="145" t="s">
        <v>600</v>
      </c>
      <c r="B31" s="266">
        <f>'Sources and Uses Budget'!$C30</f>
        <v>12500000</v>
      </c>
      <c r="C31" s="266">
        <f>'Sources and Uses Budget'!$C30</f>
        <v>12500000</v>
      </c>
      <c r="D31" s="270">
        <f t="shared" si="0"/>
        <v>0</v>
      </c>
      <c r="E31" s="268"/>
      <c r="F31" s="267"/>
    </row>
    <row r="32" spans="1:6" s="352" customFormat="1">
      <c r="A32" s="145" t="s">
        <v>601</v>
      </c>
      <c r="B32" s="266">
        <f>'Sources and Uses Budget'!$C31</f>
        <v>805176</v>
      </c>
      <c r="C32" s="266">
        <f>'Sources and Uses Budget'!$C31</f>
        <v>805176</v>
      </c>
      <c r="D32" s="270">
        <f t="shared" si="0"/>
        <v>0</v>
      </c>
      <c r="E32" s="268"/>
      <c r="F32" s="267"/>
    </row>
    <row r="33" spans="1:6" s="352" customFormat="1">
      <c r="A33" s="145" t="s">
        <v>137</v>
      </c>
      <c r="B33" s="266">
        <f>'Sources and Uses Budget'!$C32</f>
        <v>284495</v>
      </c>
      <c r="C33" s="266">
        <f>'Sources and Uses Budget'!$C32</f>
        <v>284495</v>
      </c>
      <c r="D33" s="270">
        <f t="shared" si="0"/>
        <v>0</v>
      </c>
      <c r="E33" s="268"/>
      <c r="F33" s="267"/>
    </row>
    <row r="34" spans="1:6" s="352" customFormat="1">
      <c r="A34" s="145" t="s">
        <v>138</v>
      </c>
      <c r="B34" s="266">
        <f>'Sources and Uses Budget'!$C33</f>
        <v>853486</v>
      </c>
      <c r="C34" s="266">
        <f>'Sources and Uses Budget'!$C33</f>
        <v>853486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460883</v>
      </c>
      <c r="C36" s="266">
        <f>'Sources and Uses Budget'!$C35</f>
        <v>460883</v>
      </c>
      <c r="D36" s="270">
        <f t="shared" si="0"/>
        <v>0</v>
      </c>
      <c r="E36" s="268"/>
      <c r="F36" s="267"/>
    </row>
    <row r="37" spans="1:6" s="352" customFormat="1">
      <c r="A37" s="283" t="s">
        <v>1642</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15823634</v>
      </c>
      <c r="C39" s="270">
        <f>SUM(C30:C38)</f>
        <v>15823634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307255</v>
      </c>
      <c r="C41" s="266">
        <f>'Sources and Uses Budget'!$C40</f>
        <v>307255</v>
      </c>
      <c r="D41" s="270">
        <f t="shared" si="0"/>
        <v>0</v>
      </c>
      <c r="E41" s="268"/>
      <c r="F41" s="267"/>
    </row>
    <row r="42" spans="1:6" s="352" customFormat="1">
      <c r="A42" s="269" t="s">
        <v>146</v>
      </c>
      <c r="B42" s="266">
        <f>'Sources and Uses Budget'!$C41</f>
        <v>307255</v>
      </c>
      <c r="C42" s="266">
        <f>'Sources and Uses Budget'!$C41</f>
        <v>307255</v>
      </c>
      <c r="D42" s="270">
        <f t="shared" si="0"/>
        <v>0</v>
      </c>
      <c r="E42" s="268"/>
      <c r="F42" s="267"/>
    </row>
    <row r="43" spans="1:6" s="352" customFormat="1">
      <c r="A43" s="271" t="s">
        <v>147</v>
      </c>
      <c r="B43" s="270">
        <f>SUM(B41:B42)</f>
        <v>614510</v>
      </c>
      <c r="C43" s="270">
        <f>SUM(C41:C42)</f>
        <v>614510</v>
      </c>
      <c r="D43" s="270">
        <f t="shared" si="0"/>
        <v>0</v>
      </c>
      <c r="E43" s="268"/>
      <c r="F43" s="267"/>
    </row>
    <row r="44" spans="1:6" s="352" customFormat="1">
      <c r="A44" s="271" t="s">
        <v>148</v>
      </c>
      <c r="B44" s="266">
        <f>'Sources and Uses Budget'!$C43</f>
        <v>250000</v>
      </c>
      <c r="C44" s="266">
        <f>'Sources and Uses Budget'!$C43</f>
        <v>250000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850000</v>
      </c>
      <c r="C46" s="266">
        <f>'Sources and Uses Budget'!$C45</f>
        <v>850000</v>
      </c>
      <c r="D46" s="270">
        <f t="shared" si="0"/>
        <v>0</v>
      </c>
      <c r="E46" s="268"/>
      <c r="F46" s="267"/>
    </row>
    <row r="47" spans="1:6" s="352" customFormat="1">
      <c r="A47" s="145" t="s">
        <v>151</v>
      </c>
      <c r="B47" s="266">
        <f>'Sources and Uses Budget'!$C46</f>
        <v>222456</v>
      </c>
      <c r="C47" s="266">
        <f>'Sources and Uses Budget'!$C46</f>
        <v>222456</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182532</v>
      </c>
      <c r="C50" s="266">
        <f>'Sources and Uses Budget'!$C49</f>
        <v>182532</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53217</v>
      </c>
      <c r="C52" s="266">
        <f>'Sources and Uses Budget'!$C51</f>
        <v>53217</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1403205</v>
      </c>
      <c r="C55" s="273">
        <f>SUM(C46:C54)</f>
        <v>1403205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f>'Sources and Uses Budget'!A61</f>
        <v>0</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20767216</v>
      </c>
      <c r="C64" s="270">
        <f>SUM(C9+C12+C14+C15+C17+C26+C28+C39+C43+C44+C55+C63)</f>
        <v>20767216</v>
      </c>
      <c r="D64" s="270">
        <f t="shared" si="0"/>
        <v>0</v>
      </c>
      <c r="E64" s="268"/>
      <c r="F64" s="267"/>
    </row>
    <row r="65" spans="1:6" s="352" customFormat="1" ht="24">
      <c r="A65" s="141" t="s">
        <v>1646</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1643</v>
      </c>
      <c r="B67" s="266">
        <f>'Sources and Uses Budget'!$C66</f>
        <v>0</v>
      </c>
      <c r="C67" s="266">
        <f>'Sources and Uses Budget'!$C66</f>
        <v>0</v>
      </c>
      <c r="D67" s="270"/>
      <c r="E67" s="268"/>
      <c r="F67" s="267"/>
    </row>
    <row r="68" spans="1:6" s="352" customFormat="1" ht="24">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Borrowes Attorney</v>
      </c>
      <c r="B70" s="266">
        <f>'Sources and Uses Budget'!$C69</f>
        <v>50000</v>
      </c>
      <c r="C70" s="266">
        <f>'Sources and Uses Budget'!$C69</f>
        <v>50000</v>
      </c>
      <c r="D70" s="270">
        <f t="shared" si="0"/>
        <v>0</v>
      </c>
      <c r="E70" s="268"/>
      <c r="F70" s="267"/>
    </row>
    <row r="71" spans="1:6" s="352" customFormat="1">
      <c r="A71" s="149" t="s">
        <v>1647</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222868</v>
      </c>
      <c r="C76" s="266">
        <f>'Sources and Uses Budget'!$C75</f>
        <v>222868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252868</v>
      </c>
      <c r="C78" s="270">
        <f>SUM(C73:C77)</f>
        <v>252868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791182</v>
      </c>
      <c r="C80" s="266">
        <f>'Sources and Uses Budget'!$C79</f>
        <v>791182</v>
      </c>
      <c r="D80" s="270">
        <f t="shared" si="1"/>
        <v>0</v>
      </c>
      <c r="E80" s="268"/>
      <c r="F80" s="267"/>
    </row>
    <row r="81" spans="1:6" s="352" customFormat="1">
      <c r="A81" s="510" t="s">
        <v>58</v>
      </c>
      <c r="B81" s="266">
        <f>'Sources and Uses Budget'!$C80</f>
        <v>209361</v>
      </c>
      <c r="C81" s="266">
        <f>'Sources and Uses Budget'!$C80</f>
        <v>209361</v>
      </c>
      <c r="D81" s="270">
        <f>C81-B81</f>
        <v>0</v>
      </c>
      <c r="E81" s="268"/>
      <c r="F81" s="267"/>
    </row>
    <row r="82" spans="1:6" s="352" customFormat="1">
      <c r="A82" s="271" t="s">
        <v>1210</v>
      </c>
      <c r="B82" s="270">
        <f>SUM(B80:B81)</f>
        <v>1000543</v>
      </c>
      <c r="C82" s="270">
        <f>SUM(C80:C81)</f>
        <v>1000543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93820</v>
      </c>
      <c r="C84" s="266">
        <f>'Sources and Uses Budget'!$C83</f>
        <v>93820</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2300293</v>
      </c>
      <c r="C86" s="266">
        <f>'Sources and Uses Budget'!$C85</f>
        <v>2300293</v>
      </c>
      <c r="D86" s="270">
        <f t="shared" si="1"/>
        <v>0</v>
      </c>
      <c r="E86" s="268"/>
      <c r="F86" s="267"/>
    </row>
    <row r="87" spans="1:6" s="352" customFormat="1">
      <c r="A87" s="269" t="s">
        <v>770</v>
      </c>
      <c r="B87" s="266">
        <f>'Sources and Uses Budget'!$C86</f>
        <v>273376</v>
      </c>
      <c r="C87" s="266">
        <f>'Sources and Uses Budget'!$C86</f>
        <v>273376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30435</v>
      </c>
      <c r="C89" s="266">
        <f>'Sources and Uses Budget'!$C88</f>
        <v>30435</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2807424</v>
      </c>
      <c r="C97" s="270">
        <f>SUM(C84:C96)</f>
        <v>2807424</v>
      </c>
      <c r="D97" s="270">
        <f t="shared" si="1"/>
        <v>0</v>
      </c>
      <c r="E97" s="268"/>
      <c r="F97" s="267"/>
    </row>
    <row r="98" spans="1:6" s="352" customFormat="1">
      <c r="A98" s="271" t="s">
        <v>776</v>
      </c>
      <c r="B98" s="270">
        <f>SUM(B64+B71+B78+B82+B97)</f>
        <v>24943051</v>
      </c>
      <c r="C98" s="270">
        <f>SUM(C64+C71+C78+C82+C97)</f>
        <v>24943051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3256129</v>
      </c>
      <c r="C100" s="266">
        <f>'Sources and Uses Budget'!$C99</f>
        <v>3256129</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3256129</v>
      </c>
      <c r="C105" s="270">
        <f>SUM(C100:C104)</f>
        <v>3256129</v>
      </c>
      <c r="D105" s="270">
        <f t="shared" si="1"/>
        <v>0</v>
      </c>
      <c r="E105" s="268"/>
      <c r="F105" s="267"/>
    </row>
    <row r="106" spans="1:6" s="352" customFormat="1">
      <c r="A106" s="271" t="s">
        <v>781</v>
      </c>
      <c r="B106" s="273">
        <f>SUM(B98+B105)</f>
        <v>28199180</v>
      </c>
      <c r="C106" s="273">
        <f>SUM(C98+C105)</f>
        <v>28199180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1870</v>
      </c>
      <c r="B1" s="1276"/>
      <c r="C1" s="1276"/>
      <c r="D1" s="1276"/>
      <c r="E1" s="1276"/>
      <c r="F1" s="1276"/>
      <c r="G1" s="1276"/>
      <c r="H1" s="1276"/>
      <c r="I1" s="1276"/>
      <c r="J1" s="1276"/>
    </row>
    <row r="2" spans="1:10" ht="15">
      <c r="A2" s="1279" t="s">
        <v>1270</v>
      </c>
      <c r="B2" s="1280"/>
      <c r="C2" s="1280"/>
      <c r="D2" s="1280"/>
      <c r="E2" s="1280"/>
      <c r="F2" s="1280"/>
      <c r="G2" s="1280"/>
      <c r="H2" s="1280"/>
      <c r="I2" s="1280"/>
      <c r="J2" s="1280"/>
    </row>
    <row r="3" spans="1:10" ht="12.75"/>
    <row r="4" spans="1:10" ht="12.75" customHeight="1">
      <c r="A4" s="1277" t="s">
        <v>2048</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1" t="s">
        <v>1875</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1871</v>
      </c>
      <c r="B71" s="1278"/>
      <c r="C71" s="1278"/>
      <c r="D71" s="1278"/>
      <c r="E71" s="1278"/>
      <c r="F71" s="1278"/>
      <c r="G71" s="1278"/>
      <c r="H71" s="1278"/>
      <c r="I71" s="1278"/>
    </row>
    <row r="72" spans="1:9" ht="12.75">
      <c r="A72" s="1268" t="s">
        <v>2046</v>
      </c>
      <c r="B72" s="1268"/>
      <c r="C72" s="1268"/>
      <c r="D72" s="1268"/>
      <c r="E72" s="1268"/>
    </row>
    <row r="73" spans="1:9" ht="12.75">
      <c r="A73" s="1268" t="s">
        <v>2047</v>
      </c>
      <c r="B73" s="1268"/>
      <c r="C73" s="1268"/>
      <c r="D73" s="1268"/>
      <c r="E73" s="1268"/>
    </row>
    <row r="74" spans="1:9" ht="12.75">
      <c r="A74" s="1268" t="s">
        <v>1872</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2459</v>
      </c>
      <c r="B2" s="1282"/>
      <c r="C2" s="1282"/>
      <c r="D2" s="1282"/>
      <c r="E2" s="1282"/>
      <c r="F2" s="1282"/>
      <c r="G2" s="1282"/>
      <c r="H2" s="1282"/>
      <c r="I2" s="1282"/>
    </row>
    <row r="3" spans="1:13">
      <c r="A3" s="1283" t="s">
        <v>2220</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2219</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1102</v>
      </c>
      <c r="B9" s="1287"/>
      <c r="C9" s="1287"/>
      <c r="D9" s="1287"/>
      <c r="E9" s="1287"/>
      <c r="F9" s="1287"/>
      <c r="G9" s="1287"/>
      <c r="H9" s="1028"/>
      <c r="I9" s="1029"/>
    </row>
    <row r="10" spans="1:13">
      <c r="A10" s="482"/>
      <c r="B10" s="482"/>
      <c r="E10" s="404"/>
    </row>
    <row r="11" spans="1:13" ht="13.7" customHeight="1">
      <c r="C11" s="482"/>
      <c r="D11" s="1306" t="s">
        <v>1101</v>
      </c>
      <c r="E11" s="1306"/>
      <c r="F11" s="1306"/>
    </row>
    <row r="12" spans="1:13">
      <c r="C12" s="482"/>
      <c r="D12" s="1306"/>
      <c r="E12" s="1306"/>
      <c r="F12" s="1306"/>
    </row>
    <row r="13" spans="1:13">
      <c r="A13" s="483"/>
      <c r="B13" s="483"/>
      <c r="C13" s="483"/>
      <c r="D13" s="1285" t="s">
        <v>1091</v>
      </c>
      <c r="E13" s="1285"/>
      <c r="F13" s="1285"/>
      <c r="M13" s="96"/>
    </row>
    <row r="14" spans="1:13">
      <c r="A14" s="483"/>
      <c r="B14" s="483"/>
      <c r="C14" s="483"/>
      <c r="D14" s="476"/>
      <c r="L14" s="312"/>
    </row>
    <row r="15" spans="1:13" ht="14.25">
      <c r="A15" s="484"/>
      <c r="B15" s="485" t="s">
        <v>307</v>
      </c>
      <c r="C15" s="483"/>
      <c r="D15" s="1284" t="s">
        <v>1923</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1921</v>
      </c>
      <c r="F18" s="445"/>
      <c r="I18" s="490"/>
    </row>
    <row r="19" spans="1:9">
      <c r="A19" s="483"/>
      <c r="B19" s="483"/>
      <c r="C19" s="483"/>
      <c r="I19" s="490"/>
    </row>
    <row r="20" spans="1:9" ht="14.25">
      <c r="A20" s="484"/>
      <c r="B20" s="485" t="s">
        <v>307</v>
      </c>
      <c r="D20" s="1284" t="s">
        <v>1924</v>
      </c>
      <c r="E20" s="1284"/>
      <c r="F20" s="1284"/>
      <c r="I20" s="490"/>
    </row>
    <row r="21" spans="1:9" ht="14.25">
      <c r="A21" s="484"/>
      <c r="D21" s="1284"/>
      <c r="E21" s="1284"/>
      <c r="F21" s="1284"/>
      <c r="I21" s="490"/>
    </row>
    <row r="22" spans="1:9" ht="14.25">
      <c r="A22" s="484"/>
      <c r="D22" s="392"/>
      <c r="E22" s="96" t="s">
        <v>1920</v>
      </c>
      <c r="F22" s="392"/>
      <c r="I22" s="490"/>
    </row>
    <row r="23" spans="1:9" ht="14.25">
      <c r="A23" s="484"/>
      <c r="B23" s="484"/>
      <c r="D23" s="446"/>
      <c r="I23" s="490"/>
    </row>
    <row r="24" spans="1:9" ht="14.25">
      <c r="A24" s="484"/>
      <c r="B24" s="485" t="s">
        <v>307</v>
      </c>
      <c r="D24" s="1284" t="s">
        <v>1092</v>
      </c>
      <c r="E24" s="1284"/>
      <c r="F24" s="1284"/>
      <c r="I24" s="490"/>
    </row>
    <row r="25" spans="1:9" ht="14.25">
      <c r="A25" s="484"/>
      <c r="B25" s="484"/>
      <c r="D25" s="1284"/>
      <c r="E25" s="1284"/>
      <c r="F25" s="1284"/>
      <c r="I25" s="490"/>
    </row>
    <row r="26" spans="1:9">
      <c r="I26" s="490"/>
    </row>
    <row r="27" spans="1:9" ht="14.25">
      <c r="A27" s="484"/>
      <c r="B27" s="485" t="s">
        <v>307</v>
      </c>
      <c r="D27" s="1284" t="s">
        <v>2049</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307</v>
      </c>
      <c r="D33" s="1284" t="s">
        <v>2050</v>
      </c>
      <c r="E33" s="1284"/>
      <c r="F33" s="1284"/>
      <c r="I33" s="490"/>
    </row>
    <row r="34" spans="1:9">
      <c r="D34" s="1284"/>
      <c r="E34" s="1284"/>
      <c r="F34" s="1284"/>
      <c r="I34" s="490"/>
    </row>
    <row r="35" spans="1:9" ht="14.25">
      <c r="A35" s="484"/>
      <c r="B35" s="484"/>
      <c r="D35" s="447"/>
      <c r="I35" s="490"/>
    </row>
    <row r="36" spans="1:9" ht="14.45" customHeight="1">
      <c r="A36" s="484"/>
      <c r="B36" s="485" t="s">
        <v>307</v>
      </c>
      <c r="D36" s="1284" t="s">
        <v>1215</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307</v>
      </c>
      <c r="D41" s="1284" t="s">
        <v>1093</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307</v>
      </c>
      <c r="D47" s="1284" t="s">
        <v>1094</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307</v>
      </c>
      <c r="D52" s="1284" t="s">
        <v>1095</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307</v>
      </c>
      <c r="D56" s="1308" t="s">
        <v>1096</v>
      </c>
      <c r="E56" s="1308"/>
      <c r="F56" s="1308"/>
      <c r="I56" s="490"/>
    </row>
    <row r="57" spans="1:9" ht="14.25">
      <c r="A57" s="484"/>
      <c r="B57" s="484"/>
      <c r="D57" s="1308"/>
      <c r="E57" s="1308"/>
      <c r="F57" s="1308"/>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284" t="s">
        <v>1097</v>
      </c>
      <c r="E61" s="1284"/>
      <c r="F61" s="1284"/>
      <c r="I61" s="490"/>
    </row>
    <row r="62" spans="1:9">
      <c r="D62" s="1284"/>
      <c r="E62" s="1284"/>
      <c r="F62" s="1284"/>
      <c r="I62" s="490"/>
    </row>
    <row r="63" spans="1:9">
      <c r="D63" s="1284"/>
      <c r="E63" s="1284"/>
      <c r="F63" s="1284"/>
      <c r="I63" s="490"/>
    </row>
    <row r="64" spans="1:9">
      <c r="I64" s="490"/>
    </row>
    <row r="65" spans="1:9" ht="14.25">
      <c r="A65" s="484"/>
      <c r="B65" s="485" t="s">
        <v>307</v>
      </c>
      <c r="D65" s="1284" t="s">
        <v>1098</v>
      </c>
      <c r="E65" s="1284"/>
      <c r="F65" s="1284"/>
      <c r="I65" s="490"/>
    </row>
    <row r="66" spans="1:9">
      <c r="D66" s="1284"/>
      <c r="E66" s="1284"/>
      <c r="F66" s="1284"/>
      <c r="I66" s="490"/>
    </row>
    <row r="67" spans="1:9">
      <c r="I67" s="490"/>
    </row>
    <row r="68" spans="1:9" ht="14.25">
      <c r="A68" s="484"/>
      <c r="B68" s="485" t="s">
        <v>307</v>
      </c>
      <c r="D68" s="1284" t="s">
        <v>1099</v>
      </c>
      <c r="E68" s="1284"/>
      <c r="F68" s="1284"/>
      <c r="I68" s="490"/>
    </row>
    <row r="69" spans="1:9">
      <c r="D69" s="1284"/>
      <c r="E69" s="1284"/>
      <c r="F69" s="1284"/>
      <c r="I69" s="490"/>
    </row>
    <row r="70" spans="1:9">
      <c r="D70" s="1284"/>
      <c r="E70" s="1284"/>
      <c r="F70" s="1284"/>
      <c r="I70" s="490"/>
    </row>
    <row r="71" spans="1:9">
      <c r="I71" s="490"/>
    </row>
    <row r="72" spans="1:9" ht="14.25">
      <c r="A72" s="484"/>
      <c r="B72" s="485" t="s">
        <v>307</v>
      </c>
      <c r="D72" s="1284" t="s">
        <v>1100</v>
      </c>
      <c r="E72" s="1284"/>
      <c r="F72" s="1284"/>
      <c r="I72" s="490"/>
    </row>
    <row r="73" spans="1:9">
      <c r="D73" s="1284"/>
      <c r="E73" s="1284"/>
      <c r="F73" s="1284"/>
      <c r="I73" s="490"/>
    </row>
    <row r="74" spans="1:9" ht="14.25">
      <c r="A74" s="484"/>
      <c r="B74" s="484"/>
      <c r="D74" s="446"/>
      <c r="I74" s="490"/>
    </row>
    <row r="75" spans="1:9">
      <c r="A75" s="1287" t="s">
        <v>1045</v>
      </c>
      <c r="B75" s="1287"/>
      <c r="C75" s="1287"/>
      <c r="D75" s="1287"/>
      <c r="E75" s="1287"/>
      <c r="F75" s="1287"/>
      <c r="G75" s="1287"/>
      <c r="H75" s="1028"/>
      <c r="I75" s="1153"/>
    </row>
    <row r="76" spans="1:9">
      <c r="I76" s="490"/>
    </row>
    <row r="77" spans="1:9">
      <c r="C77" s="486"/>
      <c r="D77" s="1286" t="s">
        <v>1103</v>
      </c>
      <c r="E77" s="1286"/>
      <c r="F77" s="1286"/>
      <c r="I77" s="490"/>
    </row>
    <row r="78" spans="1:9">
      <c r="A78" s="446"/>
      <c r="B78" s="446"/>
      <c r="D78" s="1284" t="s">
        <v>1118</v>
      </c>
      <c r="E78" s="1284"/>
      <c r="F78" s="1284"/>
      <c r="I78" s="490"/>
    </row>
    <row r="79" spans="1:9">
      <c r="A79" s="446"/>
      <c r="B79" s="446"/>
      <c r="I79" s="490"/>
    </row>
    <row r="80" spans="1:9" ht="13.7" customHeight="1">
      <c r="A80" s="484"/>
      <c r="B80" s="485" t="s">
        <v>307</v>
      </c>
      <c r="D80" s="1284" t="s">
        <v>1247</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307</v>
      </c>
      <c r="D89" s="1284" t="s">
        <v>1744</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307</v>
      </c>
      <c r="D92" s="1284" t="s">
        <v>1747</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307</v>
      </c>
      <c r="D96" s="1284" t="s">
        <v>1746</v>
      </c>
      <c r="E96" s="1284"/>
      <c r="F96" s="1284"/>
      <c r="I96" s="490"/>
    </row>
    <row r="97" spans="1:9" s="987" customFormat="1" ht="14.25">
      <c r="A97" s="985"/>
      <c r="B97" s="985"/>
      <c r="C97" s="986"/>
      <c r="D97" s="1284"/>
      <c r="E97" s="1284"/>
      <c r="F97" s="1284"/>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284" t="s">
        <v>1745</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307</v>
      </c>
      <c r="D103" s="1284" t="s">
        <v>1195</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307</v>
      </c>
      <c r="D119" s="1304" t="s">
        <v>1104</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307</v>
      </c>
      <c r="C128" s="402"/>
      <c r="D128" s="1304" t="s">
        <v>2051</v>
      </c>
      <c r="E128" s="1304"/>
      <c r="F128" s="1304"/>
      <c r="I128" s="490"/>
    </row>
    <row r="129" spans="1:9" ht="14.25">
      <c r="A129" s="484"/>
      <c r="B129" s="484"/>
      <c r="C129" s="402"/>
      <c r="D129" s="1304"/>
      <c r="E129" s="1304"/>
      <c r="F129" s="1304"/>
      <c r="I129" s="490"/>
    </row>
    <row r="130" spans="1:9">
      <c r="I130" s="490"/>
    </row>
    <row r="131" spans="1:9" ht="14.25">
      <c r="A131" s="484"/>
      <c r="B131" s="485" t="s">
        <v>307</v>
      </c>
      <c r="D131" s="1284" t="s">
        <v>1105</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307</v>
      </c>
      <c r="D137" s="1284" t="s">
        <v>1106</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307</v>
      </c>
      <c r="D151" s="1284" t="s">
        <v>1178</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2074</v>
      </c>
      <c r="E169" s="1305"/>
      <c r="F169" s="1305"/>
      <c r="G169" s="507"/>
      <c r="I169" s="490"/>
    </row>
    <row r="170" spans="1:9" ht="13.7" customHeight="1">
      <c r="D170" s="1296"/>
      <c r="E170" s="1296"/>
      <c r="F170" s="1296"/>
      <c r="G170" s="1296"/>
      <c r="I170" s="490"/>
    </row>
    <row r="171" spans="1:9" ht="14.45" customHeight="1">
      <c r="A171" s="489"/>
      <c r="B171" s="485" t="s">
        <v>307</v>
      </c>
      <c r="C171" s="476"/>
      <c r="D171" s="1264" t="s">
        <v>2214</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307</v>
      </c>
      <c r="C177" s="476"/>
      <c r="D177" s="1264" t="s">
        <v>1107</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307</v>
      </c>
      <c r="D182" s="1288" t="s">
        <v>2052</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2053</v>
      </c>
      <c r="B186" s="1287"/>
      <c r="C186" s="1287"/>
      <c r="D186" s="1287"/>
      <c r="E186" s="1287"/>
      <c r="F186" s="1287"/>
      <c r="G186" s="1287"/>
      <c r="H186" s="1028"/>
      <c r="I186" s="1153"/>
    </row>
    <row r="187" spans="1:9" ht="12" customHeight="1">
      <c r="D187" s="446"/>
      <c r="E187" s="446"/>
      <c r="F187" s="446"/>
      <c r="I187" s="490"/>
    </row>
    <row r="188" spans="1:9">
      <c r="B188" s="1290" t="s">
        <v>447</v>
      </c>
      <c r="C188" s="1290"/>
      <c r="D188" s="1290"/>
      <c r="E188" s="1290"/>
      <c r="F188" s="1290"/>
      <c r="I188" s="490"/>
    </row>
    <row r="189" spans="1:9">
      <c r="B189" s="392" t="s">
        <v>1876</v>
      </c>
      <c r="C189" s="392"/>
      <c r="D189" s="392"/>
      <c r="E189" s="392"/>
      <c r="F189" s="392"/>
      <c r="I189" s="490"/>
    </row>
    <row r="190" spans="1:9" ht="12" customHeight="1">
      <c r="A190" s="482"/>
      <c r="B190" s="482"/>
      <c r="C190" s="482"/>
      <c r="I190" s="490"/>
    </row>
    <row r="191" spans="1:9">
      <c r="A191" s="1287" t="s">
        <v>1046</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1748</v>
      </c>
      <c r="E193" s="1286"/>
      <c r="F193" s="1286"/>
      <c r="I193" s="490"/>
    </row>
    <row r="194" spans="1:9">
      <c r="A194" s="404"/>
      <c r="B194" s="404"/>
      <c r="D194" s="1286"/>
      <c r="E194" s="1286"/>
      <c r="F194" s="1286"/>
      <c r="I194" s="490"/>
    </row>
    <row r="195" spans="1:9">
      <c r="A195" s="404"/>
      <c r="B195" s="404"/>
      <c r="D195" s="1290" t="s">
        <v>1196</v>
      </c>
      <c r="E195" s="1290"/>
      <c r="F195" s="1290"/>
      <c r="I195" s="490"/>
    </row>
    <row r="196" spans="1:9">
      <c r="A196" s="404"/>
      <c r="B196" s="404"/>
      <c r="D196" s="392"/>
      <c r="E196" s="392"/>
      <c r="F196" s="392"/>
      <c r="I196" s="490"/>
    </row>
    <row r="197" spans="1:9">
      <c r="A197" s="404"/>
      <c r="B197" s="485" t="s">
        <v>307</v>
      </c>
      <c r="D197" s="1301" t="s">
        <v>1749</v>
      </c>
      <c r="E197" s="1301"/>
      <c r="F197" s="1301"/>
      <c r="I197" s="490"/>
    </row>
    <row r="198" spans="1:9">
      <c r="A198" s="404"/>
      <c r="B198" s="404"/>
      <c r="D198" s="1302" t="s">
        <v>1903</v>
      </c>
      <c r="E198" s="1302"/>
      <c r="F198" s="1302"/>
      <c r="I198" s="490"/>
    </row>
    <row r="199" spans="1:9">
      <c r="A199" s="404"/>
      <c r="B199" s="404"/>
      <c r="D199" s="96" t="s">
        <v>1750</v>
      </c>
      <c r="E199" s="1303" t="s">
        <v>1926</v>
      </c>
      <c r="F199" s="1303"/>
      <c r="I199" s="490"/>
    </row>
    <row r="200" spans="1:9">
      <c r="A200" s="404"/>
      <c r="B200" s="404"/>
      <c r="D200" s="3"/>
      <c r="E200" s="3"/>
      <c r="F200" s="3"/>
      <c r="I200" s="490"/>
    </row>
    <row r="201" spans="1:9">
      <c r="A201" s="404"/>
      <c r="B201" s="485" t="s">
        <v>307</v>
      </c>
      <c r="D201" s="1302" t="s">
        <v>1751</v>
      </c>
      <c r="E201" s="1302"/>
      <c r="F201" s="1302"/>
      <c r="I201" s="490"/>
    </row>
    <row r="202" spans="1:9">
      <c r="A202" s="404"/>
      <c r="B202" s="404"/>
      <c r="D202" s="1301" t="s">
        <v>1903</v>
      </c>
      <c r="E202" s="1301"/>
      <c r="F202" s="1301"/>
      <c r="I202" s="490"/>
    </row>
    <row r="203" spans="1:9">
      <c r="A203" s="404"/>
      <c r="B203" s="404"/>
      <c r="D203" s="57" t="s">
        <v>1752</v>
      </c>
      <c r="E203" s="1303" t="s">
        <v>1927</v>
      </c>
      <c r="F203" s="1303"/>
      <c r="I203" s="490"/>
    </row>
    <row r="204" spans="1:9">
      <c r="A204" s="404"/>
      <c r="B204" s="404"/>
      <c r="D204" s="3"/>
      <c r="E204" s="3"/>
      <c r="F204" s="3"/>
      <c r="I204" s="490"/>
    </row>
    <row r="205" spans="1:9">
      <c r="A205" s="404"/>
      <c r="B205" s="485" t="s">
        <v>307</v>
      </c>
      <c r="D205" s="1302" t="s">
        <v>1753</v>
      </c>
      <c r="E205" s="1302"/>
      <c r="F205" s="1302"/>
      <c r="I205" s="490"/>
    </row>
    <row r="206" spans="1:9">
      <c r="A206" s="404"/>
      <c r="B206" s="404"/>
      <c r="D206" s="1301" t="s">
        <v>1903</v>
      </c>
      <c r="E206" s="1301"/>
      <c r="F206" s="1301"/>
      <c r="I206" s="490"/>
    </row>
    <row r="207" spans="1:9">
      <c r="A207" s="404"/>
      <c r="B207" s="404"/>
      <c r="D207" s="57" t="s">
        <v>1750</v>
      </c>
      <c r="E207" s="1303" t="s">
        <v>1928</v>
      </c>
      <c r="F207" s="1303"/>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301" t="s">
        <v>1903</v>
      </c>
      <c r="E210" s="1301"/>
      <c r="F210" s="1301"/>
      <c r="I210" s="490"/>
    </row>
    <row r="211" spans="1:9">
      <c r="D211" s="385"/>
      <c r="E211" s="1303" t="s">
        <v>1929</v>
      </c>
      <c r="F211" s="1303"/>
      <c r="I211" s="490"/>
    </row>
    <row r="212" spans="1:9">
      <c r="D212" s="447"/>
      <c r="I212" s="490"/>
    </row>
    <row r="213" spans="1:9">
      <c r="B213" s="485" t="s">
        <v>307</v>
      </c>
      <c r="D213" s="1302" t="s">
        <v>1754</v>
      </c>
      <c r="E213" s="1302"/>
      <c r="F213" s="1302"/>
      <c r="I213" s="490"/>
    </row>
    <row r="214" spans="1:9">
      <c r="D214" s="1301" t="s">
        <v>1903</v>
      </c>
      <c r="E214" s="1301"/>
      <c r="F214" s="1301"/>
      <c r="I214" s="490"/>
    </row>
    <row r="215" spans="1:9">
      <c r="D215" s="57" t="s">
        <v>1750</v>
      </c>
      <c r="E215" s="1303" t="s">
        <v>1930</v>
      </c>
      <c r="F215" s="1303"/>
      <c r="I215" s="490"/>
    </row>
    <row r="216" spans="1:9">
      <c r="D216" s="451"/>
      <c r="E216" s="451"/>
      <c r="F216" s="451"/>
      <c r="I216" s="490"/>
    </row>
    <row r="217" spans="1:9" ht="14.25">
      <c r="A217" s="484"/>
      <c r="B217" s="485" t="s">
        <v>307</v>
      </c>
      <c r="D217" s="1284" t="s">
        <v>1217</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1047</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1121</v>
      </c>
      <c r="E225" s="1285"/>
      <c r="F225" s="1285"/>
      <c r="I225" s="490"/>
    </row>
    <row r="226" spans="1:9" ht="12" customHeight="1">
      <c r="A226" s="490"/>
      <c r="B226" s="490"/>
      <c r="C226" s="490"/>
      <c r="I226" s="490"/>
    </row>
    <row r="227" spans="1:9" ht="13.7" customHeight="1">
      <c r="A227" s="490"/>
      <c r="C227" s="490"/>
      <c r="D227" s="1292" t="s">
        <v>547</v>
      </c>
      <c r="E227" s="1292"/>
      <c r="F227" s="1292"/>
      <c r="I227" s="490"/>
    </row>
    <row r="228" spans="1:9" ht="14.25">
      <c r="A228" s="484"/>
      <c r="B228" s="485" t="s">
        <v>307</v>
      </c>
      <c r="D228" s="1284" t="s">
        <v>1755</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307</v>
      </c>
      <c r="D233" s="1284" t="s">
        <v>1756</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1119</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307</v>
      </c>
      <c r="D245" s="1284" t="s">
        <v>2054</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284" t="s">
        <v>2055</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284" t="s">
        <v>1120</v>
      </c>
      <c r="E259" s="1284"/>
      <c r="F259" s="1284"/>
      <c r="I259" s="490"/>
    </row>
    <row r="260" spans="1:9" ht="14.25">
      <c r="A260" s="484"/>
      <c r="B260" s="484"/>
      <c r="D260" s="1284"/>
      <c r="E260" s="1284"/>
      <c r="F260" s="1284"/>
      <c r="I260" s="490"/>
    </row>
    <row r="261" spans="1:9">
      <c r="D261" s="491"/>
      <c r="I261" s="490"/>
    </row>
    <row r="262" spans="1:9">
      <c r="A262" s="1287" t="s">
        <v>1048</v>
      </c>
      <c r="B262" s="1287"/>
      <c r="C262" s="1287"/>
      <c r="D262" s="1287"/>
      <c r="E262" s="1287"/>
      <c r="F262" s="1287"/>
      <c r="G262" s="1287"/>
      <c r="H262" s="1028"/>
      <c r="I262" s="1153"/>
    </row>
    <row r="263" spans="1:9">
      <c r="D263" s="491"/>
      <c r="I263" s="490"/>
    </row>
    <row r="264" spans="1:9">
      <c r="C264" s="486"/>
      <c r="D264" s="1292" t="s">
        <v>1122</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307</v>
      </c>
      <c r="D267" s="1284" t="s">
        <v>1197</v>
      </c>
      <c r="E267" s="1284"/>
      <c r="F267" s="1284"/>
      <c r="I267" s="490"/>
    </row>
    <row r="268" spans="1:9">
      <c r="D268" s="1284"/>
      <c r="E268" s="1284"/>
      <c r="F268" s="1284"/>
      <c r="I268" s="490"/>
    </row>
    <row r="269" spans="1:9">
      <c r="E269" s="1036" t="s">
        <v>1899</v>
      </c>
      <c r="I269" s="490"/>
    </row>
    <row r="270" spans="1:9">
      <c r="D270" s="446"/>
      <c r="E270" s="446"/>
      <c r="F270" s="446"/>
      <c r="I270" s="490"/>
    </row>
    <row r="271" spans="1:9" ht="14.45" customHeight="1">
      <c r="A271" s="484"/>
      <c r="B271" s="485" t="s">
        <v>307</v>
      </c>
      <c r="D271" s="1284" t="s">
        <v>2057</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307</v>
      </c>
      <c r="D278" s="1284" t="s">
        <v>1123</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1049</v>
      </c>
      <c r="B282" s="1287"/>
      <c r="C282" s="1287"/>
      <c r="D282" s="1287"/>
      <c r="E282" s="1287"/>
      <c r="F282" s="1287"/>
      <c r="G282" s="1287"/>
      <c r="H282" s="1028"/>
      <c r="I282" s="1153"/>
    </row>
    <row r="283" spans="1:9">
      <c r="D283" s="492"/>
      <c r="E283" s="446"/>
      <c r="F283" s="446"/>
      <c r="I283" s="490"/>
    </row>
    <row r="284" spans="1:9">
      <c r="C284" s="482"/>
      <c r="D284" s="1286" t="s">
        <v>1124</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1125</v>
      </c>
      <c r="E288" s="1299"/>
      <c r="F288" s="1299"/>
      <c r="I288" s="490"/>
    </row>
    <row r="289" spans="1:9">
      <c r="E289" s="446"/>
      <c r="F289" s="446"/>
      <c r="I289" s="490"/>
    </row>
    <row r="290" spans="1:9" ht="14.25">
      <c r="A290" s="484"/>
      <c r="B290" s="485" t="s">
        <v>307</v>
      </c>
      <c r="D290" s="1284" t="s">
        <v>1126</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307</v>
      </c>
      <c r="D293" s="1284" t="s">
        <v>1127</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307</v>
      </c>
      <c r="D297" s="1284" t="s">
        <v>1128</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1050</v>
      </c>
      <c r="B300" s="1287"/>
      <c r="C300" s="1287"/>
      <c r="D300" s="1287"/>
      <c r="E300" s="1287"/>
      <c r="F300" s="1287"/>
      <c r="G300" s="1287"/>
      <c r="H300" s="1028"/>
      <c r="I300" s="1153"/>
    </row>
    <row r="301" spans="1:9">
      <c r="A301" s="490"/>
      <c r="B301" s="490"/>
      <c r="D301" s="446"/>
      <c r="E301" s="446"/>
      <c r="F301" s="446"/>
      <c r="I301" s="490"/>
    </row>
    <row r="302" spans="1:9">
      <c r="C302" s="490"/>
      <c r="D302" s="1292" t="s">
        <v>683</v>
      </c>
      <c r="E302" s="1292"/>
      <c r="F302" s="1292"/>
      <c r="I302" s="490"/>
    </row>
    <row r="303" spans="1:9">
      <c r="C303" s="490"/>
      <c r="D303" s="1285" t="s">
        <v>1129</v>
      </c>
      <c r="E303" s="1285"/>
      <c r="F303" s="1285"/>
      <c r="I303" s="490"/>
    </row>
    <row r="304" spans="1:9">
      <c r="C304" s="490"/>
      <c r="D304" s="493"/>
      <c r="I304" s="490"/>
    </row>
    <row r="305" spans="1:9">
      <c r="B305" s="485" t="s">
        <v>307</v>
      </c>
      <c r="D305" s="1285" t="s">
        <v>1130</v>
      </c>
      <c r="E305" s="1285"/>
      <c r="F305" s="1285"/>
      <c r="I305" s="490"/>
    </row>
    <row r="306" spans="1:9" ht="14.25">
      <c r="A306" s="484"/>
      <c r="B306" s="484"/>
      <c r="D306" s="494"/>
      <c r="E306" s="495"/>
      <c r="F306" s="495"/>
      <c r="I306" s="490"/>
    </row>
    <row r="307" spans="1:9" ht="13.7" customHeight="1">
      <c r="B307" s="485" t="s">
        <v>307</v>
      </c>
      <c r="D307" s="1294" t="s">
        <v>1220</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307</v>
      </c>
      <c r="D313" s="1294" t="s">
        <v>1131</v>
      </c>
      <c r="E313" s="1294"/>
      <c r="F313" s="1294"/>
      <c r="I313" s="490"/>
    </row>
    <row r="314" spans="1:9">
      <c r="D314" s="1294"/>
      <c r="E314" s="1294"/>
      <c r="F314" s="1294"/>
      <c r="I314" s="490"/>
    </row>
    <row r="315" spans="1:9" ht="14.25">
      <c r="A315" s="484"/>
      <c r="B315" s="484"/>
      <c r="D315" s="494"/>
      <c r="E315" s="495"/>
      <c r="F315" s="495"/>
      <c r="I315" s="490"/>
    </row>
    <row r="316" spans="1:9">
      <c r="B316" s="485" t="s">
        <v>307</v>
      </c>
      <c r="D316" s="1285" t="s">
        <v>1132</v>
      </c>
      <c r="E316" s="1285"/>
      <c r="F316" s="1285"/>
      <c r="I316" s="490"/>
    </row>
    <row r="317" spans="1:9">
      <c r="E317" s="446"/>
      <c r="F317" s="446"/>
      <c r="I317" s="490"/>
    </row>
    <row r="318" spans="1:9" ht="14.25">
      <c r="A318" s="484"/>
      <c r="B318" s="485" t="s">
        <v>307</v>
      </c>
      <c r="D318" s="1284" t="s">
        <v>2246</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307</v>
      </c>
      <c r="D334" s="1284" t="s">
        <v>1133</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307</v>
      </c>
      <c r="D344" s="1284" t="s">
        <v>1904</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7" t="s">
        <v>980</v>
      </c>
      <c r="E351" s="1297"/>
      <c r="F351" s="1297"/>
      <c r="G351" s="1027"/>
      <c r="H351" s="1027"/>
      <c r="I351" s="1156"/>
    </row>
    <row r="352" spans="1:9" ht="13.5" thickTop="1">
      <c r="D352" s="1295" t="s">
        <v>2247</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5" t="s">
        <v>1902</v>
      </c>
      <c r="E355" s="1285"/>
      <c r="F355" s="1285"/>
      <c r="I355" s="490"/>
    </row>
    <row r="356" spans="1:9" ht="12.75" customHeight="1">
      <c r="D356" s="1037"/>
      <c r="E356" s="96" t="s">
        <v>1901</v>
      </c>
      <c r="F356" s="1037"/>
      <c r="I356" s="490"/>
    </row>
    <row r="357" spans="1:9">
      <c r="D357" s="1284" t="s">
        <v>1241</v>
      </c>
      <c r="E357" s="1284"/>
      <c r="F357" s="1284"/>
      <c r="I357" s="490"/>
    </row>
    <row r="358" spans="1:9">
      <c r="D358" s="1284"/>
      <c r="E358" s="1284"/>
      <c r="F358" s="1284"/>
      <c r="I358" s="490"/>
    </row>
    <row r="359" spans="1:9">
      <c r="D359" s="1284"/>
      <c r="E359" s="1284"/>
      <c r="F359" s="1284"/>
      <c r="I359" s="490"/>
    </row>
    <row r="360" spans="1:9" ht="14.25">
      <c r="A360" s="484"/>
      <c r="B360" s="485" t="s">
        <v>307</v>
      </c>
      <c r="C360" s="476"/>
      <c r="D360" s="1296" t="s">
        <v>2058</v>
      </c>
      <c r="E360" s="1296"/>
      <c r="F360" s="1296"/>
      <c r="I360" s="480"/>
    </row>
    <row r="361" spans="1:9">
      <c r="A361" s="476"/>
      <c r="B361" s="476"/>
      <c r="C361" s="476"/>
      <c r="D361" s="447"/>
      <c r="E361" s="447"/>
      <c r="F361" s="446"/>
      <c r="I361" s="490"/>
    </row>
    <row r="362" spans="1:9">
      <c r="A362" s="476"/>
      <c r="B362" s="485" t="s">
        <v>307</v>
      </c>
      <c r="C362" s="476"/>
      <c r="D362" s="1264" t="s">
        <v>2059</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307</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307</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25">
      <c r="A387" s="484"/>
      <c r="B387" s="485" t="s">
        <v>307</v>
      </c>
      <c r="C387" s="476"/>
      <c r="D387" s="1264" t="s">
        <v>1134</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1135</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1136</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307</v>
      </c>
      <c r="C420" s="476"/>
      <c r="D420" s="1264" t="s">
        <v>1137</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307</v>
      </c>
      <c r="D423" s="1264" t="s">
        <v>1883</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307</v>
      </c>
      <c r="C429" s="476"/>
      <c r="D429" s="1264" t="s">
        <v>1242</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2075</v>
      </c>
      <c r="E433" s="1264"/>
      <c r="F433" s="1264"/>
      <c r="I433" s="490"/>
    </row>
    <row r="434" spans="1:9">
      <c r="D434" s="446"/>
      <c r="E434" s="446"/>
      <c r="F434" s="446"/>
      <c r="I434" s="490"/>
    </row>
    <row r="435" spans="1:9" ht="14.25">
      <c r="A435" s="484"/>
      <c r="B435" s="485" t="s">
        <v>307</v>
      </c>
      <c r="C435" s="487"/>
      <c r="D435" s="1284" t="s">
        <v>2060</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307</v>
      </c>
      <c r="C467" s="487"/>
      <c r="D467" s="1284" t="s">
        <v>1138</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307</v>
      </c>
      <c r="C471" s="484"/>
      <c r="D471" s="1284" t="s">
        <v>1198</v>
      </c>
      <c r="E471" s="1284"/>
      <c r="F471" s="1284"/>
      <c r="I471" s="490"/>
    </row>
    <row r="472" spans="1:9">
      <c r="D472" s="1284"/>
      <c r="E472" s="1284"/>
      <c r="F472" s="1284"/>
      <c r="I472" s="490"/>
    </row>
    <row r="473" spans="1:9">
      <c r="D473" s="446"/>
      <c r="E473" s="446"/>
      <c r="F473" s="446"/>
      <c r="I473" s="490"/>
    </row>
    <row r="474" spans="1:9" ht="14.25">
      <c r="B474" s="485" t="s">
        <v>307</v>
      </c>
      <c r="C474" s="484"/>
      <c r="D474" s="1284" t="s">
        <v>1139</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307</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307</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307</v>
      </c>
      <c r="C486" s="402"/>
      <c r="D486" s="1284"/>
      <c r="E486" s="1284"/>
      <c r="F486" s="1284"/>
      <c r="I486" s="490"/>
    </row>
    <row r="487" spans="1:9">
      <c r="A487" s="402"/>
      <c r="C487" s="402"/>
      <c r="D487" s="1284"/>
      <c r="E487" s="1284"/>
      <c r="F487" s="1284"/>
      <c r="I487" s="490"/>
    </row>
    <row r="488" spans="1:9">
      <c r="A488" s="402"/>
      <c r="B488" s="485" t="s">
        <v>307</v>
      </c>
      <c r="C488" s="402"/>
      <c r="D488" s="1284" t="s">
        <v>1140</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307</v>
      </c>
      <c r="D494" s="1285" t="s">
        <v>1141</v>
      </c>
      <c r="E494" s="1285"/>
      <c r="F494" s="1285"/>
      <c r="I494" s="490"/>
    </row>
    <row r="495" spans="1:9">
      <c r="A495" s="446"/>
      <c r="B495" s="446"/>
      <c r="I495" s="490"/>
    </row>
    <row r="496" spans="1:9">
      <c r="A496" s="1287" t="s">
        <v>1051</v>
      </c>
      <c r="B496" s="1287"/>
      <c r="C496" s="1287"/>
      <c r="D496" s="1287"/>
      <c r="E496" s="1287"/>
      <c r="F496" s="1287"/>
      <c r="G496" s="1287"/>
      <c r="H496" s="1028"/>
      <c r="I496" s="1153"/>
    </row>
    <row r="497" spans="1:9">
      <c r="A497" s="446"/>
      <c r="B497" s="446"/>
      <c r="I497" s="490"/>
    </row>
    <row r="498" spans="1:9">
      <c r="D498" s="1300" t="s">
        <v>884</v>
      </c>
      <c r="E498" s="1300"/>
      <c r="F498" s="1300"/>
      <c r="I498" s="490"/>
    </row>
    <row r="499" spans="1:9" ht="14.25">
      <c r="A499" s="484"/>
      <c r="B499" s="484"/>
      <c r="D499" s="1296" t="s">
        <v>1142</v>
      </c>
      <c r="E499" s="1296"/>
      <c r="F499" s="1296"/>
      <c r="I499" s="490"/>
    </row>
    <row r="500" spans="1:9" ht="14.25">
      <c r="A500" s="484"/>
      <c r="B500" s="484"/>
      <c r="D500" s="447"/>
      <c r="I500" s="490"/>
    </row>
    <row r="501" spans="1:9" ht="14.25">
      <c r="A501" s="484"/>
      <c r="B501" s="485" t="s">
        <v>307</v>
      </c>
      <c r="D501" s="1264" t="s">
        <v>1143</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307</v>
      </c>
      <c r="D504" s="1288" t="s">
        <v>1275</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307</v>
      </c>
      <c r="D509" s="1285" t="s">
        <v>1144</v>
      </c>
      <c r="E509" s="1285"/>
      <c r="F509" s="1285"/>
      <c r="I509" s="490"/>
    </row>
    <row r="510" spans="1:9" ht="14.25">
      <c r="A510" s="484"/>
      <c r="B510" s="484"/>
      <c r="D510" s="446"/>
      <c r="I510" s="490"/>
    </row>
    <row r="511" spans="1:9" ht="14.25">
      <c r="A511" s="484"/>
      <c r="B511" s="485" t="s">
        <v>307</v>
      </c>
      <c r="D511" s="1284" t="s">
        <v>1145</v>
      </c>
      <c r="E511" s="1284"/>
      <c r="F511" s="1284"/>
      <c r="I511" s="490"/>
    </row>
    <row r="512" spans="1:9" ht="14.25">
      <c r="A512" s="484"/>
      <c r="D512" s="1284"/>
      <c r="E512" s="1284"/>
      <c r="F512" s="1284"/>
      <c r="I512" s="490"/>
    </row>
    <row r="513" spans="1:9">
      <c r="A513" s="490"/>
      <c r="B513" s="490"/>
      <c r="D513" s="447"/>
      <c r="I513" s="490"/>
    </row>
    <row r="514" spans="1:9">
      <c r="A514" s="490"/>
      <c r="B514" s="485" t="s">
        <v>307</v>
      </c>
      <c r="D514" s="1285" t="s">
        <v>1146</v>
      </c>
      <c r="E514" s="1285"/>
      <c r="F514" s="1285"/>
      <c r="I514" s="490"/>
    </row>
    <row r="515" spans="1:9">
      <c r="D515" s="446"/>
      <c r="E515" s="446"/>
      <c r="F515" s="446"/>
      <c r="I515" s="490"/>
    </row>
    <row r="516" spans="1:9">
      <c r="B516" s="485" t="s">
        <v>307</v>
      </c>
      <c r="D516" s="1284" t="s">
        <v>2281</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1052</v>
      </c>
      <c r="B521" s="1287"/>
      <c r="C521" s="1287"/>
      <c r="D521" s="1287"/>
      <c r="E521" s="1287"/>
      <c r="F521" s="1287"/>
      <c r="G521" s="1287"/>
      <c r="H521" s="1028"/>
      <c r="I521" s="1153"/>
    </row>
    <row r="522" spans="1:9" ht="12" customHeight="1">
      <c r="A522" s="484"/>
      <c r="B522" s="484"/>
      <c r="D522" s="446"/>
      <c r="I522" s="490"/>
    </row>
    <row r="523" spans="1:9">
      <c r="C523" s="482"/>
      <c r="D523" s="1292" t="s">
        <v>794</v>
      </c>
      <c r="E523" s="1292"/>
      <c r="F523" s="129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4" t="s">
        <v>2061</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307</v>
      </c>
      <c r="C536" s="483"/>
      <c r="D536" s="1284" t="s">
        <v>2063</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1053</v>
      </c>
      <c r="B539" s="1287"/>
      <c r="C539" s="1287"/>
      <c r="D539" s="1287"/>
      <c r="E539" s="1287"/>
      <c r="F539" s="1287"/>
      <c r="G539" s="1287"/>
      <c r="H539" s="1028"/>
      <c r="I539" s="1153"/>
    </row>
    <row r="540" spans="1:9">
      <c r="A540" s="446"/>
      <c r="B540" s="446"/>
      <c r="C540" s="487"/>
      <c r="F540" s="448"/>
      <c r="I540" s="490"/>
    </row>
    <row r="541" spans="1:9">
      <c r="B541" s="1290" t="s">
        <v>447</v>
      </c>
      <c r="C541" s="1290"/>
      <c r="D541" s="1290"/>
      <c r="E541" s="1290"/>
      <c r="F541" s="1290"/>
      <c r="I541" s="490"/>
    </row>
    <row r="542" spans="1:9">
      <c r="A542" s="446"/>
      <c r="B542" s="446"/>
      <c r="C542" s="487"/>
      <c r="D542" s="446"/>
      <c r="F542" s="446"/>
      <c r="I542" s="490"/>
    </row>
    <row r="543" spans="1:9">
      <c r="A543" s="1291" t="s">
        <v>1054</v>
      </c>
      <c r="B543" s="1291"/>
      <c r="C543" s="1291"/>
      <c r="D543" s="1291"/>
      <c r="E543" s="1291"/>
      <c r="F543" s="1291"/>
      <c r="G543" s="1291"/>
      <c r="H543" s="1028"/>
      <c r="I543" s="1153"/>
    </row>
    <row r="544" spans="1:9">
      <c r="A544" s="446"/>
      <c r="B544" s="446"/>
      <c r="C544" s="487"/>
      <c r="D544" s="446"/>
      <c r="F544" s="446"/>
      <c r="I544" s="490"/>
    </row>
    <row r="545" spans="1:9">
      <c r="C545" s="487"/>
      <c r="D545" s="1292" t="s">
        <v>684</v>
      </c>
      <c r="E545" s="1292"/>
      <c r="F545" s="1292"/>
      <c r="I545" s="490"/>
    </row>
    <row r="546" spans="1:9">
      <c r="C546" s="487"/>
      <c r="D546" s="1285" t="s">
        <v>1082</v>
      </c>
      <c r="E546" s="1285"/>
      <c r="F546" s="1285"/>
      <c r="I546" s="490"/>
    </row>
    <row r="547" spans="1:9">
      <c r="C547" s="487"/>
      <c r="D547" s="446"/>
      <c r="E547" s="446"/>
      <c r="F547" s="446"/>
      <c r="I547" s="490"/>
    </row>
    <row r="548" spans="1:9" ht="13.7" customHeight="1">
      <c r="A548" s="484"/>
      <c r="B548" s="485" t="s">
        <v>307</v>
      </c>
      <c r="C548" s="487"/>
      <c r="D548" s="1285" t="s">
        <v>885</v>
      </c>
      <c r="E548" s="1285"/>
      <c r="F548" s="1285"/>
      <c r="I548" s="490"/>
    </row>
    <row r="549" spans="1:9" ht="13.7" customHeight="1">
      <c r="A549" s="487"/>
      <c r="B549" s="487"/>
      <c r="C549" s="487"/>
      <c r="D549" s="446"/>
      <c r="I549" s="490"/>
    </row>
    <row r="550" spans="1:9" ht="14.25">
      <c r="A550" s="484"/>
      <c r="B550" s="485" t="s">
        <v>307</v>
      </c>
      <c r="C550" s="487"/>
      <c r="D550" s="1284" t="s">
        <v>1083</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307</v>
      </c>
      <c r="C553" s="487"/>
      <c r="D553" s="1284" t="s">
        <v>1084</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307</v>
      </c>
      <c r="C556" s="487"/>
      <c r="D556" s="1284" t="s">
        <v>1085</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307</v>
      </c>
      <c r="C559" s="487"/>
      <c r="D559" s="1284" t="s">
        <v>1086</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307</v>
      </c>
      <c r="C563" s="487"/>
      <c r="D563" s="1284" t="s">
        <v>2248</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307</v>
      </c>
      <c r="C566" s="487"/>
      <c r="D566" s="1284" t="s">
        <v>1087</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307</v>
      </c>
      <c r="C569" s="487"/>
      <c r="D569" s="1285" t="s">
        <v>1088</v>
      </c>
      <c r="E569" s="1285"/>
      <c r="F569" s="1285"/>
      <c r="I569" s="490"/>
    </row>
    <row r="570" spans="1:9">
      <c r="A570" s="490"/>
      <c r="B570" s="490"/>
      <c r="C570" s="487"/>
      <c r="D570" s="1285" t="s">
        <v>1908</v>
      </c>
      <c r="E570" s="1285"/>
      <c r="F570" s="1285"/>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85" t="s">
        <v>1089</v>
      </c>
      <c r="E573" s="1285"/>
      <c r="F573" s="1285"/>
      <c r="I573" s="490"/>
    </row>
    <row r="574" spans="1:9">
      <c r="C574" s="487"/>
      <c r="D574" s="1284" t="s">
        <v>1090</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307</v>
      </c>
      <c r="C578" s="487"/>
      <c r="D578" s="1284" t="s">
        <v>2064</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1055</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1068</v>
      </c>
      <c r="E586" s="1288"/>
      <c r="F586" s="1288"/>
      <c r="I586" s="490"/>
    </row>
    <row r="587" spans="1:9">
      <c r="A587" s="402"/>
      <c r="B587" s="402"/>
      <c r="C587" s="483"/>
      <c r="D587" s="499"/>
      <c r="I587" s="490"/>
    </row>
    <row r="588" spans="1:9">
      <c r="A588" s="483"/>
      <c r="B588" s="485" t="s">
        <v>307</v>
      </c>
      <c r="D588" s="1288" t="s">
        <v>889</v>
      </c>
      <c r="E588" s="1288"/>
      <c r="F588" s="1288"/>
      <c r="I588" s="490"/>
    </row>
    <row r="589" spans="1:9">
      <c r="A589" s="490"/>
      <c r="B589" s="490"/>
      <c r="D589" s="476"/>
      <c r="I589" s="490"/>
    </row>
    <row r="590" spans="1:9">
      <c r="A590" s="490"/>
      <c r="B590" s="485" t="s">
        <v>307</v>
      </c>
      <c r="D590" s="1288" t="s">
        <v>2065</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307</v>
      </c>
      <c r="D594" s="1288" t="s">
        <v>1069</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307</v>
      </c>
      <c r="D599" s="1288" t="s">
        <v>2066</v>
      </c>
      <c r="E599" s="1288"/>
      <c r="F599" s="1288"/>
      <c r="I599" s="490"/>
    </row>
    <row r="600" spans="1:9">
      <c r="A600" s="490"/>
      <c r="B600" s="490"/>
      <c r="D600" s="1288"/>
      <c r="E600" s="1288"/>
      <c r="F600" s="1288"/>
      <c r="I600" s="490"/>
    </row>
    <row r="601" spans="1:9">
      <c r="A601" s="490"/>
      <c r="B601" s="490"/>
      <c r="D601" s="499"/>
      <c r="I601" s="490"/>
    </row>
    <row r="602" spans="1:9">
      <c r="A602" s="490"/>
      <c r="B602" s="485" t="s">
        <v>307</v>
      </c>
      <c r="D602" s="1288" t="s">
        <v>1070</v>
      </c>
      <c r="E602" s="1288"/>
      <c r="F602" s="1288"/>
      <c r="I602" s="490"/>
    </row>
    <row r="603" spans="1:9">
      <c r="A603" s="490"/>
      <c r="B603" s="490"/>
      <c r="D603" s="1288"/>
      <c r="E603" s="1288"/>
      <c r="F603" s="1288"/>
      <c r="I603" s="490"/>
    </row>
    <row r="604" spans="1:9" ht="14.25">
      <c r="A604" s="484"/>
      <c r="B604" s="484"/>
      <c r="D604" s="499"/>
      <c r="I604" s="490"/>
    </row>
    <row r="605" spans="1:9">
      <c r="A605" s="1287" t="s">
        <v>1056</v>
      </c>
      <c r="B605" s="1287"/>
      <c r="C605" s="1287"/>
      <c r="D605" s="1287"/>
      <c r="E605" s="1287"/>
      <c r="F605" s="1287"/>
      <c r="G605" s="1287"/>
      <c r="H605" s="1028"/>
      <c r="I605" s="1153"/>
    </row>
    <row r="606" spans="1:9">
      <c r="I606" s="490"/>
    </row>
    <row r="607" spans="1:9">
      <c r="D607" s="1292" t="s">
        <v>1108</v>
      </c>
      <c r="E607" s="1292"/>
      <c r="F607" s="1292"/>
      <c r="I607" s="490"/>
    </row>
    <row r="608" spans="1:9">
      <c r="D608" s="1293" t="s">
        <v>1109</v>
      </c>
      <c r="E608" s="1293"/>
      <c r="F608" s="1293"/>
      <c r="I608" s="490"/>
    </row>
    <row r="609" spans="1:9">
      <c r="D609" s="444"/>
      <c r="I609" s="490"/>
    </row>
    <row r="610" spans="1:9" ht="14.25" customHeight="1">
      <c r="A610" s="484"/>
      <c r="B610" s="485" t="s">
        <v>307</v>
      </c>
      <c r="D610" s="1313" t="s">
        <v>1909</v>
      </c>
      <c r="E610" s="1313"/>
      <c r="F610" s="1313"/>
      <c r="I610" s="490"/>
    </row>
    <row r="611" spans="1:9">
      <c r="D611" s="1313"/>
      <c r="E611" s="1313"/>
      <c r="F611" s="1313"/>
      <c r="I611" s="490"/>
    </row>
    <row r="612" spans="1:9">
      <c r="D612" s="385"/>
      <c r="E612" s="1036" t="s">
        <v>1910</v>
      </c>
      <c r="F612" s="385"/>
      <c r="I612" s="490"/>
    </row>
    <row r="613" spans="1:9">
      <c r="I613" s="490"/>
    </row>
    <row r="614" spans="1:9">
      <c r="A614" s="1287" t="s">
        <v>1057</v>
      </c>
      <c r="B614" s="1287"/>
      <c r="C614" s="1287"/>
      <c r="D614" s="1287"/>
      <c r="E614" s="1287"/>
      <c r="F614" s="1287"/>
      <c r="G614" s="1287"/>
      <c r="H614" s="1028"/>
      <c r="I614" s="1153"/>
    </row>
    <row r="615" spans="1:9">
      <c r="A615" s="446"/>
      <c r="B615" s="446"/>
      <c r="I615" s="490"/>
    </row>
    <row r="616" spans="1:9">
      <c r="A616" s="482"/>
      <c r="B616" s="482"/>
      <c r="C616" s="482"/>
      <c r="D616" s="1321" t="s">
        <v>1110</v>
      </c>
      <c r="E616" s="1321"/>
      <c r="F616" s="1321"/>
      <c r="I616" s="490"/>
    </row>
    <row r="617" spans="1:9">
      <c r="A617" s="482"/>
      <c r="B617" s="482"/>
      <c r="C617" s="482"/>
      <c r="D617" s="1321"/>
      <c r="E617" s="1321"/>
      <c r="F617" s="1321"/>
      <c r="I617" s="490"/>
    </row>
    <row r="618" spans="1:9">
      <c r="C618" s="483"/>
      <c r="D618" s="1293" t="s">
        <v>1111</v>
      </c>
      <c r="E618" s="1293"/>
      <c r="F618" s="1293"/>
      <c r="I618" s="490"/>
    </row>
    <row r="619" spans="1:9">
      <c r="C619" s="483"/>
      <c r="D619" s="444"/>
      <c r="E619" s="444"/>
      <c r="F619" s="444"/>
      <c r="I619" s="490"/>
    </row>
    <row r="620" spans="1:9" ht="12.75" customHeight="1">
      <c r="A620" s="490"/>
      <c r="B620" s="485" t="s">
        <v>307</v>
      </c>
      <c r="D620" s="1309" t="s">
        <v>1112</v>
      </c>
      <c r="E620" s="1309"/>
      <c r="F620" s="1309"/>
      <c r="I620" s="490"/>
    </row>
    <row r="621" spans="1:9">
      <c r="D621" s="1309"/>
      <c r="E621" s="1309"/>
      <c r="F621" s="1309"/>
      <c r="I621" s="490"/>
    </row>
    <row r="622" spans="1:9">
      <c r="I622" s="490"/>
    </row>
    <row r="623" spans="1:9">
      <c r="B623" s="485" t="s">
        <v>307</v>
      </c>
      <c r="D623" s="1309" t="s">
        <v>1113</v>
      </c>
      <c r="E623" s="1309"/>
      <c r="F623" s="1309"/>
      <c r="I623" s="490"/>
    </row>
    <row r="624" spans="1:9">
      <c r="C624" s="500"/>
      <c r="D624" s="1309"/>
      <c r="E624" s="1309"/>
      <c r="F624" s="1309"/>
      <c r="I624" s="490"/>
    </row>
    <row r="625" spans="1:9">
      <c r="C625" s="500"/>
      <c r="I625" s="490"/>
    </row>
    <row r="626" spans="1:9">
      <c r="B626" s="485" t="s">
        <v>307</v>
      </c>
      <c r="C626" s="500"/>
      <c r="D626" s="1309" t="s">
        <v>1114</v>
      </c>
      <c r="E626" s="1309"/>
      <c r="F626" s="1309"/>
      <c r="I626" s="490"/>
    </row>
    <row r="627" spans="1:9">
      <c r="C627" s="500"/>
      <c r="D627" s="1309"/>
      <c r="E627" s="1309"/>
      <c r="F627" s="1309"/>
      <c r="I627" s="500"/>
    </row>
    <row r="628" spans="1:9">
      <c r="C628" s="500"/>
      <c r="I628" s="490"/>
    </row>
    <row r="629" spans="1:9">
      <c r="A629" s="1287" t="s">
        <v>1058</v>
      </c>
      <c r="B629" s="1287"/>
      <c r="C629" s="1287"/>
      <c r="D629" s="1287"/>
      <c r="E629" s="1287"/>
      <c r="F629" s="1287"/>
      <c r="G629" s="1287"/>
      <c r="H629" s="1028"/>
      <c r="I629" s="1153"/>
    </row>
    <row r="630" spans="1:9">
      <c r="A630" s="482"/>
      <c r="B630" s="482"/>
      <c r="C630" s="482"/>
      <c r="I630" s="490"/>
    </row>
    <row r="631" spans="1:9">
      <c r="C631" s="490"/>
      <c r="D631" s="1292" t="s">
        <v>1115</v>
      </c>
      <c r="E631" s="1292"/>
      <c r="F631" s="1292"/>
      <c r="I631" s="490"/>
    </row>
    <row r="632" spans="1:9">
      <c r="A632" s="490"/>
      <c r="B632" s="490"/>
      <c r="D632" s="404"/>
      <c r="I632" s="490"/>
    </row>
    <row r="633" spans="1:9" ht="14.25" customHeight="1">
      <c r="A633" s="484"/>
      <c r="B633" s="485" t="s">
        <v>307</v>
      </c>
      <c r="D633" s="1313" t="s">
        <v>2067</v>
      </c>
      <c r="E633" s="1313"/>
      <c r="F633" s="1313"/>
      <c r="I633" s="490"/>
    </row>
    <row r="634" spans="1:9">
      <c r="D634" s="1313"/>
      <c r="E634" s="1313"/>
      <c r="F634" s="1313"/>
      <c r="I634" s="490"/>
    </row>
    <row r="635" spans="1:9">
      <c r="D635" s="385"/>
      <c r="E635" s="1036" t="s">
        <v>1912</v>
      </c>
      <c r="F635" s="385"/>
      <c r="I635" s="490"/>
    </row>
    <row r="636" spans="1:9">
      <c r="D636" s="1284" t="s">
        <v>1911</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307</v>
      </c>
      <c r="D640" s="1284" t="s">
        <v>1116</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307</v>
      </c>
      <c r="C643" s="487"/>
      <c r="D643" s="1284" t="s">
        <v>1227</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307</v>
      </c>
      <c r="C646" s="487"/>
      <c r="D646" s="1285" t="s">
        <v>1117</v>
      </c>
      <c r="E646" s="1285"/>
      <c r="F646" s="1285"/>
      <c r="I646" s="490"/>
    </row>
    <row r="647" spans="1:9">
      <c r="A647" s="487"/>
      <c r="B647" s="487"/>
      <c r="C647" s="487"/>
      <c r="D647" s="446"/>
      <c r="E647" s="446"/>
      <c r="F647" s="446"/>
      <c r="I647" s="490"/>
    </row>
    <row r="648" spans="1:9">
      <c r="A648" s="1287" t="s">
        <v>1059</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1147</v>
      </c>
      <c r="E650" s="1292"/>
      <c r="F650" s="1292"/>
      <c r="I650" s="490"/>
    </row>
    <row r="651" spans="1:9">
      <c r="A651" s="483"/>
      <c r="B651" s="483"/>
      <c r="C651" s="483"/>
      <c r="D651" s="1285" t="s">
        <v>1148</v>
      </c>
      <c r="E651" s="1285"/>
      <c r="F651" s="1285"/>
      <c r="I651" s="490"/>
    </row>
    <row r="652" spans="1:9">
      <c r="A652" s="483"/>
      <c r="B652" s="483"/>
      <c r="C652" s="483"/>
      <c r="D652" s="446"/>
      <c r="E652" s="446"/>
      <c r="F652" s="446"/>
      <c r="I652" s="490"/>
    </row>
    <row r="653" spans="1:9" ht="12.75" customHeight="1">
      <c r="B653" s="485" t="s">
        <v>307</v>
      </c>
      <c r="C653" s="487"/>
      <c r="D653" s="1284" t="s">
        <v>1283</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307</v>
      </c>
      <c r="C658" s="487"/>
      <c r="D658" s="1284" t="s">
        <v>1285</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307</v>
      </c>
      <c r="C664" s="487"/>
      <c r="D664" s="1284" t="s">
        <v>1284</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307</v>
      </c>
      <c r="C669" s="487"/>
      <c r="D669" s="1284" t="s">
        <v>2068</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1060</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1077</v>
      </c>
      <c r="E683" s="1285"/>
      <c r="F683" s="1285"/>
      <c r="H683" s="501"/>
      <c r="I683" s="483"/>
      <c r="J683" s="501"/>
      <c r="K683" s="501"/>
    </row>
    <row r="684" spans="1:11">
      <c r="A684" s="483"/>
      <c r="B684" s="483"/>
      <c r="C684" s="483"/>
      <c r="H684" s="501"/>
      <c r="I684" s="483"/>
      <c r="J684" s="501"/>
      <c r="K684" s="501"/>
    </row>
    <row r="685" spans="1:11" ht="14.25">
      <c r="A685" s="484"/>
      <c r="B685" s="485" t="s">
        <v>307</v>
      </c>
      <c r="C685" s="483"/>
      <c r="D685" s="1285" t="s">
        <v>886</v>
      </c>
      <c r="E685" s="1285"/>
      <c r="F685" s="1285"/>
      <c r="H685" s="501"/>
      <c r="I685" s="483"/>
      <c r="J685" s="501"/>
      <c r="K685" s="501"/>
    </row>
    <row r="686" spans="1:11">
      <c r="A686" s="483"/>
      <c r="B686" s="483"/>
      <c r="C686" s="483"/>
      <c r="D686" s="1285" t="s">
        <v>895</v>
      </c>
      <c r="E686" s="1285"/>
      <c r="F686" s="1285"/>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4" t="s">
        <v>2069</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307</v>
      </c>
      <c r="C694" s="483"/>
      <c r="D694" s="1285" t="s">
        <v>918</v>
      </c>
      <c r="E694" s="1285"/>
      <c r="F694" s="1285"/>
      <c r="H694" s="501"/>
      <c r="I694" s="483"/>
      <c r="J694" s="501"/>
      <c r="K694" s="501"/>
    </row>
    <row r="695" spans="1:11" ht="14.25">
      <c r="A695" s="484"/>
      <c r="B695" s="484"/>
      <c r="C695" s="483"/>
      <c r="D695" s="1285" t="s">
        <v>895</v>
      </c>
      <c r="E695" s="1285"/>
      <c r="F695" s="1285"/>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5" t="s">
        <v>2470</v>
      </c>
      <c r="E698" s="1285"/>
      <c r="F698" s="1285"/>
      <c r="H698" s="501"/>
      <c r="I698" s="483"/>
      <c r="J698" s="501"/>
      <c r="K698" s="501"/>
    </row>
    <row r="699" spans="1:11" ht="14.25">
      <c r="A699" s="484"/>
      <c r="B699" s="484"/>
      <c r="C699" s="483"/>
      <c r="D699" s="1285" t="s">
        <v>895</v>
      </c>
      <c r="E699" s="1285"/>
      <c r="F699" s="1285"/>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4" t="s">
        <v>2245</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4" t="s">
        <v>1202</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4" t="s">
        <v>1078</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307</v>
      </c>
      <c r="C725" s="483"/>
      <c r="D725" s="1284" t="s">
        <v>2463</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4" t="s">
        <v>2462</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307</v>
      </c>
      <c r="C733" s="483"/>
      <c r="D733" s="1284" t="s">
        <v>2461</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307</v>
      </c>
      <c r="C738" s="483"/>
      <c r="D738" s="1284" t="s">
        <v>1079</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307</v>
      </c>
      <c r="C744" s="483"/>
      <c r="D744" s="1284" t="s">
        <v>2147</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2076</v>
      </c>
      <c r="E751" s="1322"/>
      <c r="F751" s="1322"/>
      <c r="H751" s="501"/>
      <c r="I751" s="483"/>
      <c r="J751" s="501"/>
      <c r="K751" s="501"/>
    </row>
    <row r="752" spans="1:11">
      <c r="A752" s="483"/>
      <c r="B752" s="483"/>
      <c r="C752" s="483"/>
      <c r="D752" s="341"/>
      <c r="H752" s="501"/>
      <c r="I752" s="483"/>
      <c r="J752" s="501"/>
      <c r="K752" s="501"/>
    </row>
    <row r="753" spans="1:11">
      <c r="A753" s="1291" t="s">
        <v>1061</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1071</v>
      </c>
      <c r="E755" s="1286"/>
      <c r="F755" s="1286"/>
      <c r="G755" s="501"/>
      <c r="H755" s="501"/>
      <c r="I755" s="483"/>
      <c r="J755" s="501"/>
      <c r="K755" s="501"/>
    </row>
    <row r="756" spans="1:11">
      <c r="A756" s="483"/>
      <c r="B756" s="483"/>
      <c r="C756" s="483"/>
      <c r="D756" s="1290" t="s">
        <v>1072</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307</v>
      </c>
      <c r="D758" s="1284" t="s">
        <v>1073</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4" t="s">
        <v>1243</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307</v>
      </c>
      <c r="C770" s="504"/>
      <c r="D770" s="1309" t="s">
        <v>1244</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307</v>
      </c>
      <c r="D774" s="1284" t="s">
        <v>1199</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307</v>
      </c>
      <c r="D777" s="1284" t="s">
        <v>1216</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1803</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296" t="s">
        <v>1757</v>
      </c>
      <c r="E784" s="1296"/>
      <c r="F784" s="1296"/>
      <c r="G784" s="3"/>
      <c r="I784" s="490"/>
    </row>
    <row r="785" spans="1:9">
      <c r="A785" s="57"/>
      <c r="B785" s="57"/>
      <c r="C785" s="354"/>
      <c r="D785" s="447"/>
      <c r="E785" s="447"/>
      <c r="F785" s="447"/>
      <c r="G785" s="3"/>
      <c r="I785" s="490"/>
    </row>
    <row r="786" spans="1:9">
      <c r="A786" s="57"/>
      <c r="B786" s="485" t="s">
        <v>307</v>
      </c>
      <c r="C786" s="354"/>
      <c r="D786" s="1317" t="s">
        <v>1758</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307</v>
      </c>
      <c r="C790" s="172"/>
      <c r="D790" s="1317" t="s">
        <v>1759</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307</v>
      </c>
      <c r="C794" s="989"/>
      <c r="D794" s="1317" t="s">
        <v>1760</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307</v>
      </c>
      <c r="C798" s="989"/>
      <c r="D798" s="1317" t="s">
        <v>1761</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1804</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307</v>
      </c>
      <c r="C808" s="989"/>
      <c r="D808" s="1317" t="s">
        <v>1762</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307</v>
      </c>
      <c r="C815" s="989"/>
      <c r="D815" s="1317" t="s">
        <v>1763</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307</v>
      </c>
      <c r="C822" s="989"/>
      <c r="D822" s="1289" t="s">
        <v>1764</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1765</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1805</v>
      </c>
      <c r="E831" s="1314"/>
      <c r="F831" s="1314"/>
      <c r="G831" s="3"/>
      <c r="I831" s="490"/>
    </row>
    <row r="832" spans="1:9" ht="14.25" customHeight="1">
      <c r="A832" s="175"/>
      <c r="B832" s="175"/>
      <c r="C832" s="354"/>
      <c r="D832" s="1261" t="s">
        <v>1766</v>
      </c>
      <c r="E832" s="1261"/>
      <c r="F832" s="1261"/>
      <c r="G832" s="3"/>
      <c r="I832" s="490"/>
    </row>
    <row r="833" spans="1:9" ht="12.75" customHeight="1">
      <c r="A833" s="175"/>
      <c r="B833" s="175"/>
      <c r="C833" s="354"/>
      <c r="D833" s="441"/>
      <c r="E833" s="441"/>
      <c r="F833" s="441"/>
      <c r="G833" s="3"/>
      <c r="I833" s="490"/>
    </row>
    <row r="834" spans="1:9" ht="12.75" customHeight="1">
      <c r="A834" s="354"/>
      <c r="B834" s="485" t="s">
        <v>307</v>
      </c>
      <c r="C834" s="989"/>
      <c r="D834" s="1261" t="s">
        <v>1767</v>
      </c>
      <c r="E834" s="1261"/>
      <c r="F834" s="1261"/>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2077</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307</v>
      </c>
      <c r="C848" s="989"/>
      <c r="D848" s="1261" t="s">
        <v>1768</v>
      </c>
      <c r="E848" s="1261"/>
      <c r="F848" s="1261"/>
      <c r="G848" s="3"/>
      <c r="I848" s="490" t="s">
        <v>1884</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307</v>
      </c>
      <c r="C852" s="989"/>
      <c r="D852" s="1314" t="s">
        <v>1769</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2070</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307</v>
      </c>
      <c r="C861" s="989"/>
      <c r="D861" s="1261" t="s">
        <v>1770</v>
      </c>
      <c r="E861" s="1261"/>
      <c r="F861" s="1261"/>
      <c r="G861" s="3"/>
      <c r="I861" s="490" t="s">
        <v>1882</v>
      </c>
    </row>
    <row r="862" spans="1:9" ht="12.75" customHeight="1">
      <c r="A862" s="175"/>
      <c r="B862" s="175"/>
      <c r="C862" s="989"/>
      <c r="D862" s="1261" t="s">
        <v>1771</v>
      </c>
      <c r="E862" s="1261"/>
      <c r="F862" s="1261"/>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1" t="s">
        <v>1772</v>
      </c>
      <c r="E865" s="1261"/>
      <c r="F865" s="1261"/>
      <c r="G865" s="3"/>
      <c r="I865" s="490" t="s">
        <v>1885</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1806</v>
      </c>
      <c r="E872" s="1323"/>
      <c r="F872" s="1323"/>
      <c r="G872" s="988"/>
      <c r="I872" s="490"/>
    </row>
    <row r="873" spans="1:9" ht="12.75" customHeight="1">
      <c r="A873" s="354"/>
      <c r="B873" s="354"/>
      <c r="C873" s="174"/>
      <c r="D873" s="1318" t="s">
        <v>1774</v>
      </c>
      <c r="E873" s="1318"/>
      <c r="F873" s="1318"/>
      <c r="G873" s="988"/>
      <c r="I873" s="490"/>
    </row>
    <row r="874" spans="1:9" ht="12.75" customHeight="1">
      <c r="A874" s="354"/>
      <c r="B874" s="354"/>
      <c r="C874" s="174"/>
      <c r="D874" s="995"/>
      <c r="E874" s="995"/>
      <c r="F874" s="995"/>
      <c r="G874" s="988"/>
      <c r="I874" s="490"/>
    </row>
    <row r="875" spans="1:9" ht="12.75" customHeight="1">
      <c r="A875" s="175"/>
      <c r="B875" s="485" t="s">
        <v>307</v>
      </c>
      <c r="C875" s="354"/>
      <c r="D875" s="1301" t="s">
        <v>1775</v>
      </c>
      <c r="E875" s="1301"/>
      <c r="F875" s="1301"/>
      <c r="G875" s="988"/>
      <c r="I875" s="490" t="s">
        <v>1882</v>
      </c>
    </row>
    <row r="876" spans="1:9" ht="12.75" customHeight="1">
      <c r="A876" s="354"/>
      <c r="B876" s="354"/>
      <c r="C876" s="354"/>
      <c r="D876" s="2" t="s">
        <v>1750</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1" t="s">
        <v>1776</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1777</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2070</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307</v>
      </c>
      <c r="C890" s="354"/>
      <c r="D890" s="1302" t="s">
        <v>1770</v>
      </c>
      <c r="E890" s="1302"/>
      <c r="F890" s="1302"/>
      <c r="G890" s="988"/>
      <c r="I890" s="490"/>
    </row>
    <row r="891" spans="1:9" ht="12.75" customHeight="1">
      <c r="A891" s="175"/>
      <c r="B891" s="175"/>
      <c r="C891" s="354"/>
      <c r="D891" s="1302" t="s">
        <v>1771</v>
      </c>
      <c r="E891" s="1302"/>
      <c r="F891" s="1302"/>
      <c r="G891" s="988"/>
      <c r="I891" s="490"/>
    </row>
    <row r="892" spans="1:9" ht="12.75" customHeight="1">
      <c r="A892" s="175"/>
      <c r="B892" s="175"/>
      <c r="C892" s="354"/>
      <c r="D892" s="2" t="s">
        <v>1272</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1" t="s">
        <v>1772</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1807</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1813</v>
      </c>
      <c r="E901" s="1326"/>
      <c r="F901" s="1326"/>
      <c r="G901" s="57"/>
      <c r="I901" s="490"/>
    </row>
    <row r="902" spans="1:9" ht="12.75" customHeight="1">
      <c r="A902" s="57"/>
      <c r="B902" s="57"/>
      <c r="C902" s="57"/>
      <c r="D902" s="981"/>
      <c r="E902" s="981"/>
      <c r="F902" s="981"/>
      <c r="G902" s="57"/>
      <c r="I902" s="490"/>
    </row>
    <row r="903" spans="1:9" ht="12.75" customHeight="1">
      <c r="A903" s="57"/>
      <c r="B903" s="485" t="s">
        <v>307</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1808</v>
      </c>
      <c r="E905" s="1326"/>
      <c r="F905" s="1326"/>
      <c r="G905" s="988"/>
      <c r="I905" s="490"/>
    </row>
    <row r="906" spans="1:9" ht="12.75" customHeight="1">
      <c r="A906" s="172"/>
      <c r="B906" s="172"/>
      <c r="C906" s="172"/>
      <c r="D906" s="1301" t="s">
        <v>1778</v>
      </c>
      <c r="E906" s="1301"/>
      <c r="F906" s="1301"/>
      <c r="G906" s="988"/>
      <c r="I906" s="490"/>
    </row>
    <row r="907" spans="1:9" ht="12.75" customHeight="1">
      <c r="A907" s="989"/>
      <c r="B907" s="989"/>
      <c r="C907" s="989"/>
      <c r="D907" s="2"/>
      <c r="E907" s="988"/>
      <c r="F907" s="988"/>
      <c r="G907" s="988"/>
      <c r="I907" s="490"/>
    </row>
    <row r="908" spans="1:9" ht="12.75" customHeight="1">
      <c r="A908" s="175"/>
      <c r="B908" s="485" t="s">
        <v>307</v>
      </c>
      <c r="C908" s="354"/>
      <c r="D908" s="1261" t="s">
        <v>1782</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1781</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307</v>
      </c>
      <c r="C913" s="174"/>
      <c r="D913" s="1265" t="s">
        <v>1779</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307</v>
      </c>
      <c r="C922" s="989"/>
      <c r="D922" s="1261" t="s">
        <v>1783</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1784</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301" t="s">
        <v>2071</v>
      </c>
      <c r="E930" s="1301"/>
      <c r="F930" s="1301"/>
      <c r="G930" s="988"/>
      <c r="I930" s="490"/>
    </row>
    <row r="931" spans="1:9" ht="12.75" customHeight="1">
      <c r="A931" s="989"/>
      <c r="B931" s="989"/>
      <c r="C931" s="989"/>
      <c r="D931" s="118"/>
      <c r="E931" s="988"/>
      <c r="F931" s="988"/>
      <c r="G931" s="988"/>
      <c r="I931" s="490"/>
    </row>
    <row r="932" spans="1:9" ht="12.75" customHeight="1">
      <c r="A932" s="989"/>
      <c r="B932" s="485" t="s">
        <v>307</v>
      </c>
      <c r="C932" s="989"/>
      <c r="D932" s="1301" t="s">
        <v>2072</v>
      </c>
      <c r="E932" s="1301"/>
      <c r="F932" s="1301"/>
      <c r="G932" s="988"/>
      <c r="I932" s="490"/>
    </row>
    <row r="933" spans="1:9" ht="12.75" customHeight="1">
      <c r="A933" s="174"/>
      <c r="B933" s="174"/>
      <c r="C933" s="174"/>
      <c r="D933" s="2"/>
      <c r="E933" s="3"/>
      <c r="F933" s="988"/>
      <c r="G933" s="988"/>
      <c r="I933" s="490"/>
    </row>
    <row r="934" spans="1:9" ht="12.75" customHeight="1">
      <c r="A934" s="997"/>
      <c r="B934" s="485" t="s">
        <v>307</v>
      </c>
      <c r="C934" s="998"/>
      <c r="D934" s="1265" t="s">
        <v>1780</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307</v>
      </c>
      <c r="C944" s="174"/>
      <c r="D944" s="1320" t="s">
        <v>1888</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4" t="s">
        <v>2139</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1785</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5" t="s">
        <v>1887</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1786</v>
      </c>
      <c r="E969" s="1323"/>
      <c r="F969" s="1323"/>
      <c r="G969" s="3"/>
      <c r="I969" s="490"/>
    </row>
    <row r="970" spans="1:9" ht="12.75" customHeight="1">
      <c r="A970" s="175"/>
      <c r="B970" s="485" t="s">
        <v>307</v>
      </c>
      <c r="C970" s="354"/>
      <c r="D970" s="1301" t="s">
        <v>1809</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1787</v>
      </c>
      <c r="E972" s="1323"/>
      <c r="F972" s="1323"/>
      <c r="G972"/>
      <c r="I972" s="490"/>
    </row>
    <row r="973" spans="1:9" ht="12.75" customHeight="1">
      <c r="A973" s="175"/>
      <c r="B973" s="485" t="s">
        <v>307</v>
      </c>
      <c r="C973" s="354"/>
      <c r="D973" s="1261" t="s">
        <v>2073</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1788</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1810</v>
      </c>
      <c r="E991" s="1323"/>
      <c r="F991" s="1323"/>
      <c r="G991" s="3"/>
      <c r="I991" s="490"/>
    </row>
    <row r="992" spans="1:9" ht="12.75" customHeight="1">
      <c r="A992" s="172"/>
      <c r="B992" s="172"/>
      <c r="C992" s="172"/>
      <c r="D992" s="1301" t="s">
        <v>1789</v>
      </c>
      <c r="E992" s="1301"/>
      <c r="F992" s="1301"/>
      <c r="G992" s="3"/>
      <c r="I992" s="490"/>
    </row>
    <row r="993" spans="1:9" ht="12.75" customHeight="1">
      <c r="A993" s="172"/>
      <c r="B993" s="172"/>
      <c r="C993" s="172"/>
      <c r="D993" s="3"/>
      <c r="E993" s="3"/>
      <c r="F993" s="988"/>
      <c r="G993"/>
      <c r="I993" s="490"/>
    </row>
    <row r="994" spans="1:9" ht="12.75" customHeight="1">
      <c r="A994" s="354"/>
      <c r="B994" s="485" t="s">
        <v>307</v>
      </c>
      <c r="C994" s="354"/>
      <c r="D994" s="1325" t="s">
        <v>1917</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1" t="s">
        <v>1790</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1" t="s">
        <v>2231</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1" t="s">
        <v>1791</v>
      </c>
      <c r="E1010" s="1301"/>
      <c r="F1010" s="1301"/>
      <c r="G1010"/>
      <c r="I1010" s="490"/>
    </row>
    <row r="1011" spans="1:9" ht="12.75" customHeight="1">
      <c r="A1011" s="354"/>
      <c r="B1011" s="354"/>
      <c r="C1011" s="354"/>
      <c r="D1011" s="3"/>
      <c r="E1011" s="3"/>
      <c r="F1011" s="3"/>
      <c r="G1011"/>
      <c r="I1011" s="490"/>
    </row>
    <row r="1012" spans="1:9" ht="12.75" customHeight="1">
      <c r="A1012" s="175"/>
      <c r="B1012" s="485" t="s">
        <v>307</v>
      </c>
      <c r="C1012" s="354"/>
      <c r="D1012" s="1301" t="s">
        <v>1792</v>
      </c>
      <c r="E1012" s="1301"/>
      <c r="F1012" s="1301"/>
      <c r="G1012"/>
      <c r="I1012" s="490"/>
    </row>
    <row r="1013" spans="1:9" ht="12.75" customHeight="1">
      <c r="A1013" s="354"/>
      <c r="B1013" s="354"/>
      <c r="C1013" s="354"/>
      <c r="D1013" s="118"/>
      <c r="E1013" s="3"/>
      <c r="F1013" s="3"/>
      <c r="G1013"/>
      <c r="I1013" s="490"/>
    </row>
    <row r="1014" spans="1:9" ht="12.75" customHeight="1">
      <c r="A1014" s="175"/>
      <c r="B1014" s="485" t="s">
        <v>307</v>
      </c>
      <c r="C1014" s="354"/>
      <c r="D1014" s="1301" t="s">
        <v>1793</v>
      </c>
      <c r="E1014" s="1301"/>
      <c r="F1014" s="1301"/>
      <c r="G1014"/>
      <c r="I1014" s="490"/>
    </row>
    <row r="1015" spans="1:9" ht="12.75" customHeight="1">
      <c r="A1015" s="354"/>
      <c r="B1015" s="354"/>
      <c r="C1015" s="354"/>
      <c r="D1015" s="118"/>
      <c r="E1015" s="3"/>
      <c r="F1015" s="3"/>
      <c r="G1015"/>
      <c r="I1015" s="490"/>
    </row>
    <row r="1016" spans="1:9" ht="12.75" customHeight="1">
      <c r="A1016" s="175"/>
      <c r="B1016" s="485" t="s">
        <v>307</v>
      </c>
      <c r="C1016" s="354"/>
      <c r="D1016" s="1261" t="s">
        <v>1794</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7" t="s">
        <v>1795</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4" t="s">
        <v>1796</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1" t="s">
        <v>1797</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1" t="s">
        <v>1798</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1799</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1800</v>
      </c>
      <c r="E1031" s="1326"/>
      <c r="F1031" s="1326"/>
      <c r="G1031" s="3"/>
      <c r="I1031" s="490"/>
    </row>
    <row r="1032" spans="1:9" ht="12.75" customHeight="1">
      <c r="A1032" s="354"/>
      <c r="B1032" s="354"/>
      <c r="C1032" s="354"/>
      <c r="D1032" s="1324" t="s">
        <v>1801</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1815</v>
      </c>
      <c r="E1034" s="1326"/>
      <c r="F1034" s="1326"/>
      <c r="G1034" s="3"/>
      <c r="I1034" s="490"/>
    </row>
    <row r="1035" spans="1:9" ht="12.75" customHeight="1">
      <c r="A1035" s="354"/>
      <c r="B1035" s="485" t="s">
        <v>307</v>
      </c>
      <c r="C1035" s="354"/>
      <c r="D1035" s="1324" t="s">
        <v>1273</v>
      </c>
      <c r="E1035" s="1324"/>
      <c r="F1035" s="1324"/>
      <c r="G1035" s="3"/>
      <c r="I1035" s="490"/>
    </row>
    <row r="1036" spans="1:9" ht="12.75" customHeight="1">
      <c r="A1036" s="354"/>
      <c r="B1036" s="175"/>
      <c r="C1036" s="354"/>
      <c r="D1036" s="1324" t="s">
        <v>1802</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1811</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1274</v>
      </c>
      <c r="E1040" s="1331"/>
      <c r="F1040" s="1331"/>
      <c r="G1040" s="3"/>
      <c r="I1040" s="490"/>
    </row>
    <row r="1041" spans="1:9" ht="12.75" hidden="1" customHeight="1">
      <c r="A1041" s="118"/>
      <c r="B1041" s="485" t="s">
        <v>307</v>
      </c>
      <c r="D1041" s="1293" t="s">
        <v>1273</v>
      </c>
      <c r="E1041" s="1293"/>
      <c r="F1041" s="1293"/>
      <c r="G1041" s="3"/>
      <c r="I1041" s="490"/>
    </row>
    <row r="1042" spans="1:9" ht="12.75" hidden="1" customHeight="1">
      <c r="A1042" s="118"/>
      <c r="B1042" s="402"/>
      <c r="D1042" s="1293" t="s">
        <v>1812</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1067</v>
      </c>
      <c r="E1044" s="1332"/>
      <c r="F1044" s="1332"/>
      <c r="G1044" s="3"/>
      <c r="I1044" s="490"/>
    </row>
    <row r="1045" spans="1:9" ht="12.75" customHeight="1">
      <c r="A1045" s="319"/>
      <c r="B1045" s="319"/>
      <c r="C1045" s="319"/>
      <c r="D1045" s="1302" t="s">
        <v>2249</v>
      </c>
      <c r="E1045" s="1302"/>
      <c r="F1045" s="1302"/>
      <c r="G1045" s="98"/>
      <c r="I1045" s="490"/>
    </row>
    <row r="1046" spans="1:9" ht="12.75" customHeight="1">
      <c r="A1046" s="175"/>
      <c r="B1046" s="485" t="s">
        <v>307</v>
      </c>
      <c r="C1046" s="354"/>
      <c r="D1046" s="1302" t="s">
        <v>986</v>
      </c>
      <c r="E1046" s="1302"/>
      <c r="F1046" s="1302"/>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10" t="s">
        <v>1832</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307</v>
      </c>
      <c r="C1054" s="402"/>
      <c r="D1054" s="1328" t="s">
        <v>1816</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307</v>
      </c>
      <c r="C1062" s="402"/>
      <c r="D1062" s="402" t="s">
        <v>1814</v>
      </c>
      <c r="I1062" s="490"/>
    </row>
    <row r="1063" spans="1:9">
      <c r="A1063" s="402"/>
      <c r="B1063" s="402"/>
      <c r="C1063" s="402"/>
      <c r="I1063" s="490"/>
    </row>
    <row r="1064" spans="1:9">
      <c r="A1064" s="402"/>
      <c r="B1064" s="485" t="s">
        <v>307</v>
      </c>
      <c r="C1064" s="402"/>
      <c r="D1064" s="1328" t="s">
        <v>1820</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1821</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307</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307</v>
      </c>
      <c r="C1079" s="402"/>
      <c r="D1079" s="119" t="s">
        <v>1830</v>
      </c>
      <c r="I1079" s="490"/>
    </row>
    <row r="1080" spans="1:9">
      <c r="A1080" s="402"/>
      <c r="B1080" s="402"/>
      <c r="C1080" s="402"/>
      <c r="D1080" s="1261" t="s">
        <v>1831</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307</v>
      </c>
      <c r="C1087" s="402"/>
      <c r="D1087" s="1327" t="s">
        <v>1823</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1828</v>
      </c>
      <c r="I1092" s="490"/>
    </row>
    <row r="1093" spans="1:9">
      <c r="A1093" s="402"/>
      <c r="B1093" s="402"/>
      <c r="C1093" s="402"/>
      <c r="I1093" s="490"/>
    </row>
    <row r="1094" spans="1:9">
      <c r="A1094" s="402"/>
      <c r="B1094" s="485" t="s">
        <v>307</v>
      </c>
      <c r="C1094" s="402"/>
      <c r="D1094" s="1277" t="s">
        <v>2282</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1833</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9" t="s">
        <v>1931</v>
      </c>
      <c r="E1101" s="1329"/>
      <c r="F1101" s="1329"/>
      <c r="I1101" s="490"/>
    </row>
    <row r="1102" spans="1:9">
      <c r="A1102" s="402"/>
      <c r="B1102" s="402"/>
      <c r="C1102" s="402"/>
      <c r="D1102" s="1329"/>
      <c r="E1102" s="1329"/>
      <c r="F1102" s="1329"/>
      <c r="I1102" s="490"/>
    </row>
    <row r="1103" spans="1:9">
      <c r="A1103" s="402"/>
      <c r="B1103" s="402"/>
      <c r="C1103" s="402"/>
      <c r="D1103" s="1330" t="s">
        <v>2145</v>
      </c>
      <c r="E1103" s="1261"/>
      <c r="F1103" s="1261"/>
      <c r="I1103" s="490"/>
    </row>
    <row r="1104" spans="1:9">
      <c r="A1104" s="402"/>
      <c r="B1104" s="402"/>
      <c r="C1104" s="402"/>
      <c r="D1104" s="527"/>
      <c r="I1104" s="490"/>
    </row>
    <row r="1105" spans="1:9">
      <c r="A1105" s="402"/>
      <c r="B1105" s="485" t="s">
        <v>307</v>
      </c>
      <c r="C1105" s="402"/>
      <c r="D1105" s="1327" t="s">
        <v>1834</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307</v>
      </c>
      <c r="C1108" s="402"/>
      <c r="D1108" s="1327" t="s">
        <v>1889</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307</v>
      </c>
      <c r="C1115" s="402"/>
      <c r="D1115" s="1327" t="s">
        <v>1835</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307</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1" t="s">
        <v>1891</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84" workbookViewId="0">
      <selection activeCell="D220" sqref="D220:Z22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9</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2511</v>
      </c>
      <c r="BE8" s="1249">
        <f>SUMIF($AC$718:$AC$752,"&lt;=35%",$G$718:G$752)-SUM($BE$5:BE7)</f>
        <v>0</v>
      </c>
    </row>
    <row r="9" spans="1:58" ht="12.95" customHeight="1">
      <c r="A9" s="1839" t="s">
        <v>2078</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2503</v>
      </c>
      <c r="BE9" s="1249">
        <f>SUMIF($AC$718:$AC$752,"&lt;=40%",$G$718:G$752)-SUM($BE$5:BE8)</f>
        <v>0</v>
      </c>
    </row>
    <row r="10" spans="1:58" ht="12.95" customHeight="1">
      <c r="A10" s="1839" t="s">
        <v>2460</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2512</v>
      </c>
      <c r="BE10" s="1249">
        <f>SUMIF($AC$718:$AC$752,"&lt;=45%",$G$718:G$752)-SUM($BE$5:BE9)</f>
        <v>0</v>
      </c>
    </row>
    <row r="11" spans="1:58" ht="12.95" customHeight="1">
      <c r="A11" s="1839" t="s">
        <v>2606</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2504</v>
      </c>
      <c r="BE11" s="1249">
        <f>SUMIF($AC$718:$AC$752,"&lt;=50%",$G$718:G$752)-SUM($BE$5:BE10)</f>
        <v>2</v>
      </c>
    </row>
    <row r="12" spans="1:58" ht="12.95" customHeight="1">
      <c r="A12" s="1840" t="s">
        <v>2612</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2513</v>
      </c>
      <c r="BE12" s="1249">
        <f>SUMIF($AC$718:$AC$752,"&lt;=55%",$G$718:G$752)-SUM($BE$5:BE11)</f>
        <v>0</v>
      </c>
    </row>
    <row r="13" spans="1:58" ht="12.95" customHeight="1">
      <c r="A13" s="1271" t="s">
        <v>2079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2505</v>
      </c>
      <c r="BE13" s="1249">
        <f>SUMIF($AC$718:$AC$752,"&lt;=60%",$G$718:G$752)-SUM($BE$5:BE12)</f>
        <v>8</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2506</v>
      </c>
      <c r="BE14" s="1249">
        <f>SUMIF($AC$718:$AC$752,"&lt;=70%",$G$718:G$752)-SUM($BE$5:BE13)</f>
        <v>29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2080</v>
      </c>
      <c r="C16" s="4"/>
      <c r="D16" s="4"/>
      <c r="E16" s="4"/>
      <c r="F16" s="4"/>
      <c r="G16" s="4"/>
      <c r="H16" s="1553" t="s">
        <v>2618</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248" t="s">
        <v>657</v>
      </c>
      <c r="BE16" s="1249" t="str">
        <f>Application!H18</f>
        <v>Park Street Apartments</v>
      </c>
    </row>
    <row r="17" spans="1:58" ht="12.95" customHeight="1">
      <c r="BD17" s="1247" t="s">
        <v>2520</v>
      </c>
      <c r="BE17" s="1249">
        <f>Application!AA934</f>
        <v>0</v>
      </c>
    </row>
    <row r="18" spans="1:58" ht="12.95" customHeight="1">
      <c r="A18" s="57" t="s">
        <v>101</v>
      </c>
      <c r="C18" s="4"/>
      <c r="D18" s="4"/>
      <c r="E18" s="4"/>
      <c r="F18" s="4"/>
      <c r="G18" s="4"/>
      <c r="H18" s="1516" t="s">
        <v>2614</v>
      </c>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BD18" s="1248" t="s">
        <v>2521</v>
      </c>
      <c r="BE18" s="1249">
        <f>'CalHFA Addendum'!N11</f>
        <v>0</v>
      </c>
    </row>
    <row r="19" spans="1:58" ht="12.95" customHeight="1">
      <c r="BD19" s="1247" t="s">
        <v>2522</v>
      </c>
      <c r="BE19" s="1249">
        <f>Application!M26</f>
        <v>1298110</v>
      </c>
    </row>
    <row r="20" spans="1:58" ht="12.95"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2523</v>
      </c>
      <c r="BE20" s="1249">
        <f>Application!M27</f>
        <v>7489097</v>
      </c>
    </row>
    <row r="21" spans="1:58" ht="12.95"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2524</v>
      </c>
      <c r="BE21" s="1249">
        <f>Application!AM554</f>
        <v>8011112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28199180</v>
      </c>
      <c r="BF22" s="3" t="s">
        <v>2597</v>
      </c>
    </row>
    <row r="23" spans="1:58" ht="12.95" customHeight="1">
      <c r="A23" s="1329" t="s">
        <v>2148</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2525</v>
      </c>
      <c r="BE23" s="1249">
        <f>'Sources and Uses Budget'!B4</f>
        <v>2660867</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2526</v>
      </c>
      <c r="BE24" s="1249">
        <f>Application!AG450</f>
        <v>75857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43">
        <f>'Basis &amp; Credits'!AB56</f>
        <v>1298110</v>
      </c>
      <c r="N26" s="1843"/>
      <c r="O26" s="1843"/>
      <c r="P26" s="1843"/>
      <c r="Q26" s="1843"/>
      <c r="R26" s="4" t="s">
        <v>760</v>
      </c>
      <c r="S26" s="4"/>
      <c r="T26" s="4"/>
      <c r="U26" s="4"/>
      <c r="V26" s="4"/>
      <c r="W26" s="4"/>
      <c r="X26" s="4"/>
      <c r="Y26" s="4"/>
      <c r="Z26" s="4"/>
      <c r="AF26" s="4"/>
      <c r="AG26" s="4"/>
      <c r="AH26" s="4"/>
      <c r="AI26" s="4"/>
      <c r="AJ26" s="4"/>
      <c r="AK26" s="4"/>
      <c r="BD26" s="1248" t="s">
        <v>1641</v>
      </c>
      <c r="BE26" s="1249" t="b">
        <f>Application!M356="Yes"</f>
        <v>0</v>
      </c>
    </row>
    <row r="27" spans="1:58" ht="12.95" customHeight="1">
      <c r="A27" s="4"/>
      <c r="C27" s="4"/>
      <c r="D27" s="4"/>
      <c r="E27" s="4"/>
      <c r="F27" s="4"/>
      <c r="G27" s="4"/>
      <c r="H27" s="4"/>
      <c r="I27" s="4"/>
      <c r="J27" s="4"/>
      <c r="K27" s="4"/>
      <c r="L27" s="4"/>
      <c r="M27" s="1360">
        <f>'Basis &amp; Credits'!AB78</f>
        <v>7489097</v>
      </c>
      <c r="N27" s="1360"/>
      <c r="O27" s="1360"/>
      <c r="P27" s="1360"/>
      <c r="Q27" s="1360"/>
      <c r="R27" s="3" t="s">
        <v>1269</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1" t="s">
        <v>2149</v>
      </c>
      <c r="B29" s="1531"/>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531"/>
      <c r="AM29" s="1531"/>
      <c r="AN29" s="1531"/>
      <c r="AO29" s="1531"/>
      <c r="AP29" s="1531"/>
      <c r="AQ29" s="1531"/>
      <c r="AR29" s="1531"/>
      <c r="AS29" s="1531"/>
      <c r="AT29" s="1531"/>
      <c r="BD29" s="1247" t="s">
        <v>2529</v>
      </c>
      <c r="BE29" s="1249" t="b">
        <f>Application!M358="Yes"</f>
        <v>0</v>
      </c>
    </row>
    <row r="30" spans="1:58" ht="12.95" customHeight="1">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Z30" s="20"/>
      <c r="BD30" s="1248" t="s">
        <v>28</v>
      </c>
      <c r="BE30" s="1249" t="b">
        <f>Application!AJ355="Yes"</f>
        <v>0</v>
      </c>
    </row>
    <row r="31" spans="1:58" ht="12.95" customHeight="1">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531"/>
      <c r="AM31" s="1531"/>
      <c r="AN31" s="1531"/>
      <c r="AO31" s="1531"/>
      <c r="AP31" s="1531"/>
      <c r="AQ31" s="1531"/>
      <c r="AR31" s="1531"/>
      <c r="AS31" s="1531"/>
      <c r="AT31" s="1531"/>
      <c r="AU31" s="20"/>
      <c r="AV31" s="20"/>
      <c r="AW31" s="20"/>
      <c r="AX31" s="20"/>
      <c r="AY31" s="20"/>
      <c r="AZ31" s="20"/>
      <c r="BD31" s="1247" t="s">
        <v>2530</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1280</v>
      </c>
      <c r="C33" s="519"/>
      <c r="D33" s="519"/>
      <c r="E33" s="519"/>
      <c r="F33" s="519"/>
      <c r="G33" s="519"/>
      <c r="H33" s="519"/>
      <c r="I33" s="519"/>
      <c r="J33" s="519"/>
      <c r="K33" s="519"/>
      <c r="L33" s="519"/>
      <c r="M33" s="519"/>
      <c r="N33" s="519"/>
      <c r="O33" s="1438" t="s">
        <v>546</v>
      </c>
      <c r="P33" s="1438"/>
      <c r="Q33" s="1842" t="s">
        <v>2150</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2598</v>
      </c>
      <c r="BE33" s="1249" t="str">
        <f>Application!D220</f>
        <v>East Bay Region: Alameda and Contra Costa Counties</v>
      </c>
    </row>
    <row r="34" spans="1:57" ht="12.95" customHeight="1">
      <c r="A34" s="1531" t="s">
        <v>2151</v>
      </c>
      <c r="B34" s="1531"/>
      <c r="C34" s="1531"/>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c r="AL34" s="1531"/>
      <c r="AM34" s="1531"/>
      <c r="AN34" s="1531"/>
      <c r="AO34" s="1531"/>
      <c r="AP34" s="1531"/>
      <c r="AQ34" s="1531"/>
      <c r="AR34" s="1531"/>
      <c r="AS34" s="1531"/>
      <c r="AT34" s="1531"/>
      <c r="AU34" s="20"/>
      <c r="AV34" s="20"/>
      <c r="AW34" s="20"/>
      <c r="AX34" s="20"/>
      <c r="AY34" s="20"/>
      <c r="AZ34" s="20"/>
      <c r="BD34" s="1248" t="s">
        <v>2532</v>
      </c>
      <c r="BE34" s="1249" t="str">
        <f>Application!I185</f>
        <v>348 Park Street</v>
      </c>
    </row>
    <row r="35" spans="1:57" ht="12.95" customHeight="1">
      <c r="A35" s="1531"/>
      <c r="B35" s="1531"/>
      <c r="C35" s="1531"/>
      <c r="D35" s="1531"/>
      <c r="E35" s="1531"/>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531"/>
      <c r="AK35" s="1531"/>
      <c r="AL35" s="1531"/>
      <c r="AM35" s="1531"/>
      <c r="AN35" s="1531"/>
      <c r="AO35" s="1531"/>
      <c r="AP35" s="1531"/>
      <c r="AQ35" s="1531"/>
      <c r="AR35" s="1531"/>
      <c r="AS35" s="1531"/>
      <c r="AT35" s="1531"/>
      <c r="AU35" s="20"/>
      <c r="AV35" s="20"/>
      <c r="AW35" s="20"/>
      <c r="AX35" s="20"/>
      <c r="AY35" s="20"/>
      <c r="AZ35" s="20"/>
      <c r="BD35" s="1247" t="s">
        <v>2533</v>
      </c>
      <c r="BE35" s="1249" t="str">
        <f>IF(Application!E187="","",Application!E187)</f>
        <v/>
      </c>
    </row>
    <row r="36" spans="1:57" ht="12.95" customHeight="1">
      <c r="A36" s="1531"/>
      <c r="B36" s="1531"/>
      <c r="C36" s="1531"/>
      <c r="D36" s="1531"/>
      <c r="E36" s="1531"/>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531"/>
      <c r="AK36" s="1531"/>
      <c r="AL36" s="1531"/>
      <c r="AM36" s="1531"/>
      <c r="AN36" s="1531"/>
      <c r="AO36" s="1531"/>
      <c r="AP36" s="1531"/>
      <c r="AQ36" s="1531"/>
      <c r="AR36" s="1531"/>
      <c r="AS36" s="1531"/>
      <c r="AT36" s="1531"/>
      <c r="AU36" s="20"/>
      <c r="AV36" s="20"/>
      <c r="AW36" s="20"/>
      <c r="AX36" s="20"/>
      <c r="AY36" s="20"/>
      <c r="AZ36" s="20"/>
      <c r="BD36" s="1248" t="s">
        <v>2534</v>
      </c>
      <c r="BE36" s="1249" t="str">
        <f>Application!I189</f>
        <v>Moraga</v>
      </c>
    </row>
    <row r="37" spans="1:57" ht="12.95" customHeight="1">
      <c r="A37" s="1531"/>
      <c r="B37" s="1531"/>
      <c r="C37" s="1531"/>
      <c r="D37" s="1531"/>
      <c r="E37" s="1531"/>
      <c r="F37" s="1531"/>
      <c r="G37" s="1531"/>
      <c r="H37" s="1531"/>
      <c r="I37" s="1531"/>
      <c r="J37" s="1531"/>
      <c r="K37" s="1531"/>
      <c r="L37" s="1531"/>
      <c r="M37" s="1531"/>
      <c r="N37" s="1531"/>
      <c r="O37" s="1531"/>
      <c r="P37" s="1531"/>
      <c r="Q37" s="1531"/>
      <c r="R37" s="1531"/>
      <c r="S37" s="1531"/>
      <c r="T37" s="1531"/>
      <c r="U37" s="1531"/>
      <c r="V37" s="1531"/>
      <c r="W37" s="1531"/>
      <c r="X37" s="1531"/>
      <c r="Y37" s="1531"/>
      <c r="Z37" s="1531"/>
      <c r="AA37" s="1531"/>
      <c r="AB37" s="1531"/>
      <c r="AC37" s="1531"/>
      <c r="AD37" s="1531"/>
      <c r="AE37" s="1531"/>
      <c r="AF37" s="1531"/>
      <c r="AG37" s="1531"/>
      <c r="AH37" s="1531"/>
      <c r="AI37" s="1531"/>
      <c r="AJ37" s="1531"/>
      <c r="AK37" s="1531"/>
      <c r="AL37" s="1531"/>
      <c r="AM37" s="1531"/>
      <c r="AN37" s="1531"/>
      <c r="AO37" s="1531"/>
      <c r="AP37" s="1531"/>
      <c r="AQ37" s="1531"/>
      <c r="AR37" s="1531"/>
      <c r="AS37" s="1531"/>
      <c r="AT37" s="1531"/>
      <c r="AZ37" s="20"/>
      <c r="BD37" s="1247" t="s">
        <v>2535</v>
      </c>
      <c r="BE37" s="1249" t="str">
        <f>Application!T189</f>
        <v>Contra Costa</v>
      </c>
    </row>
    <row r="38" spans="1:57" ht="12.95" customHeight="1">
      <c r="A38" s="3"/>
      <c r="AZ38" s="20"/>
      <c r="BD38" s="1248" t="s">
        <v>2536</v>
      </c>
      <c r="BE38" s="1249">
        <f>Application!I190</f>
        <v>94556</v>
      </c>
    </row>
    <row r="39" spans="1:57" ht="12.9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2537</v>
      </c>
      <c r="BE39" s="1249">
        <f>Application!AG437</f>
        <v>49</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48</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2538</v>
      </c>
      <c r="BE42" s="1251">
        <f>Application!AC753</f>
        <v>0.59999999999999987</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2539</v>
      </c>
      <c r="BE43" s="1251">
        <f>Application!AH753</f>
        <v>0.5713491556690462</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2540</v>
      </c>
      <c r="BE44" s="1249">
        <f>Application!AC454</f>
        <v>575493.46938775515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0</v>
      </c>
    </row>
    <row r="46" spans="1:57" ht="12.95" customHeight="1">
      <c r="A46" s="1329" t="s">
        <v>2153</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2542</v>
      </c>
      <c r="BE46" s="1249" t="b">
        <f>Application!T195="Yes"</f>
        <v>1</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2543</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2544</v>
      </c>
      <c r="BE48" s="1249" t="str">
        <f>Application!M243</f>
        <v>Moraga Park Street LLC</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2545</v>
      </c>
      <c r="BE49" s="1249" t="str">
        <f>Application!M246</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Johnson &amp; Johnson Investments, LLC</v>
      </c>
    </row>
    <row r="51" spans="1:57" ht="12.9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2547</v>
      </c>
      <c r="BE51" s="1249" t="str">
        <f>Application!M251</f>
        <v>Community Revitalization and Development Corporation</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2548</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2550</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2551</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2552</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2553</v>
      </c>
      <c r="BE57" s="1249" t="str">
        <f>Application!H287</f>
        <v>Danco Communities</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2554</v>
      </c>
      <c r="BE58" s="1249" t="str">
        <f>Application!H288</f>
        <v xml:space="preserve">5251 Ericson Way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Arcata, CA 95521</v>
      </c>
    </row>
    <row r="60" spans="1:57" ht="12.9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2556</v>
      </c>
      <c r="BE60" s="1249" t="str">
        <f>Application!H290</f>
        <v xml:space="preserve">Chris Dart </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2557</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0.86499999999999999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0.86499999999999999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47" t="s">
        <v>2158</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2595</v>
      </c>
      <c r="BE65" s="1249" t="str">
        <f>Z205</f>
        <v>$500M</v>
      </c>
    </row>
    <row r="66" spans="1:57"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2560</v>
      </c>
      <c r="BE66" s="1249" t="b">
        <f>Application!Z205="State Farmworker Credit"</f>
        <v>0</v>
      </c>
    </row>
    <row r="67" spans="1:57"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7" t="s">
        <v>2159</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2563</v>
      </c>
      <c r="BE69" s="1249" t="str">
        <f>Application!W700</f>
        <v>CMFA</v>
      </c>
    </row>
    <row r="70" spans="1:57"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1" t="s">
        <v>2160</v>
      </c>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c r="AC72" s="1531"/>
      <c r="AD72" s="1531"/>
      <c r="AE72" s="1531"/>
      <c r="AF72" s="1531"/>
      <c r="AG72" s="1531"/>
      <c r="AH72" s="1531"/>
      <c r="AI72" s="1531"/>
      <c r="AJ72" s="1531"/>
      <c r="AK72" s="1531"/>
      <c r="AL72" s="1531"/>
      <c r="AM72" s="1531"/>
      <c r="AN72" s="1531"/>
      <c r="AO72" s="1531"/>
      <c r="AP72" s="1531"/>
      <c r="AQ72" s="1531"/>
      <c r="AR72" s="1531"/>
      <c r="AS72" s="1531"/>
      <c r="AT72" s="1531"/>
      <c r="AU72" s="20"/>
      <c r="AV72" s="20"/>
      <c r="AW72" s="20"/>
      <c r="AX72" s="20"/>
      <c r="AY72" s="20"/>
      <c r="AZ72" s="20"/>
      <c r="BD72" s="1248" t="s">
        <v>2566</v>
      </c>
      <c r="BE72" s="1249">
        <f>'Points System'!AF805</f>
        <v>10</v>
      </c>
    </row>
    <row r="73" spans="1:57" ht="12.95" customHeight="1">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c r="AC73" s="1531"/>
      <c r="AD73" s="1531"/>
      <c r="AE73" s="1531"/>
      <c r="AF73" s="1531"/>
      <c r="AG73" s="1531"/>
      <c r="AH73" s="1531"/>
      <c r="AI73" s="1531"/>
      <c r="AJ73" s="1531"/>
      <c r="AK73" s="1531"/>
      <c r="AL73" s="1531"/>
      <c r="AM73" s="1531"/>
      <c r="AN73" s="1531"/>
      <c r="AO73" s="1531"/>
      <c r="AP73" s="1531"/>
      <c r="AQ73" s="1531"/>
      <c r="AR73" s="1531"/>
      <c r="AS73" s="1531"/>
      <c r="AT73" s="1531"/>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46" t="s">
        <v>2161</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2569</v>
      </c>
      <c r="BE75" s="1249">
        <f>'Points System'!AF808</f>
        <v>10</v>
      </c>
    </row>
    <row r="76" spans="1:57"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2570</v>
      </c>
      <c r="BE76" s="1249">
        <f>'Points System'!AF811</f>
        <v>10</v>
      </c>
    </row>
    <row r="77" spans="1:57"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47" t="s">
        <v>2162</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2573</v>
      </c>
      <c r="BE79" s="1249">
        <f>'Points System'!AF815</f>
        <v>0</v>
      </c>
    </row>
    <row r="80" spans="1:57"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2574</v>
      </c>
      <c r="BE80" s="1249">
        <f>'Points System'!AF817</f>
        <v>10</v>
      </c>
    </row>
    <row r="81" spans="1:57"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2577</v>
      </c>
      <c r="BE83" s="1253">
        <f>'Tie Breaker'!H5</f>
        <v>0.5130833196711122</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2578</v>
      </c>
      <c r="BE84" s="1249" t="str">
        <f>Application!O153</f>
        <v>Town of Moraga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Scott Mitnick</v>
      </c>
    </row>
    <row r="86" spans="1:57" ht="12.9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2580</v>
      </c>
      <c r="BE86" s="1249"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2581</v>
      </c>
      <c r="BE87" s="1249" t="str">
        <f>Application!O156</f>
        <v>329 Rheem Boulevard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Moraga</v>
      </c>
    </row>
    <row r="89" spans="1:57" ht="12.95" customHeight="1">
      <c r="A89" s="1554" t="s">
        <v>2165</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2583</v>
      </c>
      <c r="BE89" s="1249">
        <f>Application!O158</f>
        <v>94556</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2584</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1918 West Street</v>
      </c>
    </row>
    <row r="92" spans="1:57" ht="12.95" customHeight="1">
      <c r="A92" s="1546" t="s">
        <v>2166</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2586</v>
      </c>
      <c r="BE92" s="1249" t="str">
        <f>Application!M234</f>
        <v>Redding</v>
      </c>
    </row>
    <row r="93" spans="1:57"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2587</v>
      </c>
      <c r="BE93" s="1249" t="str">
        <f>Application!W234</f>
        <v>CA</v>
      </c>
    </row>
    <row r="94" spans="1:57"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2588</v>
      </c>
      <c r="BE94" s="1249">
        <f>Application!AC234</f>
        <v>96001</v>
      </c>
    </row>
    <row r="95" spans="1:57"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2589</v>
      </c>
      <c r="BE95" s="1249" t="str">
        <f>Application!M235</f>
        <v>David Rutledge</v>
      </c>
    </row>
    <row r="96" spans="1:57"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2590</v>
      </c>
      <c r="BE96" s="1249" t="str">
        <f>Application!M237</f>
        <v>david@crdc-housing.org</v>
      </c>
    </row>
    <row r="97" spans="1:57"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2591</v>
      </c>
      <c r="BE97" s="1249" t="str">
        <f>Application!M248</f>
        <v>cdart@danco-group.com</v>
      </c>
    </row>
    <row r="98" spans="1:57"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2592</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55" t="s">
        <v>2167</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2594</v>
      </c>
      <c r="BE100" s="1249" t="str">
        <f>Application!L279</f>
        <v>hwilson@danco-group.com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2599</v>
      </c>
      <c r="BE101">
        <f>'Sources and Uses Budget'!C105</f>
        <v>28199180</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2600</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2177</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2168</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5">
        <v>5</v>
      </c>
      <c r="H113" s="1535"/>
      <c r="I113" s="3" t="s">
        <v>182</v>
      </c>
      <c r="L113" s="1535" t="s">
        <v>2619</v>
      </c>
      <c r="M113" s="1535"/>
      <c r="N113" s="1535"/>
      <c r="O113" s="1535"/>
      <c r="P113" s="1543" t="s">
        <v>2241</v>
      </c>
      <c r="Q113" s="1543"/>
      <c r="R113" s="1543"/>
      <c r="S113" s="154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2620</v>
      </c>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35"/>
      <c r="Z117" s="1535"/>
      <c r="AA117" s="1535"/>
      <c r="AB117" s="1535"/>
      <c r="AC117" s="1535"/>
      <c r="AD117" s="1535"/>
      <c r="AE117" s="1535"/>
      <c r="AF117" s="1535"/>
      <c r="AG117" s="1535"/>
      <c r="AH117" s="1535"/>
      <c r="AI117" s="1535"/>
      <c r="AJ117" s="1535"/>
      <c r="AK117" s="153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5" t="s">
        <v>2621</v>
      </c>
      <c r="Z120" s="1535"/>
      <c r="AA120" s="1535"/>
      <c r="AB120" s="1535"/>
      <c r="AC120" s="1535"/>
      <c r="AD120" s="1535"/>
      <c r="AE120" s="1535"/>
      <c r="AF120" s="1535"/>
      <c r="AG120" s="1535"/>
      <c r="AH120" s="1535"/>
      <c r="AI120" s="1535"/>
      <c r="AJ120" s="1535"/>
      <c r="AK120" s="153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Contra Costa</v>
      </c>
      <c r="DH122" s="1694"/>
      <c r="DI122" s="1694"/>
      <c r="DJ122" s="1694"/>
      <c r="DK122" s="1694"/>
      <c r="DL122" s="1694"/>
      <c r="DM122" s="1695"/>
    </row>
    <row r="123" spans="1:117" ht="12.95" customHeight="1">
      <c r="A123" s="3"/>
      <c r="B123" s="3"/>
      <c r="T123" s="3"/>
      <c r="U123" s="3"/>
      <c r="V123" s="3"/>
      <c r="W123" s="3"/>
      <c r="X123" s="3"/>
      <c r="Y123" s="1535" t="s">
        <v>2622</v>
      </c>
      <c r="Z123" s="1535"/>
      <c r="AA123" s="1535"/>
      <c r="AB123" s="1535"/>
      <c r="AC123" s="1535"/>
      <c r="AD123" s="1535"/>
      <c r="AE123" s="1535"/>
      <c r="AF123" s="1535"/>
      <c r="AG123" s="1535"/>
      <c r="AH123" s="1535"/>
      <c r="AI123" s="1535"/>
      <c r="AJ123" s="1535"/>
      <c r="AK123" s="153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28"/>
      <c r="G150" s="1428"/>
      <c r="H150" s="1428"/>
      <c r="I150" s="1428"/>
      <c r="J150" s="1428"/>
      <c r="K150" s="1428"/>
      <c r="L150" s="1428"/>
      <c r="M150" s="1428"/>
      <c r="N150" s="1428"/>
      <c r="O150" s="1428"/>
      <c r="P150" s="1428"/>
      <c r="Q150" s="1428"/>
      <c r="R150" s="1428"/>
      <c r="S150" s="1428"/>
      <c r="T150" s="142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516" t="s">
        <v>2625</v>
      </c>
      <c r="P153" s="1519"/>
      <c r="Q153" s="1519"/>
      <c r="R153" s="1519"/>
      <c r="S153" s="1519"/>
      <c r="T153" s="1519"/>
      <c r="U153" s="1519"/>
      <c r="V153" s="1519"/>
      <c r="W153" s="1519"/>
      <c r="X153" s="1519"/>
      <c r="Y153" s="1519"/>
      <c r="Z153" s="1519"/>
      <c r="AA153" s="1519"/>
      <c r="AB153" s="1519"/>
      <c r="AC153" s="1519"/>
      <c r="AD153" s="1519"/>
      <c r="AE153" s="1519"/>
      <c r="AF153" s="1519"/>
      <c r="AG153" s="1519"/>
      <c r="AH153" s="1519"/>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17" t="s">
        <v>2626</v>
      </c>
      <c r="P154" s="1467"/>
      <c r="Q154" s="1467"/>
      <c r="R154" s="1467"/>
      <c r="S154" s="1467"/>
      <c r="T154" s="1467"/>
      <c r="U154" s="1467"/>
      <c r="V154" s="1467"/>
      <c r="W154" s="1467"/>
      <c r="X154" s="1467"/>
      <c r="Y154" s="1467"/>
      <c r="Z154" s="1467"/>
      <c r="AA154" s="1467"/>
      <c r="AB154" s="1467"/>
      <c r="AC154" s="1467"/>
      <c r="AD154" s="1467"/>
      <c r="AE154" s="1467"/>
      <c r="AF154" s="1467"/>
      <c r="AG154" s="1467"/>
      <c r="AH154" s="1467"/>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27" t="s">
        <v>441</v>
      </c>
      <c r="P155" s="1527"/>
      <c r="Q155" s="1527"/>
      <c r="R155" s="1527"/>
      <c r="S155" s="1527"/>
      <c r="T155" s="1527"/>
      <c r="U155" s="1527"/>
      <c r="V155" s="1527"/>
      <c r="W155" s="1527"/>
      <c r="X155" s="1527"/>
      <c r="Y155" s="1527"/>
      <c r="Z155" s="1527"/>
      <c r="AA155" s="1527"/>
      <c r="AB155" s="1527"/>
      <c r="AC155" s="1527"/>
      <c r="AD155" s="1527"/>
      <c r="AE155" s="1527"/>
      <c r="AF155" s="1527"/>
      <c r="AG155" s="1527"/>
      <c r="AH155" s="152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516" t="s">
        <v>2627</v>
      </c>
      <c r="P156" s="1488"/>
      <c r="Q156" s="1488"/>
      <c r="R156" s="1488"/>
      <c r="S156" s="1488"/>
      <c r="T156" s="1488"/>
      <c r="U156" s="1488"/>
      <c r="V156" s="1488"/>
      <c r="W156" s="1488"/>
      <c r="X156" s="1488"/>
      <c r="Y156" s="1488"/>
      <c r="Z156" s="1488"/>
      <c r="AA156" s="1488"/>
      <c r="AB156" s="1488"/>
      <c r="AC156" s="1488"/>
      <c r="AD156" s="1488"/>
      <c r="AE156" s="1488"/>
      <c r="AF156" s="1488"/>
      <c r="AG156" s="1488"/>
      <c r="AH156" s="1488"/>
      <c r="BT156" t="s">
        <v>307</v>
      </c>
      <c r="CB156" s="195" t="s">
        <v>2611</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6" t="s">
        <v>2616</v>
      </c>
      <c r="P157" s="1519"/>
      <c r="Q157" s="1519"/>
      <c r="R157" s="1519"/>
      <c r="S157" s="1519"/>
      <c r="T157" s="1519"/>
      <c r="U157" s="1519"/>
      <c r="V157" s="1519"/>
      <c r="W157" s="1519"/>
      <c r="X157" s="151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94556</v>
      </c>
      <c r="P158" s="1558"/>
      <c r="Q158" s="1558"/>
      <c r="R158" s="155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36">
        <v>925887020</v>
      </c>
      <c r="P159" s="1536"/>
      <c r="Q159" s="1536"/>
      <c r="R159" s="1536"/>
      <c r="S159" s="1536"/>
      <c r="T159" s="1536"/>
      <c r="V159" s="97" t="s">
        <v>271</v>
      </c>
      <c r="W159" s="1559"/>
      <c r="X159" s="155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36"/>
      <c r="P160" s="1536"/>
      <c r="Q160" s="1536"/>
      <c r="R160" s="1536"/>
      <c r="S160" s="1536"/>
      <c r="T160" s="1536"/>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25" t="s">
        <v>2628</v>
      </c>
      <c r="P161" s="1525"/>
      <c r="Q161" s="1525"/>
      <c r="R161" s="1525"/>
      <c r="S161" s="1525"/>
      <c r="T161" s="1525"/>
      <c r="U161" s="1525"/>
      <c r="V161" s="1525"/>
      <c r="W161" s="1525"/>
      <c r="X161" s="1525"/>
      <c r="Y161" s="1525"/>
      <c r="Z161" s="1525"/>
      <c r="AA161" s="1525"/>
      <c r="AB161" s="1525"/>
      <c r="AC161" s="1525"/>
      <c r="AD161" s="1525"/>
      <c r="AE161" s="1525"/>
      <c r="AF161" s="1525"/>
      <c r="AG161" s="1525"/>
      <c r="AH161" s="152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0" t="s">
        <v>2218</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0" t="s">
        <v>540</v>
      </c>
      <c r="B169" s="1530"/>
      <c r="C169" s="1530"/>
      <c r="D169" s="1530"/>
      <c r="E169" s="1530"/>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D169" s="1530"/>
      <c r="AE169" s="1530"/>
      <c r="AF169" s="1530"/>
      <c r="AG169" s="1530"/>
      <c r="AH169" s="1530"/>
      <c r="AI169" s="1530"/>
      <c r="AJ169" s="1530"/>
      <c r="AK169" s="1530"/>
      <c r="AL169" s="1530"/>
      <c r="AM169" s="1530"/>
      <c r="AN169" s="1530"/>
      <c r="AO169" s="1530"/>
      <c r="AP169" s="1530"/>
      <c r="AQ169" s="1530"/>
      <c r="AR169" s="1530"/>
      <c r="AS169" s="1530"/>
      <c r="AT169" s="1530"/>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0"/>
      <c r="B170" s="1530"/>
      <c r="C170" s="1530"/>
      <c r="D170" s="1530"/>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D170" s="1530"/>
      <c r="AE170" s="1530"/>
      <c r="AF170" s="1530"/>
      <c r="AG170" s="1530"/>
      <c r="AH170" s="1530"/>
      <c r="AI170" s="1530"/>
      <c r="AJ170" s="1530"/>
      <c r="AK170" s="1530"/>
      <c r="AL170" s="1530"/>
      <c r="AM170" s="1530"/>
      <c r="AN170" s="1530"/>
      <c r="AO170" s="1530"/>
      <c r="AP170" s="1530"/>
      <c r="AQ170" s="1530"/>
      <c r="AR170" s="1530"/>
      <c r="AS170" s="1530"/>
      <c r="AT170" s="1530"/>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26" t="s">
        <v>371</v>
      </c>
      <c r="K173" s="1526"/>
      <c r="L173" s="1526"/>
      <c r="M173" s="1526"/>
      <c r="N173" s="1526"/>
      <c r="O173" s="1526"/>
      <c r="P173" s="1526"/>
      <c r="Q173" s="1526"/>
      <c r="R173" s="1526"/>
      <c r="S173" s="152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88" t="s">
        <v>2103</v>
      </c>
      <c r="K174" s="1488"/>
      <c r="L174" s="1488"/>
      <c r="M174" s="1488"/>
      <c r="N174" s="1488"/>
      <c r="O174" s="1488"/>
      <c r="P174" s="1488"/>
      <c r="Q174" s="1488"/>
      <c r="R174" s="1488"/>
      <c r="S174" s="1488"/>
      <c r="T174" s="1488"/>
      <c r="U174" s="1488"/>
      <c r="V174" s="1488"/>
      <c r="W174" s="1488"/>
      <c r="X174" s="1488"/>
      <c r="Y174" s="1488"/>
      <c r="Z174" s="1488"/>
      <c r="AA174" s="1488"/>
      <c r="AB174" s="1488"/>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38" t="s">
        <v>670</v>
      </c>
      <c r="V175" s="1438"/>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3"/>
      <c r="V176" s="1503"/>
      <c r="W176" s="1" t="s">
        <v>306</v>
      </c>
      <c r="X176" s="1561"/>
      <c r="Y176" s="1561"/>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38"/>
      <c r="S177" s="1438"/>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0"/>
      <c r="AG178" s="1560"/>
      <c r="AH178" s="1" t="s">
        <v>306</v>
      </c>
      <c r="AI178" s="1442"/>
      <c r="AJ178" s="1442"/>
      <c r="AK178" s="1442"/>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38" t="s">
        <v>670</v>
      </c>
      <c r="Y180" s="1438"/>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78" t="str">
        <f>H18</f>
        <v>Park Street Apartments</v>
      </c>
      <c r="J184" s="1478"/>
      <c r="K184" s="1478"/>
      <c r="L184" s="1478"/>
      <c r="M184" s="1478"/>
      <c r="N184" s="1478"/>
      <c r="O184" s="1478"/>
      <c r="P184" s="1478"/>
      <c r="Q184" s="1478"/>
      <c r="R184" s="1478"/>
      <c r="S184" s="1478"/>
      <c r="T184" s="1478"/>
      <c r="U184" s="1478"/>
      <c r="V184" s="1478"/>
      <c r="W184" s="1478"/>
      <c r="X184" s="1478"/>
      <c r="Y184" s="1478"/>
      <c r="Z184" s="1478"/>
      <c r="AA184" s="1478"/>
      <c r="AB184" s="1478"/>
      <c r="AC184" s="1478"/>
      <c r="AD184" s="1478"/>
      <c r="AE184" s="147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2" t="s">
        <v>2615</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3"/>
      <c r="F187" s="1523"/>
      <c r="G187" s="1523"/>
      <c r="H187" s="1523"/>
      <c r="I187" s="1523"/>
      <c r="J187" s="1523"/>
      <c r="K187" s="1523"/>
      <c r="L187" s="1523"/>
      <c r="M187" s="1523"/>
      <c r="N187" s="1523"/>
      <c r="O187" s="1523"/>
      <c r="P187" s="1523"/>
      <c r="Q187" s="1523"/>
      <c r="R187" s="1523"/>
      <c r="S187" s="1523"/>
      <c r="T187" s="1523"/>
      <c r="U187" s="1523"/>
      <c r="V187" s="1523"/>
      <c r="W187" s="1523"/>
      <c r="X187" s="1523"/>
      <c r="Y187" s="1523"/>
      <c r="Z187" s="1523"/>
      <c r="AA187" s="1523"/>
      <c r="AB187" s="1523"/>
      <c r="AC187" s="1523"/>
      <c r="AD187" s="1523"/>
      <c r="AE187" s="152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4"/>
      <c r="F188" s="1524"/>
      <c r="G188" s="1524"/>
      <c r="H188" s="1524"/>
      <c r="I188" s="1524"/>
      <c r="J188" s="1524"/>
      <c r="K188" s="1524"/>
      <c r="L188" s="1524"/>
      <c r="M188" s="1524"/>
      <c r="N188" s="1524"/>
      <c r="O188" s="1524"/>
      <c r="P188" s="1524"/>
      <c r="Q188" s="1524"/>
      <c r="R188" s="1524"/>
      <c r="S188" s="1524"/>
      <c r="T188" s="1524"/>
      <c r="U188" s="1524"/>
      <c r="V188" s="1524"/>
      <c r="W188" s="1524"/>
      <c r="X188" s="1524"/>
      <c r="Y188" s="1524"/>
      <c r="Z188" s="1524"/>
      <c r="AA188" s="1524"/>
      <c r="AB188" s="1524"/>
      <c r="AC188" s="1524"/>
      <c r="AD188" s="1524"/>
      <c r="AE188" s="152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16" t="s">
        <v>2616</v>
      </c>
      <c r="J189" s="1488"/>
      <c r="K189" s="1488"/>
      <c r="L189" s="1488"/>
      <c r="M189" s="1488"/>
      <c r="N189" s="1488"/>
      <c r="O189" s="1488"/>
      <c r="P189" s="1488"/>
      <c r="Q189" t="s">
        <v>583</v>
      </c>
      <c r="T189" s="1488" t="s">
        <v>483</v>
      </c>
      <c r="U189" s="1488"/>
      <c r="V189" s="1488"/>
      <c r="W189" s="1488"/>
      <c r="X189" s="1488"/>
      <c r="Y189" s="1488"/>
      <c r="Z189" s="1488"/>
      <c r="AA189" s="1488"/>
      <c r="AB189" s="1488"/>
      <c r="AC189" s="1488"/>
      <c r="AD189" s="1488"/>
      <c r="AE189" s="148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2">
        <v>94556</v>
      </c>
      <c r="J190" s="1372"/>
      <c r="K190" s="1372"/>
      <c r="L190" s="1372"/>
      <c r="M190" s="1372"/>
      <c r="N190" s="1372"/>
      <c r="O190" t="s">
        <v>586</v>
      </c>
      <c r="T190" s="1556">
        <v>3522.01</v>
      </c>
      <c r="U190" s="1556"/>
      <c r="V190" s="1556"/>
      <c r="W190" s="1556"/>
      <c r="X190" s="1556"/>
      <c r="Y190" s="1556"/>
      <c r="Z190" s="1556"/>
      <c r="AA190" s="1556"/>
      <c r="AB190" s="1556"/>
      <c r="AC190" s="1556"/>
      <c r="AD190" s="1556"/>
      <c r="AE190" s="155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3" t="s">
        <v>2617</v>
      </c>
      <c r="O191" s="1523"/>
      <c r="P191" s="1523"/>
      <c r="Q191" s="1523"/>
      <c r="R191" s="1523"/>
      <c r="S191" s="1523"/>
      <c r="T191" s="1523"/>
      <c r="U191" s="1523"/>
      <c r="V191" s="1523"/>
      <c r="W191" s="1523"/>
      <c r="X191" s="1523"/>
      <c r="Y191" s="1523"/>
      <c r="Z191" s="1523"/>
      <c r="AA191" s="1523"/>
      <c r="AB191" s="1523"/>
      <c r="AC191" s="1523"/>
      <c r="AD191" s="1523"/>
      <c r="AE191" s="152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4"/>
      <c r="O192" s="1524"/>
      <c r="P192" s="1524"/>
      <c r="Q192" s="1524"/>
      <c r="R192" s="1524"/>
      <c r="S192" s="1524"/>
      <c r="T192" s="1524"/>
      <c r="U192" s="1524"/>
      <c r="V192" s="1524"/>
      <c r="W192" s="1524"/>
      <c r="X192" s="1524"/>
      <c r="Y192" s="1524"/>
      <c r="Z192" s="1524"/>
      <c r="AA192" s="1524"/>
      <c r="AB192" s="1524"/>
      <c r="AC192" s="1524"/>
      <c r="AD192" s="1524"/>
      <c r="AE192" s="1524"/>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40" t="s">
        <v>1939</v>
      </c>
      <c r="U193" s="1540"/>
      <c r="V193" s="1540"/>
      <c r="W193" s="1540"/>
      <c r="X193" s="1540"/>
      <c r="Y193" s="1540"/>
      <c r="Z193" s="1540"/>
      <c r="AA193" s="1540"/>
      <c r="AB193" s="1540"/>
      <c r="AC193" s="1540"/>
      <c r="AD193" s="1540"/>
      <c r="AE193" s="1540"/>
      <c r="AF193" s="1540"/>
      <c r="AG193" s="1540"/>
      <c r="AH193" s="1540"/>
      <c r="AI193" s="1540"/>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38" t="s">
        <v>670</v>
      </c>
      <c r="AI194" s="1438"/>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528" t="s">
        <v>546</v>
      </c>
      <c r="U195" s="1438"/>
      <c r="W195" t="s">
        <v>685</v>
      </c>
      <c r="AH195" s="1438">
        <v>10</v>
      </c>
      <c r="AI195" s="1438"/>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0" t="s">
        <v>670</v>
      </c>
      <c r="U196" s="1420"/>
      <c r="W196" t="s">
        <v>686</v>
      </c>
      <c r="AH196" s="1438">
        <v>16</v>
      </c>
      <c r="AI196" s="1438"/>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0" t="s">
        <v>670</v>
      </c>
      <c r="U197" s="1420"/>
      <c r="W197" t="s">
        <v>687</v>
      </c>
      <c r="AH197" s="1438">
        <v>9</v>
      </c>
      <c r="AI197" s="1438"/>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1654</v>
      </c>
      <c r="E198"/>
      <c r="F198"/>
      <c r="G198"/>
      <c r="H198"/>
      <c r="I198"/>
      <c r="J198"/>
      <c r="K198"/>
      <c r="L198"/>
      <c r="M198"/>
      <c r="N198"/>
      <c r="O198"/>
      <c r="P198"/>
      <c r="Q198"/>
      <c r="R198"/>
      <c r="S198"/>
      <c r="T198" s="1420">
        <v>0</v>
      </c>
      <c r="U198" s="1420"/>
      <c r="V198"/>
      <c r="X198" s="1531" t="s">
        <v>2515</v>
      </c>
      <c r="Y198" s="1531"/>
      <c r="Z198" s="1531"/>
      <c r="AA198" s="1531"/>
      <c r="AB198" s="1531"/>
      <c r="AC198" s="1531"/>
      <c r="AD198" s="1531"/>
      <c r="AE198" s="1531"/>
      <c r="AF198" s="1531"/>
      <c r="AG198" s="1531"/>
      <c r="AH198" s="1531"/>
      <c r="AI198" s="1531"/>
      <c r="AJ198" s="1531"/>
      <c r="AK198" s="1531"/>
      <c r="AL198" s="1531"/>
      <c r="AM198" s="1531"/>
      <c r="AN198" s="1531"/>
      <c r="AO198" s="1531"/>
      <c r="AP198" s="1531"/>
      <c r="AQ198" s="1531"/>
      <c r="AR198" s="1531"/>
      <c r="AS198" s="1531"/>
      <c r="AT198" s="1531"/>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38" t="s">
        <v>546</v>
      </c>
      <c r="U199" s="1438"/>
      <c r="V199"/>
      <c r="W199"/>
      <c r="X199" s="1531"/>
      <c r="Y199" s="1531"/>
      <c r="Z199" s="1531"/>
      <c r="AA199" s="1531"/>
      <c r="AB199" s="1531"/>
      <c r="AC199" s="1531"/>
      <c r="AD199" s="1531"/>
      <c r="AE199" s="1531"/>
      <c r="AF199" s="1531"/>
      <c r="AG199" s="1531"/>
      <c r="AH199" s="1531"/>
      <c r="AI199" s="1531"/>
      <c r="AJ199" s="1531"/>
      <c r="AK199" s="1531"/>
      <c r="AL199" s="1531"/>
      <c r="AM199" s="1531"/>
      <c r="AN199" s="1531"/>
      <c r="AO199" s="1531"/>
      <c r="AP199" s="1531"/>
      <c r="AQ199" s="1531"/>
      <c r="AR199" s="1531"/>
      <c r="AS199" s="1531"/>
      <c r="AT199" s="1531"/>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38" t="s">
        <v>670</v>
      </c>
      <c r="U200" s="1438"/>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78" t="s">
        <v>385</v>
      </c>
      <c r="E204" s="1478"/>
      <c r="F204" s="1478"/>
      <c r="G204" s="1478"/>
      <c r="H204" s="1478"/>
      <c r="I204" s="1478"/>
      <c r="J204" s="1478"/>
      <c r="K204" s="1478"/>
      <c r="L204" s="1478"/>
      <c r="M204" s="1478"/>
      <c r="P204" s="1551">
        <f>M26</f>
        <v>1298110</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3" t="s">
        <v>1249</v>
      </c>
      <c r="E205" s="1478"/>
      <c r="F205" s="1478"/>
      <c r="G205" s="1478"/>
      <c r="H205" s="1478"/>
      <c r="I205" s="1478"/>
      <c r="J205" s="1478"/>
      <c r="K205" s="1478"/>
      <c r="L205" s="1478"/>
      <c r="M205" s="1478"/>
      <c r="P205" s="1552">
        <f>M27</f>
        <v>7489097</v>
      </c>
      <c r="Q205" s="1552"/>
      <c r="R205" s="1552"/>
      <c r="S205" s="1552"/>
      <c r="T205" s="1552"/>
      <c r="U205" s="1552"/>
      <c r="V205" s="28"/>
      <c r="W205" s="3" t="s">
        <v>1722</v>
      </c>
      <c r="Z205" s="1529" t="s">
        <v>2221</v>
      </c>
      <c r="AA205" s="1529"/>
      <c r="AB205" s="1529"/>
      <c r="AC205" s="1529"/>
      <c r="AD205" s="1529"/>
      <c r="AE205" s="1529"/>
      <c r="AF205" s="1529"/>
      <c r="AG205" s="1529"/>
      <c r="AH205" s="1529"/>
      <c r="AI205" s="1529"/>
      <c r="AJ205" s="1529"/>
      <c r="AK205" s="1529"/>
      <c r="AL205" s="1529"/>
      <c r="AM205" s="1529"/>
      <c r="AN205" s="1529"/>
      <c r="AP205" s="1428"/>
      <c r="AQ205" s="1428"/>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19" t="s">
        <v>2629</v>
      </c>
      <c r="E208" s="1519"/>
      <c r="F208" s="1519"/>
      <c r="G208" s="1519"/>
      <c r="H208" s="1519"/>
      <c r="I208" s="1519"/>
      <c r="J208" s="1519"/>
      <c r="K208" s="1519"/>
      <c r="L208" s="1519"/>
      <c r="M208" s="1519"/>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19" t="s">
        <v>1041</v>
      </c>
      <c r="E211" s="1519"/>
      <c r="F211" s="1519"/>
      <c r="G211" s="1519"/>
      <c r="H211" s="1519"/>
      <c r="I211" s="1519"/>
      <c r="J211" s="1519"/>
      <c r="K211" s="1519"/>
      <c r="L211" s="1519"/>
      <c r="M211" s="151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38"/>
      <c r="R212" s="1438"/>
      <c r="T212" s="1544">
        <f>IFERROR(Q212/AG440,0)</f>
        <v>0</v>
      </c>
      <c r="U212" s="154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8" t="s">
        <v>592</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1655</v>
      </c>
      <c r="Z215" s="40"/>
      <c r="AB215" s="1513">
        <v>62</v>
      </c>
      <c r="AC215" s="1513"/>
      <c r="AD215" s="1513"/>
      <c r="AE215" s="1513"/>
      <c r="AF215" s="1513"/>
      <c r="AG215" s="1513"/>
      <c r="AH215" s="1513"/>
      <c r="AI215" s="1513"/>
      <c r="AJ215" s="1513"/>
      <c r="AK215" s="1513"/>
      <c r="AL215" s="1513"/>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1653</v>
      </c>
      <c r="Z216" s="40"/>
      <c r="AB216" s="1513"/>
      <c r="AC216" s="1513"/>
      <c r="AD216" s="1513"/>
      <c r="AE216" s="1513"/>
      <c r="AF216" s="1513"/>
      <c r="AG216" s="1513"/>
      <c r="AH216" s="1513"/>
      <c r="AI216" s="1513"/>
      <c r="AJ216" s="1513"/>
      <c r="AK216" s="1513"/>
      <c r="AL216" s="1513"/>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19" t="s">
        <v>1064</v>
      </c>
      <c r="E220" s="1519"/>
      <c r="F220" s="1519"/>
      <c r="G220" s="1519"/>
      <c r="H220" s="1519"/>
      <c r="I220" s="1519"/>
      <c r="J220" s="1519"/>
      <c r="K220" s="1519"/>
      <c r="L220" s="1519"/>
      <c r="M220" s="1519"/>
      <c r="N220" s="1519"/>
      <c r="O220" s="1519"/>
      <c r="P220" s="1519"/>
      <c r="Q220" s="1519"/>
      <c r="R220" s="1519"/>
      <c r="S220" s="1519"/>
      <c r="T220" s="1519"/>
      <c r="U220" s="1519"/>
      <c r="V220" s="1519"/>
      <c r="W220" s="1519"/>
      <c r="X220" s="1519"/>
      <c r="Y220" s="1519"/>
      <c r="Z220" s="1519"/>
      <c r="AC220" s="1532" t="s">
        <v>2467</v>
      </c>
      <c r="AD220" s="1532"/>
      <c r="AE220" s="1532"/>
      <c r="AF220" s="1532"/>
      <c r="AG220" s="1532"/>
      <c r="AH220" s="1532"/>
      <c r="AI220" s="1532"/>
      <c r="AJ220" s="1532"/>
      <c r="AK220" s="1532"/>
      <c r="AL220" s="1532"/>
      <c r="AM220" s="1532"/>
      <c r="AN220" s="1532"/>
      <c r="AO220" s="1532"/>
      <c r="AP220" s="1532"/>
      <c r="AQ220" s="1532"/>
      <c r="BA220" s="3"/>
      <c r="BC220" t="s">
        <v>300</v>
      </c>
    </row>
    <row r="221" spans="1:108" ht="12.95" customHeight="1">
      <c r="A221" s="2"/>
      <c r="B221" s="14"/>
      <c r="C221" s="2"/>
      <c r="BA221" s="3"/>
    </row>
    <row r="222" spans="1:108" ht="12.95" customHeight="1">
      <c r="A222" s="1530" t="s">
        <v>541</v>
      </c>
      <c r="B222" s="1530"/>
      <c r="C222" s="1530"/>
      <c r="D222" s="1530"/>
      <c r="E222" s="1530"/>
      <c r="F222" s="1530"/>
      <c r="G222" s="1530"/>
      <c r="H222" s="1530"/>
      <c r="I222" s="1530"/>
      <c r="J222" s="1530"/>
      <c r="K222" s="1530"/>
      <c r="L222" s="1530"/>
      <c r="M222" s="1530"/>
      <c r="N222" s="1530"/>
      <c r="O222" s="1530"/>
      <c r="P222" s="1530"/>
      <c r="Q222" s="1530"/>
      <c r="R222" s="1530"/>
      <c r="S222" s="1530"/>
      <c r="T222" s="1530"/>
      <c r="U222" s="1530"/>
      <c r="V222" s="1530"/>
      <c r="W222" s="1530"/>
      <c r="X222" s="1530"/>
      <c r="Y222" s="1530"/>
      <c r="Z222" s="1530"/>
      <c r="AA222" s="1530"/>
      <c r="AB222" s="1530"/>
      <c r="AC222" s="1530"/>
      <c r="AD222" s="1530"/>
      <c r="AE222" s="1530"/>
      <c r="AF222" s="1530"/>
      <c r="AG222" s="1530"/>
      <c r="AH222" s="1530"/>
      <c r="AI222" s="1530"/>
      <c r="AJ222" s="1530"/>
      <c r="AK222" s="1530"/>
      <c r="AL222" s="1530"/>
      <c r="AM222" s="1530"/>
      <c r="AN222" s="1530"/>
      <c r="AO222" s="1530"/>
      <c r="AP222" s="1530"/>
      <c r="AQ222" s="1530"/>
      <c r="AR222" s="1530"/>
      <c r="AS222" s="1530"/>
      <c r="AT222" s="1530"/>
      <c r="AU222" s="95"/>
      <c r="AV222" s="95"/>
      <c r="AW222" s="95"/>
      <c r="AX222" s="95"/>
      <c r="AY222" s="95"/>
      <c r="AZ222" s="3"/>
      <c r="BA222" s="3"/>
      <c r="BP222" s="34"/>
    </row>
    <row r="223" spans="1:108" ht="12.95" customHeight="1">
      <c r="A223" s="1530"/>
      <c r="B223" s="1530"/>
      <c r="C223" s="1530"/>
      <c r="D223" s="1530"/>
      <c r="E223" s="1530"/>
      <c r="F223" s="1530"/>
      <c r="G223" s="1530"/>
      <c r="H223" s="1530"/>
      <c r="I223" s="1530"/>
      <c r="J223" s="1530"/>
      <c r="K223" s="1530"/>
      <c r="L223" s="1530"/>
      <c r="M223" s="1530"/>
      <c r="N223" s="1530"/>
      <c r="O223" s="1530"/>
      <c r="P223" s="1530"/>
      <c r="Q223" s="1530"/>
      <c r="R223" s="1530"/>
      <c r="S223" s="1530"/>
      <c r="T223" s="1530"/>
      <c r="U223" s="1530"/>
      <c r="V223" s="1530"/>
      <c r="W223" s="1530"/>
      <c r="X223" s="1530"/>
      <c r="Y223" s="1530"/>
      <c r="Z223" s="1530"/>
      <c r="AA223" s="1530"/>
      <c r="AB223" s="1530"/>
      <c r="AC223" s="1530"/>
      <c r="AD223" s="1530"/>
      <c r="AE223" s="1530"/>
      <c r="AF223" s="1530"/>
      <c r="AG223" s="1530"/>
      <c r="AH223" s="1530"/>
      <c r="AI223" s="1530"/>
      <c r="AJ223" s="1530"/>
      <c r="AK223" s="1530"/>
      <c r="AL223" s="1530"/>
      <c r="AM223" s="1530"/>
      <c r="AN223" s="1530"/>
      <c r="AO223" s="1530"/>
      <c r="AP223" s="1530"/>
      <c r="AQ223" s="1530"/>
      <c r="AR223" s="1530"/>
      <c r="AS223" s="1530"/>
      <c r="AT223" s="1530"/>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8" t="s">
        <v>592</v>
      </c>
      <c r="AJ226" s="1438"/>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8" t="s">
        <v>546</v>
      </c>
      <c r="AJ227" s="1438"/>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8" t="s">
        <v>592</v>
      </c>
      <c r="AJ228" s="1438"/>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8" t="s">
        <v>592</v>
      </c>
      <c r="AJ229" s="1438"/>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7" t="str">
        <f>H16</f>
        <v>Community Revitalization and Development Corporation</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539</v>
      </c>
      <c r="BG232" s="241">
        <f>IF(AND(AND($M$249="nonprofit",$M$257="nonprofit",$M$265="for profit")),2,0)</f>
        <v>0</v>
      </c>
    </row>
    <row r="233" spans="1:59" ht="12.95" customHeight="1">
      <c r="D233" s="4" t="s">
        <v>85</v>
      </c>
      <c r="E233" s="4"/>
      <c r="F233" s="4"/>
      <c r="G233" s="4"/>
      <c r="H233" s="4"/>
      <c r="I233" s="4"/>
      <c r="J233" s="4"/>
      <c r="K233" s="4"/>
      <c r="M233" s="1516" t="s">
        <v>2630</v>
      </c>
      <c r="N233" s="1519"/>
      <c r="O233" s="1519"/>
      <c r="P233" s="1519"/>
      <c r="Q233" s="1519"/>
      <c r="R233" s="1519"/>
      <c r="S233" s="1519"/>
      <c r="T233" s="1519"/>
      <c r="U233" s="1519"/>
      <c r="V233" s="1519"/>
      <c r="W233" s="1519"/>
      <c r="X233" s="1519"/>
      <c r="Y233" s="1519"/>
      <c r="Z233" s="1519"/>
      <c r="AA233" s="1519"/>
      <c r="AB233" s="1519"/>
      <c r="AC233" s="1519"/>
      <c r="AD233" s="1519"/>
      <c r="AE233" s="1519"/>
      <c r="BB233" s="205" t="s">
        <v>539</v>
      </c>
      <c r="BG233" s="241">
        <f>IF(AND(AND($M$249="nonprofit",$M$257="for profit",$M$265="nonprofit")),2,0)</f>
        <v>0</v>
      </c>
    </row>
    <row r="234" spans="1:59" ht="12.95" customHeight="1">
      <c r="D234" s="4" t="s">
        <v>581</v>
      </c>
      <c r="E234" s="4"/>
      <c r="M234" s="1516" t="s">
        <v>2620</v>
      </c>
      <c r="N234" s="1519"/>
      <c r="O234" s="1519"/>
      <c r="P234" s="1519"/>
      <c r="Q234" s="1519"/>
      <c r="R234" s="1519"/>
      <c r="S234" s="1519"/>
      <c r="T234" s="1519"/>
      <c r="V234" s="33" t="s">
        <v>86</v>
      </c>
      <c r="W234" s="1517" t="s">
        <v>2631</v>
      </c>
      <c r="X234" s="1467"/>
      <c r="Y234" s="4" t="s">
        <v>584</v>
      </c>
      <c r="AC234" s="1519">
        <v>96001</v>
      </c>
      <c r="AD234" s="1519"/>
      <c r="AE234" s="1519"/>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16" t="s">
        <v>2632</v>
      </c>
      <c r="N235" s="1519"/>
      <c r="O235" s="1519"/>
      <c r="P235" s="1519"/>
      <c r="Q235" s="1519"/>
      <c r="R235" s="1519"/>
      <c r="S235" s="1519"/>
      <c r="T235" s="1519"/>
      <c r="U235" s="1519"/>
      <c r="V235" s="1519"/>
      <c r="W235" s="1519"/>
      <c r="X235" s="1519"/>
      <c r="Y235" s="1519"/>
      <c r="Z235" s="1519"/>
      <c r="AA235" s="1519"/>
      <c r="AB235" s="1519"/>
      <c r="AC235" s="1519"/>
      <c r="AD235" s="1519"/>
      <c r="AE235" s="1519"/>
      <c r="AI235" s="4"/>
      <c r="AJ235" s="4"/>
      <c r="AK235" s="4"/>
      <c r="AL235" s="4"/>
      <c r="AM235" s="4"/>
      <c r="AN235" s="4"/>
      <c r="AO235" s="4"/>
      <c r="AP235" s="4"/>
      <c r="AQ235" s="4"/>
      <c r="AR235" s="4"/>
      <c r="AS235" s="4"/>
      <c r="AT235" s="4"/>
      <c r="BB235" s="205"/>
      <c r="BG235" s="204"/>
    </row>
    <row r="236" spans="1:59" ht="12.95" customHeight="1">
      <c r="D236" s="4" t="s">
        <v>88</v>
      </c>
      <c r="E236" s="4"/>
      <c r="F236" s="4"/>
      <c r="M236" s="1485">
        <v>5302416960</v>
      </c>
      <c r="N236" s="1485"/>
      <c r="O236" s="1485"/>
      <c r="P236" s="1485"/>
      <c r="Q236" s="1485"/>
      <c r="R236" s="1485"/>
      <c r="S236" s="4" t="s">
        <v>206</v>
      </c>
      <c r="T236" s="4"/>
      <c r="U236" s="1467"/>
      <c r="V236" s="1467"/>
      <c r="W236" s="1467"/>
      <c r="X236" s="4" t="s">
        <v>89</v>
      </c>
      <c r="Z236" s="1485"/>
      <c r="AA236" s="1485"/>
      <c r="AB236" s="1485"/>
      <c r="AC236" s="1485"/>
      <c r="AD236" s="1485"/>
      <c r="AE236" s="1485"/>
      <c r="AU236" s="4"/>
      <c r="AV236" s="4"/>
      <c r="AW236" s="4"/>
      <c r="AX236" s="4"/>
      <c r="AY236" s="4"/>
      <c r="AZ236" s="4"/>
      <c r="BB236" s="204" t="s">
        <v>538</v>
      </c>
      <c r="BG236" s="241">
        <f>IF(AND(AND($M$249="nonprofit",$M$257="nonprofit",$M$265="(select one)")),1,0)</f>
        <v>0</v>
      </c>
    </row>
    <row r="237" spans="1:59" ht="12.95" customHeight="1">
      <c r="D237" s="4" t="s">
        <v>90</v>
      </c>
      <c r="E237" s="4"/>
      <c r="F237" s="4"/>
      <c r="M237" s="1525" t="s">
        <v>2633</v>
      </c>
      <c r="N237" s="1525"/>
      <c r="O237" s="1525"/>
      <c r="P237" s="1525"/>
      <c r="Q237" s="1525"/>
      <c r="R237" s="1525"/>
      <c r="S237" s="1525"/>
      <c r="T237" s="1525"/>
      <c r="U237" s="1525"/>
      <c r="V237" s="1525"/>
      <c r="W237" s="1525"/>
      <c r="X237" s="1525"/>
      <c r="Y237" s="1525"/>
      <c r="Z237" s="1525"/>
      <c r="AA237" s="1525"/>
      <c r="AB237" s="1525"/>
      <c r="AC237" s="1525"/>
      <c r="AD237" s="1525"/>
      <c r="AE237" s="152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2" t="s">
        <v>377</v>
      </c>
      <c r="N238" s="1372"/>
      <c r="O238" s="1372"/>
      <c r="P238" s="1372"/>
      <c r="Q238" s="1372"/>
      <c r="R238" s="1372"/>
      <c r="S238" s="1372"/>
      <c r="T238" s="1372"/>
      <c r="U238" s="204" t="s">
        <v>907</v>
      </c>
      <c r="V238" s="204"/>
      <c r="W238" s="204"/>
      <c r="X238" s="204"/>
      <c r="Y238" s="204"/>
      <c r="Z238" s="204"/>
      <c r="AA238" s="1542"/>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88"/>
      <c r="N239" s="1488"/>
      <c r="O239" s="1488"/>
      <c r="P239" s="1488"/>
      <c r="Q239" s="1488"/>
      <c r="R239" s="1488"/>
      <c r="S239" s="1488"/>
      <c r="T239" s="1488"/>
      <c r="U239" s="1488"/>
      <c r="V239" s="1488"/>
      <c r="W239" s="1488"/>
      <c r="X239" s="1488"/>
      <c r="Y239" s="1488"/>
      <c r="Z239" s="1488"/>
      <c r="AA239" s="1488"/>
      <c r="AB239" s="1488"/>
      <c r="AC239" s="1488"/>
      <c r="AD239" s="1488"/>
      <c r="AE239" s="148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53" t="s">
        <v>2640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2634</v>
      </c>
      <c r="AG243" s="1538"/>
      <c r="AH243" s="1538"/>
      <c r="AI243" s="1538"/>
      <c r="AJ243" s="1538"/>
      <c r="AK243" s="1538"/>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19" t="s">
        <v>2635</v>
      </c>
      <c r="N244" s="1519"/>
      <c r="O244" s="1519"/>
      <c r="P244" s="1519"/>
      <c r="Q244" s="1519"/>
      <c r="R244" s="1519"/>
      <c r="S244" s="1519"/>
      <c r="T244" s="1519"/>
      <c r="U244" s="1519"/>
      <c r="V244" s="1519"/>
      <c r="W244" s="1519"/>
      <c r="X244" s="1519"/>
      <c r="Y244" s="1519"/>
      <c r="Z244" s="1519"/>
      <c r="AA244" s="1519"/>
      <c r="AB244" s="1519"/>
      <c r="AC244" s="1519"/>
      <c r="AD244" s="1519"/>
      <c r="AE244" s="1519"/>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19" t="s">
        <v>2636</v>
      </c>
      <c r="N245" s="1519"/>
      <c r="O245" s="1519"/>
      <c r="P245" s="1519"/>
      <c r="Q245" s="1519"/>
      <c r="R245" s="1519"/>
      <c r="S245" s="1519"/>
      <c r="T245" s="1519"/>
      <c r="V245" s="33" t="s">
        <v>86</v>
      </c>
      <c r="W245" s="1517" t="s">
        <v>2631</v>
      </c>
      <c r="X245" s="1467"/>
      <c r="Y245" s="4" t="s">
        <v>584</v>
      </c>
      <c r="AC245" s="1519">
        <v>95521</v>
      </c>
      <c r="AD245" s="1519"/>
      <c r="AE245" s="1519"/>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16" t="s">
        <v>2637</v>
      </c>
      <c r="N246" s="1519"/>
      <c r="O246" s="1519"/>
      <c r="P246" s="1519"/>
      <c r="Q246" s="1519"/>
      <c r="R246" s="1519"/>
      <c r="S246" s="1519"/>
      <c r="T246" s="1519"/>
      <c r="U246" s="1519"/>
      <c r="V246" s="1519"/>
      <c r="W246" s="1519"/>
      <c r="X246" s="1519"/>
      <c r="Y246" s="1519"/>
      <c r="Z246" s="1519"/>
      <c r="AA246" s="1519"/>
      <c r="AB246" s="1519"/>
      <c r="AC246" s="1519"/>
      <c r="AD246" s="1519"/>
      <c r="AE246" s="1519"/>
      <c r="AH246" s="1534">
        <v>0.09</v>
      </c>
      <c r="AI246" s="1534"/>
      <c r="AJ246" s="1534"/>
      <c r="AK246" s="1534"/>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5">
        <v>7078229000</v>
      </c>
      <c r="N247" s="1485"/>
      <c r="O247" s="1485"/>
      <c r="P247" s="1485"/>
      <c r="Q247" s="1485"/>
      <c r="R247" s="1485"/>
      <c r="S247" s="4" t="s">
        <v>206</v>
      </c>
      <c r="T247" s="4"/>
      <c r="U247" s="1467"/>
      <c r="V247" s="1467"/>
      <c r="W247" s="1467"/>
      <c r="X247" s="4" t="s">
        <v>89</v>
      </c>
      <c r="Z247" s="1485"/>
      <c r="AA247" s="1485"/>
      <c r="AB247" s="1485"/>
      <c r="AC247" s="1485"/>
      <c r="AD247" s="1485"/>
      <c r="AE247" s="1485"/>
      <c r="AU247" s="4"/>
      <c r="AV247" s="4"/>
      <c r="AW247" s="4"/>
      <c r="AX247" s="4"/>
      <c r="AY247" s="4"/>
      <c r="BG247">
        <v>0</v>
      </c>
      <c r="BH247" s="3" t="str">
        <f>""</f>
        <v/>
      </c>
      <c r="BN247" s="34"/>
    </row>
    <row r="248" spans="1:67" ht="12.95" customHeight="1">
      <c r="A248" s="19"/>
      <c r="B248" s="4"/>
      <c r="C248" s="4"/>
      <c r="D248" s="4" t="s">
        <v>90</v>
      </c>
      <c r="E248" s="4"/>
      <c r="F248" s="4"/>
      <c r="M248" s="1525" t="s">
        <v>2638</v>
      </c>
      <c r="N248" s="1525"/>
      <c r="O248" s="1525"/>
      <c r="P248" s="1525"/>
      <c r="Q248" s="1525"/>
      <c r="R248" s="1525"/>
      <c r="S248" s="1525"/>
      <c r="T248" s="1525"/>
      <c r="U248" s="1525"/>
      <c r="V248" s="1525"/>
      <c r="W248" s="1525"/>
      <c r="X248" s="1525"/>
      <c r="Y248" s="1525"/>
      <c r="Z248" s="1525"/>
      <c r="AA248" s="1525"/>
      <c r="AB248" s="1525"/>
      <c r="AC248" s="1525"/>
      <c r="AD248" s="1525"/>
      <c r="AE248" s="152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2" t="s">
        <v>537</v>
      </c>
      <c r="N249" s="1372"/>
      <c r="O249" s="1372"/>
      <c r="P249" s="1372"/>
      <c r="Q249" s="1372"/>
      <c r="R249" s="1372"/>
      <c r="S249" s="1372"/>
      <c r="T249" s="1372"/>
      <c r="U249" s="204" t="s">
        <v>907</v>
      </c>
      <c r="V249" s="204"/>
      <c r="W249" s="204"/>
      <c r="X249" s="204"/>
      <c r="Y249" s="204"/>
      <c r="Z249" s="204"/>
      <c r="AA249" s="1541" t="s">
        <v>2639</v>
      </c>
      <c r="AB249" s="1542"/>
      <c r="AC249" s="1542"/>
      <c r="AD249" s="1542"/>
      <c r="AE249" s="1542"/>
      <c r="AF249" s="1542"/>
      <c r="AG249" s="1542"/>
      <c r="AH249" s="1542"/>
      <c r="AI249" s="1542"/>
      <c r="AJ249" s="1542"/>
      <c r="AK249" s="154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53" t="s">
        <v>2618</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2641</v>
      </c>
      <c r="AG251" s="1538"/>
      <c r="AH251" s="1538"/>
      <c r="AI251" s="1538"/>
      <c r="AJ251" s="1538"/>
      <c r="AK251" s="1538"/>
      <c r="AU251" s="4"/>
      <c r="AV251" s="4"/>
      <c r="AW251" s="4"/>
      <c r="AX251" s="4"/>
      <c r="AY251" s="4"/>
      <c r="BN251" s="34"/>
    </row>
    <row r="252" spans="1:67" ht="12.95" customHeight="1">
      <c r="A252" s="19"/>
      <c r="B252" s="4"/>
      <c r="C252" s="4"/>
      <c r="D252" s="4" t="s">
        <v>85</v>
      </c>
      <c r="E252" s="4"/>
      <c r="F252" s="4"/>
      <c r="G252" s="4"/>
      <c r="H252" s="4"/>
      <c r="I252" s="4"/>
      <c r="J252" s="4"/>
      <c r="K252" s="4"/>
      <c r="L252" s="4"/>
      <c r="M252" s="1516" t="s">
        <v>2630</v>
      </c>
      <c r="N252" s="1519"/>
      <c r="O252" s="1519"/>
      <c r="P252" s="1519"/>
      <c r="Q252" s="1519"/>
      <c r="R252" s="1519"/>
      <c r="S252" s="1519"/>
      <c r="T252" s="1519"/>
      <c r="U252" s="1519"/>
      <c r="V252" s="1519"/>
      <c r="W252" s="1519"/>
      <c r="X252" s="1519"/>
      <c r="Y252" s="1519"/>
      <c r="Z252" s="1519"/>
      <c r="AA252" s="1519"/>
      <c r="AB252" s="1519"/>
      <c r="AC252" s="1519"/>
      <c r="AD252" s="1519"/>
      <c r="AE252" s="1519"/>
      <c r="AF252" s="3" t="s">
        <v>1180</v>
      </c>
      <c r="AL252" s="4"/>
      <c r="AM252" s="4"/>
      <c r="AN252" s="4"/>
      <c r="AO252" s="4"/>
      <c r="AP252" s="4"/>
      <c r="AQ252" s="4"/>
      <c r="AR252" s="4"/>
      <c r="AS252" s="4"/>
      <c r="AT252" s="4"/>
      <c r="BN252" s="34"/>
    </row>
    <row r="253" spans="1:67" ht="12.95" customHeight="1">
      <c r="A253" s="19"/>
      <c r="B253" s="4"/>
      <c r="C253" s="4"/>
      <c r="D253" s="4" t="s">
        <v>581</v>
      </c>
      <c r="E253" s="4"/>
      <c r="M253" s="1516" t="s">
        <v>2620</v>
      </c>
      <c r="N253" s="1519"/>
      <c r="O253" s="1519"/>
      <c r="P253" s="1519"/>
      <c r="Q253" s="1519"/>
      <c r="R253" s="1519"/>
      <c r="S253" s="1519"/>
      <c r="T253" s="1519"/>
      <c r="V253" s="33" t="s">
        <v>86</v>
      </c>
      <c r="W253" s="1517" t="s">
        <v>2631</v>
      </c>
      <c r="X253" s="1467"/>
      <c r="Y253" s="4" t="s">
        <v>584</v>
      </c>
      <c r="AC253" s="1519">
        <v>96001</v>
      </c>
      <c r="AD253" s="1519"/>
      <c r="AE253" s="1519"/>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16" t="s">
        <v>2632</v>
      </c>
      <c r="N254" s="1519"/>
      <c r="O254" s="1519"/>
      <c r="P254" s="1519"/>
      <c r="Q254" s="1519"/>
      <c r="R254" s="1519"/>
      <c r="S254" s="1519"/>
      <c r="T254" s="1519"/>
      <c r="U254" s="1519"/>
      <c r="V254" s="1519"/>
      <c r="W254" s="1519"/>
      <c r="X254" s="1519"/>
      <c r="Y254" s="1519"/>
      <c r="Z254" s="1519"/>
      <c r="AA254" s="1519"/>
      <c r="AB254" s="1519"/>
      <c r="AC254" s="1519"/>
      <c r="AD254" s="1519"/>
      <c r="AE254" s="1519"/>
      <c r="AH254" s="1534">
        <v>0.01</v>
      </c>
      <c r="AI254" s="1534"/>
      <c r="AJ254" s="1534"/>
      <c r="AK254" s="1534"/>
      <c r="AL254" s="4"/>
      <c r="AM254" s="4"/>
      <c r="AN254" s="4"/>
      <c r="AO254" s="4"/>
      <c r="AP254" s="4"/>
      <c r="AQ254" s="4"/>
      <c r="AR254" s="4"/>
      <c r="AS254" s="4"/>
      <c r="AT254" s="4"/>
    </row>
    <row r="255" spans="1:67" ht="12.95" customHeight="1">
      <c r="A255" s="19"/>
      <c r="B255" s="4"/>
      <c r="C255" s="4"/>
      <c r="D255" s="4" t="s">
        <v>88</v>
      </c>
      <c r="E255" s="4"/>
      <c r="F255" s="4"/>
      <c r="M255" s="1485">
        <v>5302416960</v>
      </c>
      <c r="N255" s="1485"/>
      <c r="O255" s="1485"/>
      <c r="P255" s="1485"/>
      <c r="Q255" s="1485"/>
      <c r="R255" s="1485"/>
      <c r="S255" s="4" t="s">
        <v>206</v>
      </c>
      <c r="T255" s="4"/>
      <c r="U255" s="1467"/>
      <c r="V255" s="1467"/>
      <c r="W255" s="1467"/>
      <c r="X255" s="4" t="s">
        <v>89</v>
      </c>
      <c r="Z255" s="1485"/>
      <c r="AA255" s="1485"/>
      <c r="AB255" s="1485"/>
      <c r="AC255" s="1485"/>
      <c r="AD255" s="1485"/>
      <c r="AE255" s="1485"/>
      <c r="AU255" s="4"/>
      <c r="AV255" s="4"/>
      <c r="AW255" s="4"/>
      <c r="AX255" s="4"/>
      <c r="AY255" s="4"/>
      <c r="BN255" s="34"/>
    </row>
    <row r="256" spans="1:67" ht="12.95" customHeight="1">
      <c r="A256" s="19"/>
      <c r="B256" s="4"/>
      <c r="C256" s="4"/>
      <c r="D256" s="4" t="s">
        <v>90</v>
      </c>
      <c r="E256" s="4"/>
      <c r="F256" s="4"/>
      <c r="M256" s="1525" t="s">
        <v>2642</v>
      </c>
      <c r="N256" s="1525"/>
      <c r="O256" s="1525"/>
      <c r="P256" s="1525"/>
      <c r="Q256" s="1525"/>
      <c r="R256" s="1525"/>
      <c r="S256" s="1525"/>
      <c r="T256" s="1525"/>
      <c r="U256" s="1525"/>
      <c r="V256" s="1525"/>
      <c r="W256" s="1525"/>
      <c r="X256" s="1525"/>
      <c r="Y256" s="1525"/>
      <c r="Z256" s="1525"/>
      <c r="AA256" s="1525"/>
      <c r="AB256" s="1525"/>
      <c r="AC256" s="1525"/>
      <c r="AD256" s="1525"/>
      <c r="AE256" s="152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2" t="s">
        <v>535</v>
      </c>
      <c r="N257" s="1372"/>
      <c r="O257" s="1372"/>
      <c r="P257" s="1372"/>
      <c r="Q257" s="1372"/>
      <c r="R257" s="1372"/>
      <c r="S257" s="1372"/>
      <c r="T257" s="1372"/>
      <c r="U257" s="204" t="s">
        <v>907</v>
      </c>
      <c r="V257" s="204"/>
      <c r="W257" s="204"/>
      <c r="X257" s="204"/>
      <c r="Y257" s="204"/>
      <c r="Z257" s="204"/>
      <c r="AA257" s="1542"/>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307</v>
      </c>
      <c r="AG259" s="1538"/>
      <c r="AH259" s="1538"/>
      <c r="AI259" s="1538"/>
      <c r="AJ259" s="1538"/>
      <c r="AK259" s="1538"/>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19"/>
      <c r="N260" s="1519"/>
      <c r="O260" s="1519"/>
      <c r="P260" s="1519"/>
      <c r="Q260" s="1519"/>
      <c r="R260" s="1519"/>
      <c r="S260" s="1519"/>
      <c r="T260" s="1519"/>
      <c r="U260" s="1519"/>
      <c r="V260" s="1519"/>
      <c r="W260" s="1519"/>
      <c r="X260" s="1519"/>
      <c r="Y260" s="1519"/>
      <c r="Z260" s="1519"/>
      <c r="AA260" s="1519"/>
      <c r="AB260" s="1519"/>
      <c r="AC260" s="1519"/>
      <c r="AD260" s="1519"/>
      <c r="AE260" s="1519"/>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19"/>
      <c r="N261" s="1519"/>
      <c r="O261" s="1519"/>
      <c r="P261" s="1519"/>
      <c r="Q261" s="1519"/>
      <c r="R261" s="1519"/>
      <c r="S261" s="1519"/>
      <c r="T261" s="1519"/>
      <c r="V261" s="33" t="s">
        <v>86</v>
      </c>
      <c r="W261" s="1467"/>
      <c r="X261" s="1467"/>
      <c r="Y261" s="4" t="s">
        <v>584</v>
      </c>
      <c r="AC261" s="1519"/>
      <c r="AD261" s="1519"/>
      <c r="AE261" s="1519"/>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19"/>
      <c r="N262" s="1519"/>
      <c r="O262" s="1519"/>
      <c r="P262" s="1519"/>
      <c r="Q262" s="1519"/>
      <c r="R262" s="1519"/>
      <c r="S262" s="1519"/>
      <c r="T262" s="1519"/>
      <c r="U262" s="1519"/>
      <c r="V262" s="1519"/>
      <c r="W262" s="1519"/>
      <c r="X262" s="1519"/>
      <c r="Y262" s="1519"/>
      <c r="Z262" s="1519"/>
      <c r="AA262" s="1519"/>
      <c r="AB262" s="1519"/>
      <c r="AC262" s="1519"/>
      <c r="AD262" s="1519"/>
      <c r="AE262" s="1519"/>
      <c r="AH262" s="1534"/>
      <c r="AI262" s="1534"/>
      <c r="AJ262" s="1534"/>
      <c r="AK262" s="153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5"/>
      <c r="N263" s="1485"/>
      <c r="O263" s="1485"/>
      <c r="P263" s="1485"/>
      <c r="Q263" s="1485"/>
      <c r="R263" s="1485"/>
      <c r="S263" s="4" t="s">
        <v>206</v>
      </c>
      <c r="T263" s="4"/>
      <c r="U263" s="1467"/>
      <c r="V263" s="1467"/>
      <c r="W263" s="1467"/>
      <c r="X263" s="4" t="s">
        <v>89</v>
      </c>
      <c r="Z263" s="1485"/>
      <c r="AA263" s="1485"/>
      <c r="AB263" s="1485"/>
      <c r="AC263" s="1485"/>
      <c r="AD263" s="1485"/>
      <c r="AE263" s="148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25"/>
      <c r="N264" s="1525"/>
      <c r="O264" s="1525"/>
      <c r="P264" s="1525"/>
      <c r="Q264" s="1525"/>
      <c r="R264" s="1525"/>
      <c r="S264" s="1525"/>
      <c r="T264" s="1525"/>
      <c r="U264" s="1525"/>
      <c r="V264" s="1525"/>
      <c r="W264" s="1525"/>
      <c r="X264" s="1525"/>
      <c r="Y264" s="1525"/>
      <c r="Z264" s="1525"/>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2" t="s">
        <v>307</v>
      </c>
      <c r="N265" s="1372"/>
      <c r="O265" s="1372"/>
      <c r="P265" s="1372"/>
      <c r="Q265" s="1372"/>
      <c r="R265" s="1372"/>
      <c r="S265" s="1372"/>
      <c r="T265" s="1372"/>
      <c r="U265" s="204" t="s">
        <v>907</v>
      </c>
      <c r="V265" s="204"/>
      <c r="W265" s="204"/>
      <c r="X265" s="204"/>
      <c r="Y265" s="204"/>
      <c r="Z265" s="204"/>
      <c r="AA265" s="1562"/>
      <c r="AB265" s="1562"/>
      <c r="AC265" s="1562"/>
      <c r="AD265" s="1562"/>
      <c r="AE265" s="1562"/>
      <c r="AF265" s="1562"/>
      <c r="AG265" s="1562"/>
      <c r="AH265" s="1562"/>
      <c r="AI265" s="1562"/>
      <c r="AJ265" s="1562"/>
      <c r="AK265" s="156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3" t="str">
        <f>IFERROR(BO245,"")</f>
        <v>Joint Venture</v>
      </c>
      <c r="U267" s="1563"/>
      <c r="V267" s="1563"/>
      <c r="W267" s="1563"/>
      <c r="X267" s="156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19" t="s">
        <v>280</v>
      </c>
      <c r="E270" s="1519"/>
      <c r="F270" s="1519"/>
      <c r="G270" s="1519"/>
      <c r="H270" s="1519"/>
      <c r="J270" t="s">
        <v>279</v>
      </c>
      <c r="X270" s="1492"/>
      <c r="Y270" s="1492"/>
      <c r="Z270" s="1492"/>
      <c r="AA270" s="1492"/>
      <c r="AB270" s="1492"/>
      <c r="AC270" s="14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53" t="s">
        <v>2643</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16" t="s">
        <v>2644</v>
      </c>
      <c r="M275" s="1519"/>
      <c r="N275" s="1519"/>
      <c r="O275" s="1519"/>
      <c r="P275" s="1519"/>
      <c r="Q275" s="1519"/>
      <c r="R275" s="1519"/>
      <c r="S275" s="1519"/>
      <c r="T275" s="1519"/>
      <c r="U275" s="1519"/>
      <c r="V275" s="1519"/>
      <c r="W275" s="1519"/>
      <c r="X275" s="1519"/>
      <c r="Y275" s="1519"/>
      <c r="Z275" s="1519"/>
      <c r="AA275" s="1519"/>
      <c r="AB275" s="1519"/>
      <c r="AC275" s="1519"/>
      <c r="AD275" s="1519"/>
      <c r="AK275" s="3"/>
      <c r="AL275" s="3"/>
      <c r="AM275" s="3"/>
      <c r="AN275" s="3"/>
      <c r="AO275" s="3"/>
      <c r="AP275" s="3"/>
      <c r="AQ275" s="3"/>
      <c r="AR275" s="3"/>
      <c r="AS275" s="3"/>
      <c r="AT275" s="3"/>
      <c r="AU275" s="3"/>
      <c r="AV275" s="3"/>
      <c r="AW275" s="3"/>
      <c r="AX275" s="3"/>
      <c r="AY275" s="3"/>
    </row>
    <row r="276" spans="1:51" ht="12.95" customHeight="1">
      <c r="D276" s="4" t="s">
        <v>581</v>
      </c>
      <c r="E276" s="4"/>
      <c r="L276" s="1516" t="s">
        <v>2636</v>
      </c>
      <c r="M276" s="1519"/>
      <c r="N276" s="1519"/>
      <c r="O276" s="1519"/>
      <c r="P276" s="1519"/>
      <c r="Q276" s="1519"/>
      <c r="R276" s="1519"/>
      <c r="S276" s="1519"/>
      <c r="U276" s="33" t="s">
        <v>86</v>
      </c>
      <c r="V276" s="1517" t="s">
        <v>2631</v>
      </c>
      <c r="W276" s="1467"/>
      <c r="X276" s="4" t="s">
        <v>584</v>
      </c>
      <c r="AB276" s="1519">
        <v>95521</v>
      </c>
      <c r="AC276" s="1519"/>
      <c r="AD276" s="15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16" t="s">
        <v>2645</v>
      </c>
      <c r="M277" s="1519"/>
      <c r="N277" s="1519"/>
      <c r="O277" s="1519"/>
      <c r="P277" s="1519"/>
      <c r="Q277" s="1519"/>
      <c r="R277" s="1519"/>
      <c r="S277" s="1519"/>
      <c r="T277" s="1519"/>
      <c r="U277" s="1519"/>
      <c r="V277" s="1519"/>
      <c r="W277" s="1519"/>
      <c r="X277" s="1519"/>
      <c r="Y277" s="1519"/>
      <c r="Z277" s="1519"/>
      <c r="AA277" s="1519"/>
      <c r="AB277" s="1519"/>
      <c r="AC277" s="1519"/>
      <c r="AD277" s="1519"/>
      <c r="AI277" s="4"/>
      <c r="AJ277" s="4"/>
      <c r="AK277" s="3"/>
      <c r="AL277" s="3"/>
      <c r="AM277" s="3"/>
      <c r="AN277" s="3"/>
      <c r="AO277" s="3"/>
      <c r="AP277" s="3"/>
      <c r="AQ277" s="3"/>
      <c r="AR277" s="3"/>
      <c r="AS277" s="3"/>
      <c r="AT277" s="3"/>
    </row>
    <row r="278" spans="1:51" ht="12.95" customHeight="1">
      <c r="D278" s="4" t="s">
        <v>88</v>
      </c>
      <c r="E278" s="4"/>
      <c r="F278" s="4"/>
      <c r="L278" s="1485">
        <v>7078229000</v>
      </c>
      <c r="M278" s="1485"/>
      <c r="N278" s="1485"/>
      <c r="O278" s="1485"/>
      <c r="P278" s="1485"/>
      <c r="Q278" s="1485"/>
      <c r="R278" s="4" t="s">
        <v>206</v>
      </c>
      <c r="S278" s="4"/>
      <c r="T278" s="1467"/>
      <c r="U278" s="1467"/>
      <c r="V278" s="1467"/>
      <c r="W278" s="4" t="s">
        <v>89</v>
      </c>
      <c r="Y278" s="1485"/>
      <c r="Z278" s="1485"/>
      <c r="AA278" s="1485"/>
      <c r="AB278" s="1485"/>
      <c r="AC278" s="1485"/>
      <c r="AD278" s="1485"/>
    </row>
    <row r="279" spans="1:51" ht="12.95" customHeight="1">
      <c r="D279" s="4" t="s">
        <v>90</v>
      </c>
      <c r="E279" s="4"/>
      <c r="F279" s="4"/>
      <c r="L279" s="1525" t="s">
        <v>2646</v>
      </c>
      <c r="M279" s="1525"/>
      <c r="N279" s="1525"/>
      <c r="O279" s="1525"/>
      <c r="P279" s="1525"/>
      <c r="Q279" s="1525"/>
      <c r="R279" s="1525"/>
      <c r="S279" s="1525"/>
      <c r="T279" s="1525"/>
      <c r="U279" s="1525"/>
      <c r="V279" s="1525"/>
      <c r="W279" s="1525"/>
      <c r="X279" s="1525"/>
      <c r="Y279" s="1525"/>
      <c r="Z279" s="1525"/>
      <c r="AA279" s="1525"/>
      <c r="AB279" s="1525"/>
      <c r="AC279" s="1525"/>
      <c r="AD279" s="1525"/>
      <c r="AF279" s="4"/>
      <c r="AG279" s="4"/>
      <c r="AH279" s="4"/>
      <c r="AI279" s="4"/>
      <c r="AJ279" s="4"/>
      <c r="AU279" s="3"/>
      <c r="AV279" s="3"/>
      <c r="AW279" s="3"/>
      <c r="AX279" s="3"/>
      <c r="AY279" s="3"/>
    </row>
    <row r="280" spans="1:51" ht="12.95" customHeight="1">
      <c r="D280" s="3" t="s">
        <v>624</v>
      </c>
      <c r="E280" s="3"/>
      <c r="F280" s="3"/>
      <c r="G280" s="3"/>
      <c r="H280" s="3"/>
      <c r="I280" s="3"/>
      <c r="L280" s="1517" t="s">
        <v>2647</v>
      </c>
      <c r="M280" s="1517"/>
      <c r="N280" s="1517"/>
      <c r="O280" s="1517"/>
      <c r="P280" s="1517"/>
      <c r="Q280" s="1517"/>
      <c r="R280" s="1517"/>
      <c r="S280" s="1517"/>
      <c r="T280" s="1517"/>
      <c r="U280" s="1517"/>
      <c r="V280" s="1517"/>
      <c r="W280" s="1517"/>
      <c r="X280" s="1517"/>
      <c r="Y280" s="1517"/>
      <c r="Z280" s="1517"/>
      <c r="AA280" s="1517"/>
      <c r="AB280" s="1517"/>
      <c r="AC280" s="1517"/>
      <c r="AD280" s="151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0" t="s">
        <v>542</v>
      </c>
      <c r="B282" s="1530"/>
      <c r="C282" s="1530"/>
      <c r="D282" s="1530"/>
      <c r="E282" s="1530"/>
      <c r="F282" s="1530"/>
      <c r="G282" s="1530"/>
      <c r="H282" s="1530"/>
      <c r="I282" s="1530"/>
      <c r="J282" s="1530"/>
      <c r="K282" s="1530"/>
      <c r="L282" s="1530"/>
      <c r="M282" s="1530"/>
      <c r="N282" s="1530"/>
      <c r="O282" s="1530"/>
      <c r="P282" s="1530"/>
      <c r="Q282" s="1530"/>
      <c r="R282" s="1530"/>
      <c r="S282" s="1530"/>
      <c r="T282" s="1530"/>
      <c r="U282" s="1530"/>
      <c r="V282" s="1530"/>
      <c r="W282" s="1530"/>
      <c r="X282" s="1530"/>
      <c r="Y282" s="1530"/>
      <c r="Z282" s="1530"/>
      <c r="AA282" s="1530"/>
      <c r="AB282" s="1530"/>
      <c r="AC282" s="1530"/>
      <c r="AD282" s="1530"/>
      <c r="AE282" s="1530"/>
      <c r="AF282" s="1530"/>
      <c r="AG282" s="1530"/>
      <c r="AH282" s="1530"/>
      <c r="AI282" s="1530"/>
      <c r="AJ282" s="1530"/>
      <c r="AK282" s="1530"/>
      <c r="AL282" s="1530"/>
      <c r="AM282" s="1530"/>
      <c r="AN282" s="1530"/>
      <c r="AO282" s="1530"/>
      <c r="AP282" s="1530"/>
      <c r="AQ282" s="1530"/>
      <c r="AR282" s="1530"/>
      <c r="AS282" s="1530"/>
      <c r="AT282" s="1530"/>
      <c r="AU282" s="95"/>
      <c r="AV282" s="95"/>
      <c r="AW282" s="95"/>
      <c r="AX282" s="95"/>
      <c r="AY282" s="95"/>
    </row>
    <row r="283" spans="1:51" ht="12.95" customHeight="1">
      <c r="A283" s="1530"/>
      <c r="B283" s="1530"/>
      <c r="C283" s="1530"/>
      <c r="D283" s="1530"/>
      <c r="E283" s="1530"/>
      <c r="F283" s="1530"/>
      <c r="G283" s="1530"/>
      <c r="H283" s="1530"/>
      <c r="I283" s="1530"/>
      <c r="J283" s="1530"/>
      <c r="K283" s="1530"/>
      <c r="L283" s="1530"/>
      <c r="M283" s="1530"/>
      <c r="N283" s="1530"/>
      <c r="O283" s="1530"/>
      <c r="P283" s="1530"/>
      <c r="Q283" s="1530"/>
      <c r="R283" s="1530"/>
      <c r="S283" s="1530"/>
      <c r="T283" s="1530"/>
      <c r="U283" s="1530"/>
      <c r="V283" s="1530"/>
      <c r="W283" s="1530"/>
      <c r="X283" s="1530"/>
      <c r="Y283" s="1530"/>
      <c r="Z283" s="1530"/>
      <c r="AA283" s="1530"/>
      <c r="AB283" s="1530"/>
      <c r="AC283" s="1530"/>
      <c r="AD283" s="1530"/>
      <c r="AE283" s="1530"/>
      <c r="AF283" s="1530"/>
      <c r="AG283" s="1530"/>
      <c r="AH283" s="1530"/>
      <c r="AI283" s="1530"/>
      <c r="AJ283" s="1530"/>
      <c r="AK283" s="1530"/>
      <c r="AL283" s="1530"/>
      <c r="AM283" s="1530"/>
      <c r="AN283" s="1530"/>
      <c r="AO283" s="1530"/>
      <c r="AP283" s="1530"/>
      <c r="AQ283" s="1530"/>
      <c r="AR283" s="1530"/>
      <c r="AS283" s="1530"/>
      <c r="AT283" s="1530"/>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88" t="s">
        <v>2643</v>
      </c>
      <c r="I287" s="1488"/>
      <c r="J287" s="1488"/>
      <c r="K287" s="1488"/>
      <c r="L287" s="1488"/>
      <c r="M287" s="1488"/>
      <c r="N287" s="1488"/>
      <c r="O287" s="1488"/>
      <c r="P287" s="1488"/>
      <c r="Q287" s="1488"/>
      <c r="R287" s="1488"/>
      <c r="T287" s="3" t="s">
        <v>568</v>
      </c>
      <c r="V287" s="3"/>
      <c r="W287" s="3"/>
      <c r="X287" s="3"/>
      <c r="Y287" s="3"/>
      <c r="AA287" s="1488" t="s">
        <v>2705</v>
      </c>
      <c r="AB287" s="1488"/>
      <c r="AC287" s="1488"/>
      <c r="AD287" s="1488"/>
      <c r="AE287" s="1488"/>
      <c r="AF287" s="1488"/>
      <c r="AG287" s="1488"/>
      <c r="AH287" s="1488"/>
      <c r="AI287" s="1488"/>
      <c r="AJ287" s="1488"/>
      <c r="AK287" s="1488"/>
    </row>
    <row r="288" spans="1:51" ht="12.95" customHeight="1">
      <c r="B288" s="3" t="s">
        <v>472</v>
      </c>
      <c r="C288" s="3"/>
      <c r="D288" s="3"/>
      <c r="E288" s="3"/>
      <c r="F288" s="3"/>
      <c r="H288" s="1372" t="s">
        <v>2635</v>
      </c>
      <c r="I288" s="1372"/>
      <c r="J288" s="1372"/>
      <c r="K288" s="1372"/>
      <c r="L288" s="1372"/>
      <c r="M288" s="1372"/>
      <c r="N288" s="1372"/>
      <c r="O288" s="1372"/>
      <c r="P288" s="1372"/>
      <c r="Q288" s="1372"/>
      <c r="R288" s="1372"/>
      <c r="T288" s="3" t="s">
        <v>472</v>
      </c>
      <c r="V288" s="3"/>
      <c r="W288" s="3"/>
      <c r="X288" s="3"/>
      <c r="Y288" s="3"/>
      <c r="AA288" s="1372" t="s">
        <v>2706</v>
      </c>
      <c r="AB288" s="1372"/>
      <c r="AC288" s="1372"/>
      <c r="AD288" s="1372"/>
      <c r="AE288" s="1372"/>
      <c r="AF288" s="1372"/>
      <c r="AG288" s="1372"/>
      <c r="AH288" s="1372"/>
      <c r="AI288" s="1372"/>
      <c r="AJ288" s="1372"/>
      <c r="AK288" s="1372"/>
    </row>
    <row r="289" spans="2:37" ht="12.95" customHeight="1">
      <c r="B289" s="3" t="s">
        <v>473</v>
      </c>
      <c r="C289" s="3"/>
      <c r="D289" s="3"/>
      <c r="E289" s="3"/>
      <c r="F289" s="3"/>
      <c r="H289" s="1372" t="s">
        <v>2648</v>
      </c>
      <c r="I289" s="1372"/>
      <c r="J289" s="1372"/>
      <c r="K289" s="1372"/>
      <c r="L289" s="1372"/>
      <c r="M289" s="1372"/>
      <c r="N289" s="1372"/>
      <c r="O289" s="1372"/>
      <c r="P289" s="1372"/>
      <c r="Q289" s="1372"/>
      <c r="R289" s="1372"/>
      <c r="T289" s="3" t="s">
        <v>75</v>
      </c>
      <c r="V289" s="3"/>
      <c r="W289" s="3"/>
      <c r="X289" s="3"/>
      <c r="Y289" s="3"/>
      <c r="AA289" s="1372" t="s">
        <v>2707</v>
      </c>
      <c r="AB289" s="1372"/>
      <c r="AC289" s="1372"/>
      <c r="AD289" s="1372"/>
      <c r="AE289" s="1372"/>
      <c r="AF289" s="1372"/>
      <c r="AG289" s="1372"/>
      <c r="AH289" s="1372"/>
      <c r="AI289" s="1372"/>
      <c r="AJ289" s="1372"/>
      <c r="AK289" s="1372"/>
    </row>
    <row r="290" spans="2:37" ht="12.95" customHeight="1">
      <c r="B290" s="3" t="s">
        <v>87</v>
      </c>
      <c r="C290" s="3"/>
      <c r="D290" s="3"/>
      <c r="E290" s="3"/>
      <c r="F290" s="3"/>
      <c r="H290" s="1372" t="s">
        <v>2649</v>
      </c>
      <c r="I290" s="1372"/>
      <c r="J290" s="1372"/>
      <c r="K290" s="1372"/>
      <c r="L290" s="1372"/>
      <c r="M290" s="1372"/>
      <c r="N290" s="1372"/>
      <c r="O290" s="1372"/>
      <c r="P290" s="1372"/>
      <c r="Q290" s="1372"/>
      <c r="R290" s="1372"/>
      <c r="T290" s="3" t="s">
        <v>87</v>
      </c>
      <c r="V290" s="3"/>
      <c r="W290" s="3"/>
      <c r="X290" s="3"/>
      <c r="Y290" s="3"/>
      <c r="AA290" s="1372" t="s">
        <v>2708</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39" t="s">
        <v>2650</v>
      </c>
      <c r="I291" s="1539"/>
      <c r="J291" s="1539"/>
      <c r="K291" s="1539"/>
      <c r="L291" s="1539"/>
      <c r="M291" s="1539"/>
      <c r="N291" s="4" t="s">
        <v>206</v>
      </c>
      <c r="O291" s="4"/>
      <c r="P291" s="1519"/>
      <c r="Q291" s="1519"/>
      <c r="R291" s="1519"/>
      <c r="S291" s="3"/>
      <c r="T291" s="3" t="s">
        <v>88</v>
      </c>
      <c r="V291" s="3"/>
      <c r="W291" s="3"/>
      <c r="X291" s="3"/>
      <c r="Y291" s="3"/>
      <c r="AA291" s="1539">
        <v>4155683833</v>
      </c>
      <c r="AB291" s="1539"/>
      <c r="AC291" s="1539"/>
      <c r="AD291" s="1539"/>
      <c r="AE291" s="1539"/>
      <c r="AF291" s="1539"/>
      <c r="AG291" s="4" t="s">
        <v>206</v>
      </c>
      <c r="AH291" s="4"/>
      <c r="AI291" s="1519"/>
      <c r="AJ291" s="1519"/>
      <c r="AK291" s="1519"/>
    </row>
    <row r="292" spans="2:37" ht="12.95" customHeight="1">
      <c r="B292" s="3" t="s">
        <v>89</v>
      </c>
      <c r="C292" s="3"/>
      <c r="D292" s="3"/>
      <c r="E292" s="3"/>
      <c r="F292" s="3"/>
      <c r="G292" s="3"/>
      <c r="H292" s="1485" t="s">
        <v>2651</v>
      </c>
      <c r="I292" s="1485"/>
      <c r="J292" s="1485"/>
      <c r="K292" s="1485"/>
      <c r="L292" s="1485"/>
      <c r="M292" s="1485"/>
      <c r="N292" s="4"/>
      <c r="O292" s="4"/>
      <c r="P292" s="35"/>
      <c r="Q292" s="35"/>
      <c r="R292" s="35"/>
      <c r="S292" s="3"/>
      <c r="T292" s="3" t="s">
        <v>89</v>
      </c>
      <c r="V292" s="3"/>
      <c r="W292" s="3"/>
      <c r="X292" s="3"/>
      <c r="Y292" s="3"/>
      <c r="AA292" s="1485">
        <v>4152880288</v>
      </c>
      <c r="AB292" s="1485"/>
      <c r="AC292" s="1485"/>
      <c r="AD292" s="1485"/>
      <c r="AE292" s="1485"/>
      <c r="AF292" s="1485"/>
      <c r="AG292" s="4"/>
      <c r="AH292" s="4"/>
      <c r="AI292" s="35"/>
      <c r="AJ292" s="35"/>
      <c r="AK292" s="35"/>
    </row>
    <row r="293" spans="2:37" ht="12.95" customHeight="1">
      <c r="B293" s="3" t="s">
        <v>76</v>
      </c>
      <c r="C293" s="3"/>
      <c r="D293" s="3"/>
      <c r="E293" s="3"/>
      <c r="F293" s="3"/>
      <c r="G293" s="3"/>
      <c r="H293" s="1372" t="s">
        <v>2638</v>
      </c>
      <c r="I293" s="1372"/>
      <c r="J293" s="1372"/>
      <c r="K293" s="1372"/>
      <c r="L293" s="1372"/>
      <c r="M293" s="1372"/>
      <c r="N293" s="1488"/>
      <c r="O293" s="1488"/>
      <c r="P293" s="1488"/>
      <c r="Q293" s="1488"/>
      <c r="R293" s="1488"/>
      <c r="S293" s="3"/>
      <c r="T293" s="3" t="s">
        <v>76</v>
      </c>
      <c r="V293" s="3"/>
      <c r="W293" s="3"/>
      <c r="X293" s="3"/>
      <c r="Y293" s="3"/>
      <c r="AA293" s="1372" t="s">
        <v>2709</v>
      </c>
      <c r="AB293" s="1372"/>
      <c r="AC293" s="1372"/>
      <c r="AD293" s="1372"/>
      <c r="AE293" s="1372"/>
      <c r="AF293" s="1372"/>
      <c r="AG293" s="1488"/>
      <c r="AH293" s="1488"/>
      <c r="AI293" s="1488"/>
      <c r="AJ293" s="1488"/>
      <c r="AK293" s="148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88" t="s">
        <v>2652</v>
      </c>
      <c r="I295" s="1488"/>
      <c r="J295" s="1488"/>
      <c r="K295" s="1488"/>
      <c r="L295" s="1488"/>
      <c r="M295" s="1488"/>
      <c r="N295" s="1488"/>
      <c r="O295" s="1488"/>
      <c r="P295" s="1488"/>
      <c r="Q295" s="1488"/>
      <c r="R295" s="1488"/>
      <c r="T295" s="3" t="s">
        <v>364</v>
      </c>
      <c r="V295" s="3"/>
      <c r="W295" s="3"/>
      <c r="X295" s="3"/>
      <c r="Y295" s="3"/>
      <c r="AA295" s="1488" t="s">
        <v>2658</v>
      </c>
      <c r="AB295" s="1488"/>
      <c r="AC295" s="1488"/>
      <c r="AD295" s="1488"/>
      <c r="AE295" s="1488"/>
      <c r="AF295" s="1488"/>
      <c r="AG295" s="1488"/>
      <c r="AH295" s="1488"/>
      <c r="AI295" s="1488"/>
      <c r="AJ295" s="1488"/>
      <c r="AK295" s="1488"/>
    </row>
    <row r="296" spans="2:37" ht="12.95" customHeight="1">
      <c r="B296" s="3" t="s">
        <v>472</v>
      </c>
      <c r="C296" s="3"/>
      <c r="D296" s="3"/>
      <c r="E296" s="3"/>
      <c r="F296" s="3"/>
      <c r="H296" s="1372" t="s">
        <v>2653</v>
      </c>
      <c r="I296" s="1372"/>
      <c r="J296" s="1372"/>
      <c r="K296" s="1372"/>
      <c r="L296" s="1372"/>
      <c r="M296" s="1372"/>
      <c r="N296" s="1372"/>
      <c r="O296" s="1372"/>
      <c r="P296" s="1372"/>
      <c r="Q296" s="1372"/>
      <c r="R296" s="1372"/>
      <c r="T296" s="3" t="s">
        <v>472</v>
      </c>
      <c r="V296" s="3"/>
      <c r="W296" s="3"/>
      <c r="X296" s="3"/>
      <c r="Y296" s="3"/>
      <c r="AA296" s="1372" t="s">
        <v>2644</v>
      </c>
      <c r="AB296" s="1372"/>
      <c r="AC296" s="1372"/>
      <c r="AD296" s="1372"/>
      <c r="AE296" s="1372"/>
      <c r="AF296" s="1372"/>
      <c r="AG296" s="1372"/>
      <c r="AH296" s="1372"/>
      <c r="AI296" s="1372"/>
      <c r="AJ296" s="1372"/>
      <c r="AK296" s="1372"/>
    </row>
    <row r="297" spans="2:37" ht="12.95" customHeight="1">
      <c r="B297" s="3" t="s">
        <v>473</v>
      </c>
      <c r="C297" s="3"/>
      <c r="D297" s="3"/>
      <c r="E297" s="3"/>
      <c r="F297" s="3"/>
      <c r="H297" s="1372" t="s">
        <v>2654</v>
      </c>
      <c r="I297" s="1372"/>
      <c r="J297" s="1372"/>
      <c r="K297" s="1372"/>
      <c r="L297" s="1372"/>
      <c r="M297" s="1372"/>
      <c r="N297" s="1372"/>
      <c r="O297" s="1372"/>
      <c r="P297" s="1372"/>
      <c r="Q297" s="1372"/>
      <c r="R297" s="1372"/>
      <c r="T297" s="3" t="s">
        <v>75</v>
      </c>
      <c r="V297" s="3"/>
      <c r="W297" s="3"/>
      <c r="X297" s="3"/>
      <c r="Y297" s="3"/>
      <c r="AA297" s="1372" t="s">
        <v>2648</v>
      </c>
      <c r="AB297" s="1372"/>
      <c r="AC297" s="1372"/>
      <c r="AD297" s="1372"/>
      <c r="AE297" s="1372"/>
      <c r="AF297" s="1372"/>
      <c r="AG297" s="1372"/>
      <c r="AH297" s="1372"/>
      <c r="AI297" s="1372"/>
      <c r="AJ297" s="1372"/>
      <c r="AK297" s="1372"/>
    </row>
    <row r="298" spans="2:37" ht="12.95" customHeight="1">
      <c r="B298" s="3" t="s">
        <v>87</v>
      </c>
      <c r="C298" s="3"/>
      <c r="D298" s="3"/>
      <c r="E298" s="3"/>
      <c r="F298" s="3"/>
      <c r="H298" s="1372" t="s">
        <v>2655</v>
      </c>
      <c r="I298" s="1372"/>
      <c r="J298" s="1372"/>
      <c r="K298" s="1372"/>
      <c r="L298" s="1372"/>
      <c r="M298" s="1372"/>
      <c r="N298" s="1372"/>
      <c r="O298" s="1372"/>
      <c r="P298" s="1372"/>
      <c r="Q298" s="1372"/>
      <c r="R298" s="1372"/>
      <c r="T298" s="3" t="s">
        <v>87</v>
      </c>
      <c r="V298" s="3"/>
      <c r="W298" s="3"/>
      <c r="X298" s="3"/>
      <c r="Y298" s="3"/>
      <c r="AA298" s="1372" t="s">
        <v>2637</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39" t="s">
        <v>2656</v>
      </c>
      <c r="I299" s="1539"/>
      <c r="J299" s="1539"/>
      <c r="K299" s="1539"/>
      <c r="L299" s="1539"/>
      <c r="M299" s="1539"/>
      <c r="N299" s="4" t="s">
        <v>206</v>
      </c>
      <c r="O299" s="4"/>
      <c r="P299" s="1519"/>
      <c r="Q299" s="1519"/>
      <c r="R299" s="1519"/>
      <c r="S299" s="3"/>
      <c r="T299" s="3" t="s">
        <v>88</v>
      </c>
      <c r="V299" s="3"/>
      <c r="W299" s="3"/>
      <c r="X299" s="3"/>
      <c r="Y299" s="3"/>
      <c r="AA299" s="1539" t="s">
        <v>2650</v>
      </c>
      <c r="AB299" s="1539"/>
      <c r="AC299" s="1539"/>
      <c r="AD299" s="1539"/>
      <c r="AE299" s="1539"/>
      <c r="AF299" s="1539"/>
      <c r="AG299" s="4" t="s">
        <v>206</v>
      </c>
      <c r="AH299" s="4"/>
      <c r="AI299" s="1519"/>
      <c r="AJ299" s="1519"/>
      <c r="AK299" s="1519"/>
    </row>
    <row r="300" spans="2:37" ht="12.95" customHeight="1">
      <c r="B300" s="3" t="s">
        <v>89</v>
      </c>
      <c r="C300" s="3"/>
      <c r="D300" s="3"/>
      <c r="E300" s="3"/>
      <c r="F300" s="3"/>
      <c r="G300" s="3"/>
      <c r="H300" s="1485"/>
      <c r="I300" s="1485"/>
      <c r="J300" s="1485"/>
      <c r="K300" s="1485"/>
      <c r="L300" s="1485"/>
      <c r="M300" s="1485"/>
      <c r="N300" s="4"/>
      <c r="O300" s="4"/>
      <c r="P300" s="35"/>
      <c r="Q300" s="35"/>
      <c r="R300" s="35"/>
      <c r="S300" s="3"/>
      <c r="T300" s="3" t="s">
        <v>89</v>
      </c>
      <c r="V300" s="3"/>
      <c r="W300" s="3"/>
      <c r="X300" s="3"/>
      <c r="Y300" s="3"/>
      <c r="AA300" s="1485" t="s">
        <v>2651</v>
      </c>
      <c r="AB300" s="1485"/>
      <c r="AC300" s="1485"/>
      <c r="AD300" s="1485"/>
      <c r="AE300" s="1485"/>
      <c r="AF300" s="1485"/>
      <c r="AG300" s="4"/>
      <c r="AH300" s="4"/>
      <c r="AI300" s="35"/>
      <c r="AJ300" s="35"/>
      <c r="AK300" s="35"/>
    </row>
    <row r="301" spans="2:37" ht="12.95" customHeight="1">
      <c r="B301" s="3" t="s">
        <v>76</v>
      </c>
      <c r="C301" s="3"/>
      <c r="D301" s="3"/>
      <c r="E301" s="3"/>
      <c r="F301" s="3"/>
      <c r="G301" s="3"/>
      <c r="H301" s="1372" t="s">
        <v>2657</v>
      </c>
      <c r="I301" s="1372"/>
      <c r="J301" s="1372"/>
      <c r="K301" s="1372"/>
      <c r="L301" s="1372"/>
      <c r="M301" s="1372"/>
      <c r="N301" s="1488"/>
      <c r="O301" s="1488"/>
      <c r="P301" s="1488"/>
      <c r="Q301" s="1488"/>
      <c r="R301" s="1488"/>
      <c r="S301" s="3"/>
      <c r="T301" s="3" t="s">
        <v>76</v>
      </c>
      <c r="V301" s="3"/>
      <c r="W301" s="3"/>
      <c r="X301" s="3"/>
      <c r="Y301" s="3"/>
      <c r="AA301" s="1372" t="s">
        <v>2638</v>
      </c>
      <c r="AB301" s="1372"/>
      <c r="AC301" s="1372"/>
      <c r="AD301" s="1372"/>
      <c r="AE301" s="1372"/>
      <c r="AF301" s="1372"/>
      <c r="AG301" s="1488"/>
      <c r="AH301" s="1488"/>
      <c r="AI301" s="1488"/>
      <c r="AJ301" s="1488"/>
      <c r="AK301" s="1488"/>
    </row>
    <row r="302" spans="2:37" ht="12.95" customHeight="1"/>
    <row r="303" spans="2:37" ht="12.95" customHeight="1">
      <c r="B303" s="3" t="s">
        <v>77</v>
      </c>
      <c r="C303" s="3"/>
      <c r="D303" s="3"/>
      <c r="E303" s="3"/>
      <c r="F303" s="3"/>
      <c r="H303" s="1488" t="s">
        <v>2700</v>
      </c>
      <c r="I303" s="1488"/>
      <c r="J303" s="1488"/>
      <c r="K303" s="1488"/>
      <c r="L303" s="1488"/>
      <c r="M303" s="1488"/>
      <c r="N303" s="1488"/>
      <c r="O303" s="1488"/>
      <c r="P303" s="1488"/>
      <c r="Q303" s="1488"/>
      <c r="R303" s="1488"/>
      <c r="T303" s="4" t="s">
        <v>879</v>
      </c>
      <c r="V303" s="3"/>
      <c r="W303" s="3"/>
      <c r="X303" s="3"/>
      <c r="Y303" s="3"/>
      <c r="AA303" s="1488" t="s">
        <v>2659</v>
      </c>
      <c r="AB303" s="1488"/>
      <c r="AC303" s="1488"/>
      <c r="AD303" s="1488"/>
      <c r="AE303" s="1488"/>
      <c r="AF303" s="1488"/>
      <c r="AG303" s="1488"/>
      <c r="AH303" s="1488"/>
      <c r="AI303" s="1488"/>
      <c r="AJ303" s="1488"/>
      <c r="AK303" s="1488"/>
    </row>
    <row r="304" spans="2:37" ht="12.95" customHeight="1">
      <c r="B304" s="3" t="s">
        <v>472</v>
      </c>
      <c r="C304" s="3"/>
      <c r="D304" s="3"/>
      <c r="E304" s="3"/>
      <c r="F304" s="3"/>
      <c r="H304" s="1372" t="s">
        <v>2702</v>
      </c>
      <c r="I304" s="1372"/>
      <c r="J304" s="1372"/>
      <c r="K304" s="1372"/>
      <c r="L304" s="1372"/>
      <c r="M304" s="1372"/>
      <c r="N304" s="1372"/>
      <c r="O304" s="1372"/>
      <c r="P304" s="1372"/>
      <c r="Q304" s="1372"/>
      <c r="R304" s="1372"/>
      <c r="T304" s="3" t="s">
        <v>472</v>
      </c>
      <c r="V304" s="3"/>
      <c r="W304" s="3"/>
      <c r="X304" s="3"/>
      <c r="Y304" s="3"/>
      <c r="AA304" s="1372" t="s">
        <v>2660</v>
      </c>
      <c r="AB304" s="1372"/>
      <c r="AC304" s="1372"/>
      <c r="AD304" s="1372"/>
      <c r="AE304" s="1372"/>
      <c r="AF304" s="1372"/>
      <c r="AG304" s="1372"/>
      <c r="AH304" s="1372"/>
      <c r="AI304" s="1372"/>
      <c r="AJ304" s="1372"/>
      <c r="AK304" s="1372"/>
    </row>
    <row r="305" spans="2:37" ht="12.95" customHeight="1">
      <c r="B305" s="3" t="s">
        <v>473</v>
      </c>
      <c r="C305" s="3"/>
      <c r="D305" s="3"/>
      <c r="E305" s="3"/>
      <c r="F305" s="3"/>
      <c r="H305" s="1372" t="s">
        <v>2701</v>
      </c>
      <c r="I305" s="1372"/>
      <c r="J305" s="1372"/>
      <c r="K305" s="1372"/>
      <c r="L305" s="1372"/>
      <c r="M305" s="1372"/>
      <c r="N305" s="1372"/>
      <c r="O305" s="1372"/>
      <c r="P305" s="1372"/>
      <c r="Q305" s="1372"/>
      <c r="R305" s="1372"/>
      <c r="T305" s="3" t="s">
        <v>75</v>
      </c>
      <c r="V305" s="3"/>
      <c r="W305" s="3"/>
      <c r="X305" s="3"/>
      <c r="Y305" s="3"/>
      <c r="AA305" s="1372" t="s">
        <v>2648</v>
      </c>
      <c r="AB305" s="1372"/>
      <c r="AC305" s="1372"/>
      <c r="AD305" s="1372"/>
      <c r="AE305" s="1372"/>
      <c r="AF305" s="1372"/>
      <c r="AG305" s="1372"/>
      <c r="AH305" s="1372"/>
      <c r="AI305" s="1372"/>
      <c r="AJ305" s="1372"/>
      <c r="AK305" s="1372"/>
    </row>
    <row r="306" spans="2:37" ht="12.95" customHeight="1">
      <c r="B306" s="3" t="s">
        <v>87</v>
      </c>
      <c r="C306" s="3"/>
      <c r="D306" s="3"/>
      <c r="E306" s="3"/>
      <c r="F306" s="3"/>
      <c r="H306" s="1372" t="s">
        <v>2703</v>
      </c>
      <c r="I306" s="1372"/>
      <c r="J306" s="1372"/>
      <c r="K306" s="1372"/>
      <c r="L306" s="1372"/>
      <c r="M306" s="1372"/>
      <c r="N306" s="1372"/>
      <c r="O306" s="1372"/>
      <c r="P306" s="1372"/>
      <c r="Q306" s="1372"/>
      <c r="R306" s="1372"/>
      <c r="T306" s="3" t="s">
        <v>87</v>
      </c>
      <c r="V306" s="3"/>
      <c r="W306" s="3"/>
      <c r="X306" s="3"/>
      <c r="Y306" s="3"/>
      <c r="AA306" s="1372" t="s">
        <v>2661</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39">
        <v>9168472738</v>
      </c>
      <c r="I307" s="1539"/>
      <c r="J307" s="1539"/>
      <c r="K307" s="1539"/>
      <c r="L307" s="1539"/>
      <c r="M307" s="1539"/>
      <c r="N307" s="4" t="s">
        <v>206</v>
      </c>
      <c r="O307" s="4"/>
      <c r="P307" s="1519"/>
      <c r="Q307" s="1519"/>
      <c r="R307" s="1519"/>
      <c r="S307" s="3"/>
      <c r="T307" s="3" t="s">
        <v>88</v>
      </c>
      <c r="V307" s="3"/>
      <c r="W307" s="3"/>
      <c r="X307" s="3"/>
      <c r="Y307" s="3"/>
      <c r="AA307" s="1539" t="s">
        <v>2662</v>
      </c>
      <c r="AB307" s="1539"/>
      <c r="AC307" s="1539"/>
      <c r="AD307" s="1539"/>
      <c r="AE307" s="1539"/>
      <c r="AF307" s="1539"/>
      <c r="AG307" s="4" t="s">
        <v>206</v>
      </c>
      <c r="AH307" s="4"/>
      <c r="AI307" s="1519"/>
      <c r="AJ307" s="1519"/>
      <c r="AK307" s="1519"/>
    </row>
    <row r="308" spans="2:37" ht="12.95" customHeight="1">
      <c r="B308" s="3" t="s">
        <v>89</v>
      </c>
      <c r="C308" s="3"/>
      <c r="D308" s="3"/>
      <c r="E308" s="3"/>
      <c r="F308" s="3"/>
      <c r="G308" s="3"/>
      <c r="H308" s="1485"/>
      <c r="I308" s="1485"/>
      <c r="J308" s="1485"/>
      <c r="K308" s="1485"/>
      <c r="L308" s="1485"/>
      <c r="M308" s="1485"/>
      <c r="N308" s="4"/>
      <c r="O308" s="4"/>
      <c r="P308" s="35"/>
      <c r="Q308" s="35"/>
      <c r="R308" s="35"/>
      <c r="S308" s="3"/>
      <c r="T308" s="3" t="s">
        <v>89</v>
      </c>
      <c r="V308" s="3"/>
      <c r="W308" s="3"/>
      <c r="X308" s="3"/>
      <c r="Y308" s="3"/>
      <c r="AA308" s="1485"/>
      <c r="AB308" s="1485"/>
      <c r="AC308" s="1485"/>
      <c r="AD308" s="1485"/>
      <c r="AE308" s="1485"/>
      <c r="AF308" s="1485"/>
      <c r="AG308" s="4"/>
      <c r="AH308" s="4"/>
      <c r="AI308" s="35"/>
      <c r="AJ308" s="35"/>
      <c r="AK308" s="35"/>
    </row>
    <row r="309" spans="2:37" ht="12.95" customHeight="1">
      <c r="B309" s="3" t="s">
        <v>76</v>
      </c>
      <c r="C309" s="3"/>
      <c r="D309" s="3"/>
      <c r="E309" s="3"/>
      <c r="F309" s="3"/>
      <c r="G309" s="3"/>
      <c r="H309" s="1372" t="s">
        <v>2704</v>
      </c>
      <c r="I309" s="1372"/>
      <c r="J309" s="1372"/>
      <c r="K309" s="1372"/>
      <c r="L309" s="1372"/>
      <c r="M309" s="1372"/>
      <c r="N309" s="1488"/>
      <c r="O309" s="1488"/>
      <c r="P309" s="1488"/>
      <c r="Q309" s="1488"/>
      <c r="R309" s="1488"/>
      <c r="S309" s="3"/>
      <c r="T309" s="3" t="s">
        <v>76</v>
      </c>
      <c r="V309" s="3"/>
      <c r="W309" s="3"/>
      <c r="X309" s="3"/>
      <c r="Y309" s="3"/>
      <c r="AA309" s="1372" t="s">
        <v>2663</v>
      </c>
      <c r="AB309" s="1372"/>
      <c r="AC309" s="1372"/>
      <c r="AD309" s="1372"/>
      <c r="AE309" s="1372"/>
      <c r="AF309" s="1372"/>
      <c r="AG309" s="1488"/>
      <c r="AH309" s="1488"/>
      <c r="AI309" s="1488"/>
      <c r="AJ309" s="1488"/>
      <c r="AK309" s="148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88" t="s">
        <v>2700</v>
      </c>
      <c r="I311" s="1488"/>
      <c r="J311" s="1488"/>
      <c r="K311" s="1488"/>
      <c r="L311" s="1488"/>
      <c r="M311" s="1488"/>
      <c r="N311" s="1488"/>
      <c r="O311" s="1488"/>
      <c r="P311" s="1488"/>
      <c r="Q311" s="1488"/>
      <c r="R311" s="1488"/>
      <c r="S311" s="3"/>
      <c r="T311" s="3" t="s">
        <v>365</v>
      </c>
      <c r="V311" s="3"/>
      <c r="W311" s="3"/>
      <c r="X311" s="3"/>
      <c r="Y311" s="3"/>
      <c r="AA311" s="1488" t="s">
        <v>2664</v>
      </c>
      <c r="AB311" s="1488"/>
      <c r="AC311" s="1488"/>
      <c r="AD311" s="1488"/>
      <c r="AE311" s="1488"/>
      <c r="AF311" s="1488"/>
      <c r="AG311" s="1488"/>
      <c r="AH311" s="1488"/>
      <c r="AI311" s="1488"/>
      <c r="AJ311" s="1488"/>
      <c r="AK311" s="1488"/>
    </row>
    <row r="312" spans="2:37" ht="12.95" customHeight="1">
      <c r="B312" s="3" t="s">
        <v>472</v>
      </c>
      <c r="C312" s="3"/>
      <c r="D312" s="3"/>
      <c r="E312" s="3"/>
      <c r="F312" s="3"/>
      <c r="H312" s="1372" t="s">
        <v>2702</v>
      </c>
      <c r="I312" s="1372"/>
      <c r="J312" s="1372"/>
      <c r="K312" s="1372"/>
      <c r="L312" s="1372"/>
      <c r="M312" s="1372"/>
      <c r="N312" s="1372"/>
      <c r="O312" s="1372"/>
      <c r="P312" s="1372"/>
      <c r="Q312" s="1372"/>
      <c r="R312" s="1372"/>
      <c r="S312" s="3"/>
      <c r="T312" s="3" t="s">
        <v>472</v>
      </c>
      <c r="V312" s="3"/>
      <c r="W312" s="3"/>
      <c r="X312" s="3"/>
      <c r="Y312" s="3"/>
      <c r="AA312" s="1372" t="s">
        <v>2665</v>
      </c>
      <c r="AB312" s="1372"/>
      <c r="AC312" s="1372"/>
      <c r="AD312" s="1372"/>
      <c r="AE312" s="1372"/>
      <c r="AF312" s="1372"/>
      <c r="AG312" s="1372"/>
      <c r="AH312" s="1372"/>
      <c r="AI312" s="1372"/>
      <c r="AJ312" s="1372"/>
      <c r="AK312" s="1372"/>
    </row>
    <row r="313" spans="2:37" ht="12.95" customHeight="1">
      <c r="B313" s="3" t="s">
        <v>473</v>
      </c>
      <c r="C313" s="3"/>
      <c r="D313" s="3"/>
      <c r="E313" s="3"/>
      <c r="F313" s="3"/>
      <c r="H313" s="1372" t="s">
        <v>2701</v>
      </c>
      <c r="I313" s="1372"/>
      <c r="J313" s="1372"/>
      <c r="K313" s="1372"/>
      <c r="L313" s="1372"/>
      <c r="M313" s="1372"/>
      <c r="N313" s="1372"/>
      <c r="O313" s="1372"/>
      <c r="P313" s="1372"/>
      <c r="Q313" s="1372"/>
      <c r="R313" s="1372"/>
      <c r="S313" s="3"/>
      <c r="T313" s="3" t="s">
        <v>75</v>
      </c>
      <c r="V313" s="3"/>
      <c r="W313" s="3"/>
      <c r="X313" s="3"/>
      <c r="Y313" s="3"/>
      <c r="AA313" s="1372" t="s">
        <v>2666</v>
      </c>
      <c r="AB313" s="1372"/>
      <c r="AC313" s="1372"/>
      <c r="AD313" s="1372"/>
      <c r="AE313" s="1372"/>
      <c r="AF313" s="1372"/>
      <c r="AG313" s="1372"/>
      <c r="AH313" s="1372"/>
      <c r="AI313" s="1372"/>
      <c r="AJ313" s="1372"/>
      <c r="AK313" s="1372"/>
    </row>
    <row r="314" spans="2:37" ht="12.95" customHeight="1">
      <c r="B314" s="3" t="s">
        <v>87</v>
      </c>
      <c r="C314" s="3"/>
      <c r="D314" s="3"/>
      <c r="E314" s="3"/>
      <c r="F314" s="3"/>
      <c r="H314" s="1372" t="s">
        <v>2703</v>
      </c>
      <c r="I314" s="1372"/>
      <c r="J314" s="1372"/>
      <c r="K314" s="1372"/>
      <c r="L314" s="1372"/>
      <c r="M314" s="1372"/>
      <c r="N314" s="1372"/>
      <c r="O314" s="1372"/>
      <c r="P314" s="1372"/>
      <c r="Q314" s="1372"/>
      <c r="R314" s="1372"/>
      <c r="S314" s="3"/>
      <c r="T314" s="3" t="s">
        <v>87</v>
      </c>
      <c r="V314" s="3"/>
      <c r="W314" s="3"/>
      <c r="X314" s="3"/>
      <c r="Y314" s="3"/>
      <c r="AA314" s="1372" t="s">
        <v>2667</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39">
        <v>9168472738</v>
      </c>
      <c r="I315" s="1539"/>
      <c r="J315" s="1539"/>
      <c r="K315" s="1539"/>
      <c r="L315" s="1539"/>
      <c r="M315" s="1539"/>
      <c r="N315" s="4" t="s">
        <v>206</v>
      </c>
      <c r="O315" s="4"/>
      <c r="P315" s="1519"/>
      <c r="Q315" s="1519"/>
      <c r="R315" s="1519"/>
      <c r="S315" s="3"/>
      <c r="T315" s="3" t="s">
        <v>88</v>
      </c>
      <c r="V315" s="3"/>
      <c r="W315" s="3"/>
      <c r="X315" s="3"/>
      <c r="Y315" s="3"/>
      <c r="AA315" s="1539" t="s">
        <v>2668</v>
      </c>
      <c r="AB315" s="1539"/>
      <c r="AC315" s="1539"/>
      <c r="AD315" s="1539"/>
      <c r="AE315" s="1539"/>
      <c r="AF315" s="1539"/>
      <c r="AG315" s="4" t="s">
        <v>206</v>
      </c>
      <c r="AH315" s="4"/>
      <c r="AI315" s="1519"/>
      <c r="AJ315" s="1519"/>
      <c r="AK315" s="1519"/>
    </row>
    <row r="316" spans="2:37" ht="12.95" customHeight="1">
      <c r="B316" s="3" t="s">
        <v>89</v>
      </c>
      <c r="C316" s="3"/>
      <c r="D316" s="3"/>
      <c r="E316" s="3"/>
      <c r="F316" s="3"/>
      <c r="G316" s="3"/>
      <c r="H316" s="1485"/>
      <c r="I316" s="1485"/>
      <c r="J316" s="1485"/>
      <c r="K316" s="1485"/>
      <c r="L316" s="1485"/>
      <c r="M316" s="1485"/>
      <c r="N316" s="4"/>
      <c r="O316" s="4"/>
      <c r="P316" s="35"/>
      <c r="Q316" s="35"/>
      <c r="R316" s="35"/>
      <c r="S316" s="3"/>
      <c r="T316" s="3" t="s">
        <v>89</v>
      </c>
      <c r="V316" s="3"/>
      <c r="W316" s="3"/>
      <c r="X316" s="3"/>
      <c r="Y316" s="3"/>
      <c r="AA316" s="1485"/>
      <c r="AB316" s="1485"/>
      <c r="AC316" s="1485"/>
      <c r="AD316" s="1485"/>
      <c r="AE316" s="1485"/>
      <c r="AF316" s="1485"/>
      <c r="AG316" s="4"/>
      <c r="AH316" s="4"/>
      <c r="AI316" s="35"/>
      <c r="AJ316" s="35"/>
      <c r="AK316" s="35"/>
    </row>
    <row r="317" spans="2:37" ht="12.95" customHeight="1">
      <c r="B317" s="3" t="s">
        <v>76</v>
      </c>
      <c r="C317" s="3"/>
      <c r="D317" s="3"/>
      <c r="E317" s="3"/>
      <c r="F317" s="3"/>
      <c r="G317" s="3"/>
      <c r="H317" s="1372" t="s">
        <v>2704</v>
      </c>
      <c r="I317" s="1372"/>
      <c r="J317" s="1372"/>
      <c r="K317" s="1372"/>
      <c r="L317" s="1372"/>
      <c r="M317" s="1372"/>
      <c r="N317" s="1488"/>
      <c r="O317" s="1488"/>
      <c r="P317" s="1488"/>
      <c r="Q317" s="1488"/>
      <c r="R317" s="1488"/>
      <c r="S317" s="3"/>
      <c r="T317" s="3" t="s">
        <v>76</v>
      </c>
      <c r="V317" s="3"/>
      <c r="W317" s="3"/>
      <c r="X317" s="3"/>
      <c r="Y317" s="3"/>
      <c r="AA317" s="1372" t="s">
        <v>2669</v>
      </c>
      <c r="AB317" s="1372"/>
      <c r="AC317" s="1372"/>
      <c r="AD317" s="1372"/>
      <c r="AE317" s="1372"/>
      <c r="AF317" s="1372"/>
      <c r="AG317" s="1488"/>
      <c r="AH317" s="1488"/>
      <c r="AI317" s="1488"/>
      <c r="AJ317" s="1488"/>
      <c r="AK317" s="1488"/>
    </row>
    <row r="318" spans="2:37" ht="12.95" customHeight="1"/>
    <row r="319" spans="2:37" ht="12.95" customHeight="1">
      <c r="B319" s="4" t="s">
        <v>909</v>
      </c>
      <c r="C319" s="3"/>
      <c r="D319" s="3"/>
      <c r="E319" s="3"/>
      <c r="F319" s="3"/>
      <c r="H319" s="1488"/>
      <c r="I319" s="1488"/>
      <c r="J319" s="1488"/>
      <c r="K319" s="1488"/>
      <c r="L319" s="1488"/>
      <c r="M319" s="1488"/>
      <c r="N319" s="1488"/>
      <c r="O319" s="1488"/>
      <c r="P319" s="1488"/>
      <c r="Q319" s="1488"/>
      <c r="R319" s="1488"/>
      <c r="T319" s="3" t="s">
        <v>366</v>
      </c>
      <c r="V319" s="3"/>
      <c r="W319" s="3"/>
      <c r="X319" s="3"/>
      <c r="Y319" s="3"/>
      <c r="AA319" s="1488" t="s">
        <v>2670</v>
      </c>
      <c r="AB319" s="1488"/>
      <c r="AC319" s="1488"/>
      <c r="AD319" s="1488"/>
      <c r="AE319" s="1488"/>
      <c r="AF319" s="1488"/>
      <c r="AG319" s="1488"/>
      <c r="AH319" s="1488"/>
      <c r="AI319" s="1488"/>
      <c r="AJ319" s="1488"/>
      <c r="AK319" s="1488"/>
    </row>
    <row r="320" spans="2:37" ht="12.95" customHeight="1">
      <c r="B320" s="3" t="s">
        <v>472</v>
      </c>
      <c r="C320" s="3"/>
      <c r="D320" s="3"/>
      <c r="E320" s="3"/>
      <c r="F320" s="3"/>
      <c r="H320" s="1372"/>
      <c r="I320" s="1372"/>
      <c r="J320" s="1372"/>
      <c r="K320" s="1372"/>
      <c r="L320" s="1372"/>
      <c r="M320" s="1372"/>
      <c r="N320" s="1372"/>
      <c r="O320" s="1372"/>
      <c r="P320" s="1372"/>
      <c r="Q320" s="1372"/>
      <c r="R320" s="1372"/>
      <c r="T320" s="3" t="s">
        <v>472</v>
      </c>
      <c r="V320" s="3"/>
      <c r="W320" s="3"/>
      <c r="X320" s="3"/>
      <c r="Y320" s="3"/>
      <c r="AA320" s="1372" t="s">
        <v>2671</v>
      </c>
      <c r="AB320" s="1372"/>
      <c r="AC320" s="1372"/>
      <c r="AD320" s="1372"/>
      <c r="AE320" s="1372"/>
      <c r="AF320" s="1372"/>
      <c r="AG320" s="1372"/>
      <c r="AH320" s="1372"/>
      <c r="AI320" s="1372"/>
      <c r="AJ320" s="1372"/>
      <c r="AK320" s="1372"/>
    </row>
    <row r="321" spans="2:37" ht="12.95" customHeight="1">
      <c r="B321" s="3" t="s">
        <v>473</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2672</v>
      </c>
      <c r="AB321" s="1372"/>
      <c r="AC321" s="1372"/>
      <c r="AD321" s="1372"/>
      <c r="AE321" s="1372"/>
      <c r="AF321" s="1372"/>
      <c r="AG321" s="1372"/>
      <c r="AH321" s="1372"/>
      <c r="AI321" s="1372"/>
      <c r="AJ321" s="1372"/>
      <c r="AK321" s="1372"/>
    </row>
    <row r="322" spans="2:37" ht="12.95"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2673</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39"/>
      <c r="I323" s="1539"/>
      <c r="J323" s="1539"/>
      <c r="K323" s="1539"/>
      <c r="L323" s="1539"/>
      <c r="M323" s="1539"/>
      <c r="N323" s="4" t="s">
        <v>206</v>
      </c>
      <c r="O323" s="4"/>
      <c r="P323" s="1519"/>
      <c r="Q323" s="1519"/>
      <c r="R323" s="1519"/>
      <c r="S323" s="3"/>
      <c r="T323" s="3" t="s">
        <v>88</v>
      </c>
      <c r="V323" s="3"/>
      <c r="W323" s="3"/>
      <c r="X323" s="3"/>
      <c r="Y323" s="3"/>
      <c r="AA323" s="1539" t="s">
        <v>2674</v>
      </c>
      <c r="AB323" s="1539"/>
      <c r="AC323" s="1539"/>
      <c r="AD323" s="1539"/>
      <c r="AE323" s="1539"/>
      <c r="AF323" s="1539"/>
      <c r="AG323" s="4" t="s">
        <v>206</v>
      </c>
      <c r="AH323" s="4"/>
      <c r="AI323" s="1519"/>
      <c r="AJ323" s="1519"/>
      <c r="AK323" s="1519"/>
    </row>
    <row r="324" spans="2:37" ht="12.95" customHeight="1">
      <c r="B324" s="3" t="s">
        <v>89</v>
      </c>
      <c r="C324" s="3"/>
      <c r="D324" s="3"/>
      <c r="E324" s="3"/>
      <c r="F324" s="3"/>
      <c r="G324" s="3"/>
      <c r="H324" s="1485"/>
      <c r="I324" s="1485"/>
      <c r="J324" s="1485"/>
      <c r="K324" s="1485"/>
      <c r="L324" s="1485"/>
      <c r="M324" s="1485"/>
      <c r="N324" s="4"/>
      <c r="O324" s="4"/>
      <c r="P324" s="35"/>
      <c r="Q324" s="35"/>
      <c r="R324" s="35"/>
      <c r="S324" s="3"/>
      <c r="T324" s="3" t="s">
        <v>89</v>
      </c>
      <c r="V324" s="3"/>
      <c r="W324" s="3"/>
      <c r="X324" s="3"/>
      <c r="Y324" s="3"/>
      <c r="AA324" s="1485" t="s">
        <v>2675</v>
      </c>
      <c r="AB324" s="1485"/>
      <c r="AC324" s="1485"/>
      <c r="AD324" s="1485"/>
      <c r="AE324" s="1485"/>
      <c r="AF324" s="1485"/>
      <c r="AG324" s="4"/>
      <c r="AH324" s="4"/>
      <c r="AI324" s="35"/>
      <c r="AJ324" s="35"/>
      <c r="AK324" s="35"/>
    </row>
    <row r="325" spans="2:37" ht="12.95" customHeight="1">
      <c r="B325" s="3" t="s">
        <v>76</v>
      </c>
      <c r="C325" s="3"/>
      <c r="D325" s="3"/>
      <c r="E325" s="3"/>
      <c r="F325" s="3"/>
      <c r="G325" s="3"/>
      <c r="H325" s="1372"/>
      <c r="I325" s="1372"/>
      <c r="J325" s="1372"/>
      <c r="K325" s="1372"/>
      <c r="L325" s="1372"/>
      <c r="M325" s="1372"/>
      <c r="N325" s="1488"/>
      <c r="O325" s="1488"/>
      <c r="P325" s="1488"/>
      <c r="Q325" s="1488"/>
      <c r="R325" s="1488"/>
      <c r="S325" s="3"/>
      <c r="T325" s="3" t="s">
        <v>76</v>
      </c>
      <c r="V325" s="3"/>
      <c r="W325" s="3"/>
      <c r="X325" s="3"/>
      <c r="Y325" s="3"/>
      <c r="AA325" s="1372" t="s">
        <v>2676</v>
      </c>
      <c r="AB325" s="1372"/>
      <c r="AC325" s="1372"/>
      <c r="AD325" s="1372"/>
      <c r="AE325" s="1372"/>
      <c r="AF325" s="1372"/>
      <c r="AG325" s="1488"/>
      <c r="AH325" s="1488"/>
      <c r="AI325" s="1488"/>
      <c r="AJ325" s="1488"/>
      <c r="AK325" s="148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88"/>
      <c r="I327" s="1488"/>
      <c r="J327" s="1488"/>
      <c r="K327" s="1488"/>
      <c r="L327" s="1488"/>
      <c r="M327" s="1488"/>
      <c r="N327" s="1488"/>
      <c r="O327" s="1488"/>
      <c r="P327" s="1488"/>
      <c r="Q327" s="1488"/>
      <c r="R327" s="1488"/>
      <c r="T327" s="3" t="s">
        <v>368</v>
      </c>
      <c r="V327" s="3"/>
      <c r="W327" s="3"/>
      <c r="X327" s="3"/>
      <c r="Y327" s="3"/>
      <c r="AA327" s="1488"/>
      <c r="AB327" s="1488"/>
      <c r="AC327" s="1488"/>
      <c r="AD327" s="1488"/>
      <c r="AE327" s="1488"/>
      <c r="AF327" s="1488"/>
      <c r="AG327" s="1488"/>
      <c r="AH327" s="1488"/>
      <c r="AI327" s="1488"/>
      <c r="AJ327" s="1488"/>
      <c r="AK327" s="1488"/>
    </row>
    <row r="328" spans="2:37" ht="12.95" customHeight="1">
      <c r="B328" s="3" t="s">
        <v>472</v>
      </c>
      <c r="C328" s="3"/>
      <c r="D328" s="3"/>
      <c r="E328" s="3"/>
      <c r="F328" s="3"/>
      <c r="H328" s="1372"/>
      <c r="I328" s="1372"/>
      <c r="J328" s="1372"/>
      <c r="K328" s="1372"/>
      <c r="L328" s="1372"/>
      <c r="M328" s="1372"/>
      <c r="N328" s="1372"/>
      <c r="O328" s="1372"/>
      <c r="P328" s="1372"/>
      <c r="Q328" s="1372"/>
      <c r="R328" s="1372"/>
      <c r="T328" s="3" t="s">
        <v>472</v>
      </c>
      <c r="V328" s="3"/>
      <c r="W328" s="3"/>
      <c r="X328" s="3"/>
      <c r="Y328" s="3"/>
      <c r="AA328" s="1372"/>
      <c r="AB328" s="1372"/>
      <c r="AC328" s="1372"/>
      <c r="AD328" s="1372"/>
      <c r="AE328" s="1372"/>
      <c r="AF328" s="1372"/>
      <c r="AG328" s="1372"/>
      <c r="AH328" s="1372"/>
      <c r="AI328" s="1372"/>
      <c r="AJ328" s="1372"/>
      <c r="AK328" s="1372"/>
    </row>
    <row r="329" spans="2:37" ht="12.95" customHeight="1">
      <c r="B329" s="3" t="s">
        <v>473</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39"/>
      <c r="I331" s="1539"/>
      <c r="J331" s="1539"/>
      <c r="K331" s="1539"/>
      <c r="L331" s="1539"/>
      <c r="M331" s="1539"/>
      <c r="N331" s="4" t="s">
        <v>206</v>
      </c>
      <c r="O331" s="4"/>
      <c r="P331" s="1519"/>
      <c r="Q331" s="1519"/>
      <c r="R331" s="1519"/>
      <c r="S331" s="3"/>
      <c r="T331" s="3" t="s">
        <v>88</v>
      </c>
      <c r="V331" s="3"/>
      <c r="W331" s="3"/>
      <c r="X331" s="3"/>
      <c r="Y331" s="3"/>
      <c r="AA331" s="1539"/>
      <c r="AB331" s="1539"/>
      <c r="AC331" s="1539"/>
      <c r="AD331" s="1539"/>
      <c r="AE331" s="1539"/>
      <c r="AF331" s="1539"/>
      <c r="AG331" s="4" t="s">
        <v>206</v>
      </c>
      <c r="AH331" s="4"/>
      <c r="AI331" s="1519"/>
      <c r="AJ331" s="1519"/>
      <c r="AK331" s="1519"/>
    </row>
    <row r="332" spans="2:37" ht="12.95" customHeight="1">
      <c r="B332" s="3" t="s">
        <v>89</v>
      </c>
      <c r="C332" s="3"/>
      <c r="D332" s="3"/>
      <c r="E332" s="3"/>
      <c r="F332" s="3"/>
      <c r="G332" s="3"/>
      <c r="H332" s="1485"/>
      <c r="I332" s="1485"/>
      <c r="J332" s="1485"/>
      <c r="K332" s="1485"/>
      <c r="L332" s="1485"/>
      <c r="M332" s="1485"/>
      <c r="N332" s="4"/>
      <c r="O332" s="4"/>
      <c r="P332" s="35"/>
      <c r="Q332" s="35"/>
      <c r="R332" s="35"/>
      <c r="S332" s="3"/>
      <c r="T332" s="3" t="s">
        <v>89</v>
      </c>
      <c r="V332" s="3"/>
      <c r="W332" s="3"/>
      <c r="X332" s="3"/>
      <c r="Y332" s="3"/>
      <c r="AA332" s="1485"/>
      <c r="AB332" s="1485"/>
      <c r="AC332" s="1485"/>
      <c r="AD332" s="1485"/>
      <c r="AE332" s="1485"/>
      <c r="AF332" s="1485"/>
      <c r="AG332" s="4"/>
      <c r="AH332" s="4"/>
      <c r="AI332" s="35"/>
      <c r="AJ332" s="35"/>
      <c r="AK332" s="35"/>
    </row>
    <row r="333" spans="2:37" ht="12.95" customHeight="1">
      <c r="B333" s="3" t="s">
        <v>76</v>
      </c>
      <c r="C333" s="3"/>
      <c r="D333" s="3"/>
      <c r="E333" s="3"/>
      <c r="F333" s="3"/>
      <c r="G333" s="3"/>
      <c r="H333" s="1372"/>
      <c r="I333" s="1372"/>
      <c r="J333" s="1372"/>
      <c r="K333" s="1372"/>
      <c r="L333" s="1372"/>
      <c r="M333" s="1372"/>
      <c r="N333" s="1488"/>
      <c r="O333" s="1488"/>
      <c r="P333" s="1488"/>
      <c r="Q333" s="1488"/>
      <c r="R333" s="1488"/>
      <c r="S333" s="3"/>
      <c r="T333" s="3" t="s">
        <v>76</v>
      </c>
      <c r="V333" s="3"/>
      <c r="W333" s="3"/>
      <c r="X333" s="3"/>
      <c r="Y333" s="3"/>
      <c r="AA333" s="1372"/>
      <c r="AB333" s="1372"/>
      <c r="AC333" s="1372"/>
      <c r="AD333" s="1372"/>
      <c r="AE333" s="1372"/>
      <c r="AF333" s="1372"/>
      <c r="AG333" s="1488"/>
      <c r="AH333" s="1488"/>
      <c r="AI333" s="1488"/>
      <c r="AJ333" s="1488"/>
      <c r="AK333" s="148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516" t="s">
        <v>2679</v>
      </c>
      <c r="I335" s="1488"/>
      <c r="J335" s="1488"/>
      <c r="K335" s="1488"/>
      <c r="L335" s="1488"/>
      <c r="M335" s="1488"/>
      <c r="N335" s="1488"/>
      <c r="O335" s="1488"/>
      <c r="P335" s="1488"/>
      <c r="Q335" s="1488"/>
      <c r="R335" s="1488"/>
      <c r="T335" s="204" t="s">
        <v>887</v>
      </c>
      <c r="V335" s="3"/>
      <c r="W335" s="3"/>
      <c r="X335" s="3"/>
      <c r="Y335" s="3"/>
      <c r="AA335" s="1488" t="s">
        <v>2677</v>
      </c>
      <c r="AB335" s="1488"/>
      <c r="AC335" s="1488"/>
      <c r="AD335" s="1488"/>
      <c r="AE335" s="1488"/>
      <c r="AF335" s="1488"/>
      <c r="AG335" s="1488"/>
      <c r="AH335" s="1488"/>
      <c r="AI335" s="1488"/>
      <c r="AJ335" s="1488"/>
      <c r="AK335" s="1488"/>
    </row>
    <row r="336" spans="2:37" ht="12.95" customHeight="1">
      <c r="B336" s="3" t="s">
        <v>472</v>
      </c>
      <c r="C336" s="3"/>
      <c r="D336" s="3"/>
      <c r="E336" s="3"/>
      <c r="F336" s="3"/>
      <c r="H336" s="1372" t="s">
        <v>2692</v>
      </c>
      <c r="I336" s="1372"/>
      <c r="J336" s="1372"/>
      <c r="K336" s="1372"/>
      <c r="L336" s="1372"/>
      <c r="M336" s="1372"/>
      <c r="N336" s="1372"/>
      <c r="O336" s="1372"/>
      <c r="P336" s="1372"/>
      <c r="Q336" s="1372"/>
      <c r="R336" s="1372"/>
      <c r="T336" s="3" t="s">
        <v>472</v>
      </c>
      <c r="V336" s="3"/>
      <c r="W336" s="3"/>
      <c r="X336" s="3"/>
      <c r="Y336" s="3"/>
      <c r="AA336" s="1372" t="s">
        <v>2644</v>
      </c>
      <c r="AB336" s="1372"/>
      <c r="AC336" s="1372"/>
      <c r="AD336" s="1372"/>
      <c r="AE336" s="1372"/>
      <c r="AF336" s="1372"/>
      <c r="AG336" s="1372"/>
      <c r="AH336" s="1372"/>
      <c r="AI336" s="1372"/>
      <c r="AJ336" s="1372"/>
      <c r="AK336" s="1372"/>
    </row>
    <row r="337" spans="1:66" ht="12.95" customHeight="1">
      <c r="B337" s="3" t="s">
        <v>75</v>
      </c>
      <c r="C337" s="3"/>
      <c r="D337" s="3"/>
      <c r="E337" s="3"/>
      <c r="F337" s="3"/>
      <c r="H337" s="1372" t="s">
        <v>2693</v>
      </c>
      <c r="I337" s="1372"/>
      <c r="J337" s="1372"/>
      <c r="K337" s="1372"/>
      <c r="L337" s="1372"/>
      <c r="M337" s="1372"/>
      <c r="N337" s="1372"/>
      <c r="O337" s="1372"/>
      <c r="P337" s="1372"/>
      <c r="Q337" s="1372"/>
      <c r="R337" s="1372"/>
      <c r="T337" s="3" t="s">
        <v>75</v>
      </c>
      <c r="V337" s="3"/>
      <c r="W337" s="3"/>
      <c r="X337" s="3"/>
      <c r="Y337" s="3"/>
      <c r="AA337" s="1372" t="s">
        <v>2648</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t="s">
        <v>2694</v>
      </c>
      <c r="I338" s="1372"/>
      <c r="J338" s="1372"/>
      <c r="K338" s="1372"/>
      <c r="L338" s="1372"/>
      <c r="M338" s="1372"/>
      <c r="N338" s="1372"/>
      <c r="O338" s="1372"/>
      <c r="P338" s="1372"/>
      <c r="Q338" s="1372"/>
      <c r="R338" s="1372"/>
      <c r="T338" s="3" t="s">
        <v>87</v>
      </c>
      <c r="V338" s="3"/>
      <c r="W338" s="3"/>
      <c r="X338" s="3"/>
      <c r="Y338" s="3"/>
      <c r="AA338" s="1372" t="s">
        <v>2698</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39" t="s">
        <v>2695</v>
      </c>
      <c r="I339" s="1539"/>
      <c r="J339" s="1539"/>
      <c r="K339" s="1539"/>
      <c r="L339" s="1539"/>
      <c r="M339" s="1539"/>
      <c r="N339" s="4" t="s">
        <v>206</v>
      </c>
      <c r="O339" s="4"/>
      <c r="P339" s="1519"/>
      <c r="Q339" s="1519"/>
      <c r="R339" s="1519"/>
      <c r="S339" s="3"/>
      <c r="T339" s="3" t="s">
        <v>88</v>
      </c>
      <c r="V339" s="3"/>
      <c r="W339" s="3"/>
      <c r="X339" s="3"/>
      <c r="Y339" s="3"/>
      <c r="AA339" s="1539" t="s">
        <v>2678</v>
      </c>
      <c r="AB339" s="1539"/>
      <c r="AC339" s="1539"/>
      <c r="AD339" s="1539"/>
      <c r="AE339" s="1539"/>
      <c r="AF339" s="1539"/>
      <c r="AG339" s="4" t="s">
        <v>206</v>
      </c>
      <c r="AH339" s="4"/>
      <c r="AI339" s="1519"/>
      <c r="AJ339" s="1519"/>
      <c r="AK339" s="1519"/>
    </row>
    <row r="340" spans="1:66" ht="12.95" customHeight="1">
      <c r="B340" s="3" t="s">
        <v>89</v>
      </c>
      <c r="C340" s="3"/>
      <c r="D340" s="3"/>
      <c r="E340" s="3"/>
      <c r="F340" s="3"/>
      <c r="G340" s="3"/>
      <c r="H340" s="1485" t="s">
        <v>2696</v>
      </c>
      <c r="I340" s="1485"/>
      <c r="J340" s="1485"/>
      <c r="K340" s="1485"/>
      <c r="L340" s="1485"/>
      <c r="M340" s="1485"/>
      <c r="N340" s="4"/>
      <c r="O340" s="4"/>
      <c r="P340" s="35"/>
      <c r="Q340" s="35"/>
      <c r="R340" s="35"/>
      <c r="S340" s="3"/>
      <c r="T340" s="3" t="s">
        <v>89</v>
      </c>
      <c r="V340" s="3"/>
      <c r="W340" s="3"/>
      <c r="X340" s="3"/>
      <c r="Y340" s="3"/>
      <c r="AA340" s="1485" t="s">
        <v>2651</v>
      </c>
      <c r="AB340" s="1485"/>
      <c r="AC340" s="1485"/>
      <c r="AD340" s="1485"/>
      <c r="AE340" s="1485"/>
      <c r="AF340" s="1485"/>
      <c r="AG340" s="4"/>
      <c r="AH340" s="4"/>
      <c r="AI340" s="35"/>
      <c r="AJ340" s="35"/>
      <c r="AK340" s="35"/>
    </row>
    <row r="341" spans="1:66" ht="12.95" customHeight="1">
      <c r="B341" s="3" t="s">
        <v>76</v>
      </c>
      <c r="C341" s="3"/>
      <c r="D341" s="3"/>
      <c r="E341" s="3"/>
      <c r="F341" s="3"/>
      <c r="G341" s="3"/>
      <c r="H341" s="1372" t="s">
        <v>2697</v>
      </c>
      <c r="I341" s="1372"/>
      <c r="J341" s="1372"/>
      <c r="K341" s="1372"/>
      <c r="L341" s="1372"/>
      <c r="M341" s="1372"/>
      <c r="N341" s="1488"/>
      <c r="O341" s="1488"/>
      <c r="P341" s="1488"/>
      <c r="Q341" s="1488"/>
      <c r="R341" s="1488"/>
      <c r="S341" s="3"/>
      <c r="T341" s="3" t="s">
        <v>76</v>
      </c>
      <c r="V341" s="3"/>
      <c r="W341" s="3"/>
      <c r="X341" s="3"/>
      <c r="Y341" s="3"/>
      <c r="AA341" s="1372" t="s">
        <v>2699</v>
      </c>
      <c r="AB341" s="1372"/>
      <c r="AC341" s="1372"/>
      <c r="AD341" s="1372"/>
      <c r="AE341" s="1372"/>
      <c r="AF341" s="1372"/>
      <c r="AG341" s="1488"/>
      <c r="AH341" s="1488"/>
      <c r="AI341" s="1488"/>
      <c r="AJ341" s="1488"/>
      <c r="AK341" s="148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88"/>
      <c r="Q343" s="1488"/>
      <c r="R343" s="1488"/>
      <c r="S343" s="1488"/>
      <c r="T343" s="1488"/>
      <c r="U343" s="1488"/>
      <c r="V343" s="1488"/>
      <c r="W343" s="1488"/>
      <c r="X343" s="1488"/>
      <c r="Y343" s="1488"/>
      <c r="Z343" s="1488"/>
      <c r="AA343" s="1488"/>
      <c r="AB343" s="1488"/>
      <c r="AC343" s="1488"/>
      <c r="AD343" s="1488"/>
      <c r="AE343" s="1488"/>
      <c r="BN343" t="s">
        <v>670</v>
      </c>
    </row>
    <row r="344" spans="1:66" ht="12.95" customHeight="1">
      <c r="B344" s="4"/>
      <c r="C344" s="4"/>
      <c r="D344" s="4"/>
      <c r="E344" s="4"/>
      <c r="F344" s="4"/>
      <c r="I344" s="4" t="s">
        <v>472</v>
      </c>
      <c r="P344" s="1372"/>
      <c r="Q344" s="1372"/>
      <c r="R344" s="1372"/>
      <c r="S344" s="1372"/>
      <c r="T344" s="1372"/>
      <c r="U344" s="1372"/>
      <c r="V344" s="1372"/>
      <c r="W344" s="1372"/>
      <c r="X344" s="1372"/>
      <c r="Y344" s="1372"/>
      <c r="Z344" s="1372"/>
      <c r="AA344" s="1372"/>
      <c r="AB344" s="1372"/>
      <c r="AC344" s="1372"/>
      <c r="AD344" s="1372"/>
      <c r="AE344" s="1372"/>
      <c r="BN344" t="s">
        <v>546</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5"/>
      <c r="Q347" s="1485"/>
      <c r="R347" s="1485"/>
      <c r="S347" s="1485"/>
      <c r="T347" s="1485"/>
      <c r="U347" s="1485"/>
      <c r="V347" s="1485"/>
      <c r="W347" s="1485"/>
      <c r="X347" s="1485"/>
      <c r="Y347" s="1485"/>
      <c r="Z347" s="1485"/>
      <c r="AA347" s="4" t="s">
        <v>206</v>
      </c>
      <c r="AB347" s="4"/>
      <c r="AC347" s="1467"/>
      <c r="AD347" s="1467"/>
      <c r="AE347" s="1467"/>
      <c r="AF347" s="302"/>
      <c r="AG347" s="4"/>
      <c r="AH347" s="4"/>
      <c r="AI347" s="4"/>
      <c r="AJ347" s="4"/>
      <c r="AK347" s="4"/>
    </row>
    <row r="348" spans="1:66" ht="12.95" customHeight="1">
      <c r="B348" s="4"/>
      <c r="C348" s="4"/>
      <c r="D348" s="4"/>
      <c r="E348" s="4"/>
      <c r="F348" s="4"/>
      <c r="G348" s="4"/>
      <c r="H348" s="302"/>
      <c r="I348" s="4" t="s">
        <v>89</v>
      </c>
      <c r="P348" s="1485"/>
      <c r="Q348" s="1485"/>
      <c r="R348" s="1485"/>
      <c r="S348" s="1485"/>
      <c r="T348" s="1485"/>
      <c r="U348" s="1485"/>
      <c r="V348" s="1485"/>
      <c r="W348" s="1485"/>
      <c r="X348" s="1485"/>
      <c r="Y348" s="1485"/>
      <c r="Z348" s="1485"/>
      <c r="AF348" s="302"/>
      <c r="AG348" s="4"/>
      <c r="AH348" s="4"/>
      <c r="AI348" s="35"/>
      <c r="AJ348" s="35"/>
      <c r="AK348" s="35"/>
    </row>
    <row r="349" spans="1:66" ht="12.95" customHeight="1">
      <c r="B349" s="4"/>
      <c r="C349" s="4"/>
      <c r="D349" s="4"/>
      <c r="E349" s="4"/>
      <c r="F349" s="4"/>
      <c r="G349" s="4"/>
      <c r="I349" s="4" t="s">
        <v>76</v>
      </c>
      <c r="P349" s="1488"/>
      <c r="Q349" s="1488"/>
      <c r="R349" s="1488"/>
      <c r="S349" s="1488"/>
      <c r="T349" s="1488"/>
      <c r="U349" s="1488"/>
      <c r="V349" s="1488"/>
      <c r="W349" s="1488"/>
      <c r="X349" s="1488"/>
      <c r="Y349" s="1488"/>
      <c r="Z349" s="1488"/>
      <c r="AA349" s="1488"/>
      <c r="AB349" s="1488"/>
      <c r="AC349" s="1488"/>
      <c r="AD349" s="1488"/>
      <c r="AE349" s="1488"/>
    </row>
    <row r="350" spans="1:66" ht="12.95" customHeight="1">
      <c r="T350" s="8"/>
      <c r="U350" s="8"/>
      <c r="V350" s="8"/>
      <c r="W350" s="8"/>
      <c r="X350" s="8"/>
      <c r="Y350" s="8"/>
      <c r="Z350" s="8"/>
      <c r="AU350" s="95"/>
      <c r="AV350" s="95"/>
      <c r="AW350" s="95"/>
      <c r="AX350" s="95"/>
      <c r="AY350" s="95"/>
    </row>
    <row r="351" spans="1:66" ht="12.95" customHeight="1">
      <c r="A351" s="1530" t="s">
        <v>543</v>
      </c>
      <c r="B351" s="1530"/>
      <c r="C351" s="1530"/>
      <c r="D351" s="1530"/>
      <c r="E351" s="1530"/>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530"/>
      <c r="AM351" s="1530"/>
      <c r="AN351" s="1530"/>
      <c r="AO351" s="1530"/>
      <c r="AP351" s="1530"/>
      <c r="AQ351" s="1530"/>
      <c r="AR351" s="1530"/>
      <c r="AS351" s="1530"/>
      <c r="AT351" s="1530"/>
      <c r="AU351" s="95"/>
      <c r="AV351" s="95"/>
      <c r="AW351" s="95"/>
      <c r="AX351" s="95"/>
      <c r="AY351" s="95"/>
    </row>
    <row r="352" spans="1:66" ht="12.95" customHeight="1">
      <c r="A352" s="1530"/>
      <c r="B352" s="1530"/>
      <c r="C352" s="1530"/>
      <c r="D352" s="1530"/>
      <c r="E352" s="1530"/>
      <c r="F352" s="1530"/>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530"/>
      <c r="AM352" s="1530"/>
      <c r="AN352" s="1530"/>
      <c r="AO352" s="1530"/>
      <c r="AP352" s="1530"/>
      <c r="AQ352" s="1530"/>
      <c r="AR352" s="1530"/>
      <c r="AS352" s="1530"/>
      <c r="AT352" s="153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38" t="s">
        <v>546</v>
      </c>
      <c r="N355" s="1438"/>
      <c r="P355" t="s">
        <v>1652</v>
      </c>
      <c r="AJ355" s="1438" t="s">
        <v>592</v>
      </c>
      <c r="AK355" s="1438"/>
    </row>
    <row r="356" spans="1:46" ht="12.95" customHeight="1">
      <c r="D356" s="3" t="s">
        <v>1641</v>
      </c>
      <c r="M356" s="1438" t="s">
        <v>592</v>
      </c>
      <c r="N356" s="1438"/>
      <c r="P356" s="3" t="s">
        <v>1721</v>
      </c>
      <c r="AJ356" s="1383"/>
      <c r="AK356" s="1383"/>
    </row>
    <row r="357" spans="1:46" ht="12.95" customHeight="1">
      <c r="D357" s="3" t="s">
        <v>705</v>
      </c>
      <c r="M357" s="1438" t="s">
        <v>592</v>
      </c>
      <c r="N357" s="1438"/>
      <c r="P357" t="s">
        <v>1651</v>
      </c>
      <c r="AJ357" s="1438" t="s">
        <v>592</v>
      </c>
      <c r="AK357" s="1438"/>
    </row>
    <row r="358" spans="1:46" ht="12.95" customHeight="1">
      <c r="D358" s="3" t="s">
        <v>706</v>
      </c>
      <c r="M358" s="1438" t="s">
        <v>592</v>
      </c>
      <c r="N358" s="1438"/>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8" t="s">
        <v>592</v>
      </c>
      <c r="O363" s="1438"/>
      <c r="P363" s="40"/>
      <c r="Q363" s="40"/>
      <c r="R363" s="40"/>
      <c r="S363" s="40"/>
      <c r="T363" s="40"/>
      <c r="U363" s="40"/>
      <c r="V363" s="40"/>
      <c r="W363" s="40"/>
      <c r="X363" s="40"/>
      <c r="Y363" s="40"/>
      <c r="Z363" s="40"/>
      <c r="AC363" s="40"/>
      <c r="AD363" s="40"/>
      <c r="AE363" s="40"/>
    </row>
    <row r="364" spans="1:46" ht="12.95" customHeight="1">
      <c r="E364" t="s">
        <v>370</v>
      </c>
      <c r="Y364" s="1438" t="s">
        <v>592</v>
      </c>
      <c r="Z364" s="1438"/>
    </row>
    <row r="365" spans="1:46" ht="12.95" customHeight="1">
      <c r="D365" s="4" t="s">
        <v>979</v>
      </c>
      <c r="Q365" s="1488"/>
      <c r="R365" s="1488"/>
      <c r="S365" s="1488"/>
      <c r="T365" s="1488"/>
      <c r="U365" s="1488"/>
      <c r="V365" s="1488"/>
      <c r="W365" s="1488"/>
      <c r="X365" s="1488"/>
      <c r="Y365" s="1488"/>
      <c r="Z365" s="1488"/>
      <c r="AA365" s="1488"/>
      <c r="AB365" s="1488"/>
      <c r="AC365" s="1488"/>
      <c r="AD365" s="1488"/>
      <c r="AE365" s="1488"/>
      <c r="AF365" s="1488"/>
      <c r="AG365" s="148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8" t="s">
        <v>592</v>
      </c>
      <c r="K367" s="1438"/>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707</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449</v>
      </c>
      <c r="F370" s="4"/>
      <c r="G370" s="4"/>
      <c r="H370" s="4"/>
      <c r="I370" s="4"/>
      <c r="J370" s="4"/>
      <c r="K370" s="4"/>
      <c r="L370" s="4"/>
      <c r="N370" s="1391"/>
      <c r="O370" s="1391"/>
      <c r="P370" s="1391"/>
      <c r="Q370" s="1391"/>
      <c r="R370" s="4"/>
      <c r="U370" s="4" t="s">
        <v>450</v>
      </c>
      <c r="V370" s="4"/>
      <c r="W370" s="4"/>
      <c r="X370" s="4"/>
      <c r="Y370" s="4"/>
      <c r="Z370" s="4"/>
      <c r="AA370" s="4"/>
      <c r="AB370" s="4"/>
      <c r="AC370" s="1391"/>
      <c r="AD370" s="1391"/>
      <c r="AE370" s="1391"/>
      <c r="AF370" s="1391"/>
    </row>
    <row r="371" spans="1:34" ht="12.95" customHeight="1">
      <c r="E371" s="4" t="s">
        <v>451</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21"/>
      <c r="O373" s="1521"/>
      <c r="P373" s="1521"/>
      <c r="Q373" s="1521"/>
      <c r="R373" s="1521"/>
      <c r="S373" s="1521"/>
      <c r="T373" s="1521"/>
      <c r="U373" s="1521"/>
      <c r="V373" s="1521"/>
      <c r="W373" s="1521"/>
      <c r="X373" s="1521"/>
      <c r="Y373" s="1521"/>
      <c r="Z373" s="1521"/>
      <c r="AA373" s="1521"/>
      <c r="AB373" s="1521"/>
      <c r="AC373" s="1521"/>
      <c r="AD373" s="1521"/>
      <c r="AE373" s="1521"/>
      <c r="AF373" s="1521"/>
    </row>
    <row r="374" spans="1:34" ht="12.95" customHeight="1">
      <c r="E374" s="4"/>
      <c r="F374" s="4"/>
      <c r="G374" s="4"/>
      <c r="H374" s="4"/>
      <c r="I374" s="4"/>
      <c r="J374" s="4"/>
      <c r="K374" s="4"/>
      <c r="L374" s="4"/>
      <c r="N374" s="1522"/>
      <c r="O374" s="1522"/>
      <c r="P374" s="1522"/>
      <c r="Q374" s="1522"/>
      <c r="R374" s="1522"/>
      <c r="S374" s="1522"/>
      <c r="T374" s="1522"/>
      <c r="U374" s="1522"/>
      <c r="V374" s="1522"/>
      <c r="W374" s="1522"/>
      <c r="X374" s="1522"/>
      <c r="Y374" s="1522"/>
      <c r="Z374" s="1522"/>
      <c r="AA374" s="1522"/>
      <c r="AB374" s="1522"/>
      <c r="AC374" s="1522"/>
      <c r="AD374" s="1522"/>
      <c r="AE374" s="1522"/>
      <c r="AF374" s="1522"/>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39"/>
      <c r="T377" s="1439"/>
      <c r="U377" s="1" t="s">
        <v>306</v>
      </c>
      <c r="V377" s="1439"/>
      <c r="W377" s="1439"/>
      <c r="Y377" t="s">
        <v>2081</v>
      </c>
      <c r="AC377" s="27" t="s">
        <v>305</v>
      </c>
      <c r="AD377" s="1439"/>
      <c r="AE377" s="1439"/>
      <c r="AF377" s="1" t="s">
        <v>306</v>
      </c>
      <c r="AG377" s="1439"/>
      <c r="AH377" s="1439"/>
    </row>
    <row r="378" spans="1:34" ht="12.95" customHeight="1">
      <c r="E378" s="4" t="s">
        <v>988</v>
      </c>
      <c r="F378" s="4"/>
      <c r="G378" s="4"/>
      <c r="H378" s="4"/>
      <c r="I378" s="4"/>
      <c r="J378" s="4"/>
      <c r="K378" s="4"/>
      <c r="L378" s="4"/>
      <c r="N378" s="1439"/>
      <c r="O378" s="1439"/>
      <c r="P378" s="1439"/>
    </row>
    <row r="379" spans="1:34" ht="12.95" customHeight="1">
      <c r="E379" s="204" t="s">
        <v>2087</v>
      </c>
      <c r="F379" s="4"/>
      <c r="G379" s="4"/>
      <c r="H379" s="4"/>
      <c r="I379" s="4"/>
      <c r="J379" s="4"/>
      <c r="K379" s="4"/>
      <c r="L379" s="4"/>
      <c r="AG379" s="1442" t="s">
        <v>592</v>
      </c>
      <c r="AH379" s="1442"/>
    </row>
    <row r="380" spans="1:34" ht="12.95" customHeight="1">
      <c r="E380" s="4"/>
      <c r="F380" s="4"/>
      <c r="G380" s="4" t="s">
        <v>2088</v>
      </c>
      <c r="H380" s="4"/>
      <c r="I380" s="4"/>
      <c r="J380" s="4"/>
      <c r="K380" s="4"/>
      <c r="L380" s="4"/>
      <c r="AG380" s="1442" t="s">
        <v>592</v>
      </c>
      <c r="AH380" s="1442"/>
    </row>
    <row r="381" spans="1:34" ht="12.95" customHeight="1">
      <c r="E381" s="4"/>
      <c r="F381" s="4"/>
      <c r="G381" s="320" t="s">
        <v>989</v>
      </c>
      <c r="H381" s="4"/>
      <c r="I381" s="4"/>
      <c r="J381" s="4"/>
      <c r="K381" s="4"/>
      <c r="L381" s="4"/>
      <c r="V381" s="1438" t="s">
        <v>592</v>
      </c>
      <c r="W381" s="1438"/>
      <c r="Y381" s="22" t="s">
        <v>981</v>
      </c>
    </row>
    <row r="382" spans="1:34" ht="12.95" customHeight="1">
      <c r="E382" s="4" t="s">
        <v>982</v>
      </c>
      <c r="F382" s="4"/>
      <c r="G382" s="4"/>
      <c r="H382" s="4"/>
      <c r="I382" s="4"/>
      <c r="J382" s="4"/>
      <c r="K382" s="4"/>
      <c r="L382" s="4"/>
      <c r="V382" s="1438" t="s">
        <v>592</v>
      </c>
      <c r="W382" s="1438"/>
      <c r="Y382" s="4" t="s">
        <v>983</v>
      </c>
    </row>
    <row r="383" spans="1:34" ht="12.95" customHeight="1"/>
    <row r="384" spans="1:34" ht="12.95" customHeight="1">
      <c r="A384" s="2" t="s">
        <v>78</v>
      </c>
      <c r="B384" s="2"/>
    </row>
    <row r="385" spans="4:36" ht="12.95" customHeight="1">
      <c r="D385" t="s">
        <v>428</v>
      </c>
      <c r="J385" s="1516" t="s">
        <v>2680</v>
      </c>
      <c r="K385" s="1488"/>
      <c r="L385" s="1488"/>
      <c r="M385" s="1488"/>
      <c r="N385" s="1488"/>
      <c r="O385" s="1488"/>
      <c r="P385" s="1488"/>
      <c r="Q385" s="1488"/>
      <c r="R385" s="1488"/>
      <c r="S385" s="1488"/>
      <c r="T385" s="1488"/>
      <c r="U385" s="1488"/>
      <c r="V385" s="8" t="s">
        <v>83</v>
      </c>
      <c r="W385" s="8"/>
      <c r="X385" s="8"/>
      <c r="Y385" s="8"/>
      <c r="Z385" s="8"/>
      <c r="AA385" s="8"/>
      <c r="AB385" s="8"/>
      <c r="AC385" s="1488"/>
      <c r="AD385" s="1488"/>
      <c r="AE385" s="1488"/>
      <c r="AF385" s="1488"/>
      <c r="AG385" s="1488"/>
      <c r="AH385" s="1488"/>
      <c r="AI385" s="1488"/>
      <c r="AJ385" s="1488"/>
    </row>
    <row r="386" spans="4:36" ht="12.95" customHeight="1">
      <c r="D386" s="3" t="s">
        <v>1183</v>
      </c>
      <c r="J386" s="1517"/>
      <c r="K386" s="1372"/>
      <c r="L386" s="1372"/>
      <c r="M386" s="1372"/>
      <c r="N386" s="1372"/>
      <c r="O386" s="1372"/>
      <c r="P386" s="1372"/>
      <c r="Q386" s="1372"/>
      <c r="R386" s="1372"/>
      <c r="S386" s="1372"/>
      <c r="T386" s="1372"/>
      <c r="U386" s="1372"/>
      <c r="V386" s="3" t="s">
        <v>1183</v>
      </c>
      <c r="W386" s="8"/>
      <c r="X386" s="8"/>
      <c r="Y386" s="8"/>
      <c r="Z386" s="8"/>
      <c r="AA386" s="8"/>
      <c r="AB386" s="8"/>
      <c r="AC386" s="1488"/>
      <c r="AD386" s="1488"/>
      <c r="AE386" s="1488"/>
      <c r="AF386" s="1488"/>
      <c r="AG386" s="1488"/>
      <c r="AH386" s="1488"/>
      <c r="AI386" s="1488"/>
      <c r="AJ386" s="1488"/>
    </row>
    <row r="387" spans="4:36" ht="12.95" customHeight="1">
      <c r="D387" s="3" t="s">
        <v>442</v>
      </c>
      <c r="J387" s="1517"/>
      <c r="K387" s="1372"/>
      <c r="L387" s="1372"/>
      <c r="M387" s="1372"/>
      <c r="N387" s="1372"/>
      <c r="O387" s="1372"/>
      <c r="P387" s="1372"/>
      <c r="Q387" s="1372"/>
      <c r="R387" s="1372"/>
      <c r="S387" s="1372"/>
      <c r="T387" s="1372"/>
      <c r="U387" s="1372"/>
      <c r="V387" s="3" t="s">
        <v>442</v>
      </c>
      <c r="W387" s="8"/>
      <c r="X387" s="8"/>
      <c r="Y387" s="8"/>
      <c r="Z387" s="8"/>
      <c r="AA387" s="8"/>
      <c r="AB387" s="8"/>
      <c r="AC387" s="1488"/>
      <c r="AD387" s="1488"/>
      <c r="AE387" s="1488"/>
      <c r="AF387" s="1488"/>
      <c r="AG387" s="1488"/>
      <c r="AH387" s="1488"/>
      <c r="AI387" s="1488"/>
      <c r="AJ387" s="1488"/>
    </row>
    <row r="388" spans="4:36" ht="12.95" customHeight="1">
      <c r="D388" t="s">
        <v>1179</v>
      </c>
      <c r="J388" s="1420"/>
      <c r="K388" s="1420"/>
      <c r="L388" s="1420"/>
      <c r="M388" s="1420"/>
      <c r="N388" s="1420"/>
      <c r="O388" s="1420"/>
      <c r="P388" s="1420"/>
      <c r="Q388" s="1420"/>
      <c r="R388" s="1420"/>
      <c r="S388" s="1420"/>
      <c r="T388" s="1420"/>
      <c r="U388" s="1420"/>
      <c r="V388" s="1488"/>
      <c r="W388" s="1488"/>
      <c r="X388" s="1488"/>
      <c r="Y388" s="1488"/>
      <c r="Z388" s="1488"/>
      <c r="AA388" s="1488"/>
      <c r="AB388" s="1488"/>
      <c r="AC388" s="1488"/>
      <c r="AD388" s="1488"/>
      <c r="AE388" s="1488"/>
      <c r="AF388" s="1488"/>
      <c r="AG388" s="1488"/>
      <c r="AH388" s="1488"/>
      <c r="AI388" s="1488"/>
      <c r="AJ388" s="1488"/>
    </row>
    <row r="389" spans="4:36" ht="12.95" customHeight="1">
      <c r="D389" t="s">
        <v>4</v>
      </c>
      <c r="Q389" s="1574"/>
      <c r="R389" s="1574"/>
      <c r="S389" s="1574"/>
      <c r="T389" s="1574"/>
      <c r="U389" s="1574"/>
      <c r="V389" t="s">
        <v>309</v>
      </c>
      <c r="AI389" s="1438" t="s">
        <v>670</v>
      </c>
      <c r="AJ389" s="1438"/>
    </row>
    <row r="390" spans="4:36" ht="12.95" customHeight="1">
      <c r="D390" t="s">
        <v>5</v>
      </c>
      <c r="Q390" s="1514"/>
      <c r="R390" s="1515"/>
      <c r="S390" s="1515"/>
      <c r="T390" s="1515"/>
      <c r="U390" s="1515"/>
      <c r="W390" s="21" t="s">
        <v>74</v>
      </c>
      <c r="AG390" s="1444"/>
      <c r="AH390" s="1444"/>
      <c r="AI390" s="1444"/>
      <c r="AJ390" s="1444"/>
    </row>
    <row r="391" spans="4:36" ht="12.95" customHeight="1">
      <c r="D391" t="s">
        <v>427</v>
      </c>
      <c r="Q391" s="1445"/>
      <c r="R391" s="1445"/>
      <c r="S391" s="1445"/>
      <c r="T391" s="1445"/>
      <c r="U391" s="1445"/>
      <c r="V391" s="3" t="s">
        <v>1182</v>
      </c>
      <c r="AG391" s="1512"/>
      <c r="AH391" s="1512"/>
      <c r="AI391" s="1512"/>
      <c r="AJ391" s="1512"/>
    </row>
    <row r="392" spans="4:36" ht="12.95" customHeight="1">
      <c r="D392" t="s">
        <v>88</v>
      </c>
      <c r="I392" s="1539"/>
      <c r="J392" s="1539"/>
      <c r="K392" s="1539"/>
      <c r="L392" s="1539"/>
      <c r="M392" s="1539"/>
      <c r="N392" s="1539"/>
      <c r="Q392" s="4" t="s">
        <v>206</v>
      </c>
      <c r="S392" s="1443"/>
      <c r="T392" s="1443"/>
      <c r="U392" s="1443"/>
      <c r="V392" t="s">
        <v>73</v>
      </c>
      <c r="AI392" s="1438" t="s">
        <v>670</v>
      </c>
      <c r="AJ392" s="1438"/>
    </row>
    <row r="393" spans="4:36" ht="12.95" customHeight="1">
      <c r="D393" t="s">
        <v>310</v>
      </c>
      <c r="Q393" s="1520"/>
      <c r="R393" s="1520"/>
      <c r="S393" s="1520"/>
      <c r="T393" s="1520"/>
      <c r="U393" s="1520"/>
      <c r="V393" t="s">
        <v>311</v>
      </c>
      <c r="AG393" s="1444"/>
      <c r="AH393" s="1444"/>
      <c r="AI393" s="1444"/>
      <c r="AJ393" s="1444"/>
    </row>
    <row r="394" spans="4:36" ht="12.95" customHeight="1">
      <c r="D394" t="s">
        <v>312</v>
      </c>
      <c r="Q394" s="1575"/>
      <c r="R394" s="1575"/>
      <c r="S394" s="1575"/>
      <c r="T394" s="1575"/>
      <c r="U394" s="1575"/>
      <c r="V394" t="s">
        <v>1164</v>
      </c>
      <c r="AG394" s="1444"/>
      <c r="AH394" s="1444"/>
      <c r="AI394" s="1444"/>
      <c r="AJ394" s="1444"/>
    </row>
    <row r="395" spans="4:36" ht="12.95" customHeight="1">
      <c r="D395" t="s">
        <v>1163</v>
      </c>
      <c r="AG395" s="1444"/>
      <c r="AH395" s="1444"/>
      <c r="AI395" s="1444"/>
      <c r="AJ395" s="1444"/>
    </row>
    <row r="396" spans="4:36" ht="12.95" customHeight="1">
      <c r="AG396" s="456"/>
      <c r="AH396" s="456"/>
      <c r="AI396" s="456"/>
      <c r="AJ396" s="456"/>
    </row>
    <row r="397" spans="4:36" ht="12.95" customHeight="1">
      <c r="D397" s="3" t="s">
        <v>2144</v>
      </c>
      <c r="AG397" s="456"/>
      <c r="AH397" s="456"/>
      <c r="AI397" s="1438" t="s">
        <v>670</v>
      </c>
      <c r="AJ397" s="1438"/>
    </row>
    <row r="398" spans="4:36" ht="12.95" customHeight="1">
      <c r="D398" s="3" t="s">
        <v>1669</v>
      </c>
      <c r="T398" s="1426"/>
      <c r="U398" s="1426"/>
      <c r="V398" s="1426"/>
      <c r="W398" s="1426"/>
      <c r="X398" s="1426"/>
      <c r="Y398" s="1426"/>
      <c r="Z398" s="1426"/>
      <c r="AA398" s="1426"/>
      <c r="AB398" s="1426"/>
      <c r="AC398" s="1426"/>
      <c r="AD398" s="1426"/>
      <c r="AE398" s="1426"/>
      <c r="AF398" s="1426"/>
      <c r="AG398" s="1426"/>
      <c r="AH398" s="1426"/>
      <c r="AI398" s="1426"/>
      <c r="AJ398" s="1426"/>
    </row>
    <row r="399" spans="4:36" ht="12.95" customHeight="1">
      <c r="D399" s="3" t="s">
        <v>1668</v>
      </c>
      <c r="T399" s="1426"/>
      <c r="U399" s="1426"/>
      <c r="V399" s="1426"/>
      <c r="W399" s="1426"/>
      <c r="X399" s="1426"/>
      <c r="Y399" s="1426"/>
      <c r="Z399" s="1426"/>
      <c r="AA399" s="1426"/>
      <c r="AB399" s="1426"/>
      <c r="AC399" s="1426"/>
      <c r="AD399" s="1426"/>
      <c r="AE399" s="1426"/>
      <c r="AF399" s="1426"/>
      <c r="AG399" s="1426"/>
      <c r="AH399" s="1426"/>
      <c r="AI399" s="1426"/>
      <c r="AJ399" s="1426"/>
    </row>
    <row r="400" spans="4:36" ht="12.95" customHeight="1">
      <c r="AG400" s="456"/>
      <c r="AH400" s="456"/>
      <c r="AI400" s="456"/>
      <c r="AJ400" s="456"/>
    </row>
    <row r="401" spans="1:36" ht="12.95" customHeight="1">
      <c r="D401" s="3" t="s">
        <v>1662</v>
      </c>
      <c r="S401" s="1426" t="s">
        <v>670</v>
      </c>
      <c r="T401" s="1426"/>
      <c r="U401" s="1426"/>
      <c r="V401" t="s">
        <v>1663</v>
      </c>
      <c r="AG401" s="1518"/>
      <c r="AH401" s="1518"/>
      <c r="AI401" s="1518"/>
      <c r="AJ401" s="1518"/>
    </row>
    <row r="402" spans="1:36" ht="12.95" customHeight="1">
      <c r="D402" s="3" t="s">
        <v>1660</v>
      </c>
      <c r="S402" s="1426" t="s">
        <v>592</v>
      </c>
      <c r="T402" s="1426"/>
      <c r="U402" s="1426"/>
      <c r="V402" t="s">
        <v>1665</v>
      </c>
      <c r="AE402" s="1511"/>
      <c r="AF402" s="1511"/>
      <c r="AG402" s="1511"/>
      <c r="AH402" s="1511"/>
      <c r="AI402" s="1511"/>
      <c r="AJ402" s="1511"/>
    </row>
    <row r="403" spans="1:36" ht="12.95" customHeight="1">
      <c r="D403" s="3" t="s">
        <v>1661</v>
      </c>
      <c r="K403" s="1513"/>
      <c r="L403" s="1513"/>
      <c r="M403" s="1513"/>
      <c r="N403" s="1513"/>
      <c r="O403" s="1513"/>
      <c r="P403" s="1513"/>
      <c r="Q403" s="1513"/>
      <c r="R403" s="1513"/>
      <c r="S403" s="1513"/>
      <c r="T403" s="1513"/>
      <c r="U403" s="1513"/>
      <c r="V403" s="1513"/>
      <c r="W403" s="1513"/>
      <c r="X403" s="1513"/>
      <c r="Y403" s="1513"/>
      <c r="Z403" s="1513"/>
      <c r="AA403" s="1513"/>
      <c r="AB403" s="1513"/>
      <c r="AC403" s="1513"/>
      <c r="AD403" s="1513"/>
      <c r="AE403" s="1513"/>
      <c r="AF403" s="1513"/>
      <c r="AG403" s="1513"/>
      <c r="AH403" s="1513"/>
      <c r="AI403" s="1513"/>
      <c r="AJ403" s="1513"/>
    </row>
    <row r="404" spans="1:36" ht="12.95" customHeight="1">
      <c r="D404" s="3" t="s">
        <v>1664</v>
      </c>
      <c r="K404" s="1513"/>
      <c r="L404" s="1513"/>
      <c r="M404" s="1513"/>
      <c r="N404" s="1513"/>
      <c r="O404" s="1513"/>
      <c r="P404" s="1513"/>
      <c r="Q404" s="1513"/>
      <c r="R404" s="1513"/>
      <c r="S404" s="1513"/>
      <c r="T404" s="1513"/>
      <c r="U404" s="1513"/>
      <c r="V404" s="1513"/>
      <c r="W404" s="1513"/>
      <c r="X404" s="1513"/>
      <c r="Y404" s="1513"/>
      <c r="Z404" s="1513"/>
      <c r="AA404" s="1513"/>
      <c r="AB404" s="1513"/>
      <c r="AC404" s="1513"/>
      <c r="AD404" s="1513"/>
      <c r="AE404" s="1513"/>
      <c r="AF404" s="1513"/>
      <c r="AG404" s="1513"/>
      <c r="AH404" s="1513"/>
      <c r="AI404" s="1513"/>
      <c r="AJ404" s="1513"/>
    </row>
    <row r="405" spans="1:36" ht="12.95" customHeight="1">
      <c r="D405" s="3" t="s">
        <v>1667</v>
      </c>
      <c r="E405" s="477"/>
      <c r="F405" s="477"/>
      <c r="G405" s="477"/>
      <c r="H405" s="477"/>
      <c r="I405" s="477"/>
      <c r="J405" s="477"/>
      <c r="K405" s="477"/>
      <c r="L405" s="477"/>
      <c r="M405" s="477"/>
      <c r="N405" s="477"/>
      <c r="O405" s="477"/>
      <c r="P405" s="477"/>
      <c r="Q405" s="477"/>
      <c r="R405" s="477"/>
      <c r="S405" s="1441" t="s">
        <v>1185</v>
      </c>
      <c r="T405" s="1441"/>
      <c r="U405" s="1441"/>
      <c r="V405" s="1441"/>
      <c r="W405" s="1441"/>
      <c r="X405" s="1441"/>
      <c r="Y405" s="1441"/>
      <c r="Z405" s="1441"/>
      <c r="AA405" s="1441"/>
      <c r="AB405" s="1441"/>
      <c r="AC405" s="1441"/>
      <c r="AD405" s="1441"/>
      <c r="AE405" s="1441"/>
      <c r="AF405" s="1441"/>
      <c r="AG405" s="1441"/>
      <c r="AH405" s="1441"/>
      <c r="AI405" s="1441"/>
      <c r="AJ405" s="1441"/>
    </row>
    <row r="406" spans="1:36" ht="12.95" customHeight="1">
      <c r="D406" s="1267" t="s">
        <v>1666</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16" t="s">
        <v>1225</v>
      </c>
      <c r="J410" s="1516"/>
      <c r="K410" s="1516"/>
      <c r="L410" s="1516"/>
      <c r="M410" s="1516"/>
      <c r="N410" s="1516"/>
      <c r="O410" s="1516"/>
      <c r="P410" s="1516"/>
      <c r="Q410" s="1516"/>
      <c r="R410" s="1516"/>
      <c r="S410" s="1516"/>
      <c r="T410" s="1516"/>
      <c r="U410" s="1516"/>
      <c r="V410" s="1516"/>
      <c r="W410" s="1516"/>
      <c r="X410" s="1516"/>
      <c r="Y410" s="1516"/>
      <c r="Z410" s="1516"/>
      <c r="AA410" s="1516"/>
      <c r="AB410" s="1516"/>
      <c r="AC410" s="1516"/>
      <c r="AD410" s="1516"/>
      <c r="AE410" s="1516"/>
    </row>
    <row r="411" spans="1:36" ht="12.95" customHeight="1">
      <c r="E411" t="s">
        <v>106</v>
      </c>
      <c r="R411" s="1438" t="s">
        <v>546</v>
      </c>
      <c r="S411" s="1438"/>
      <c r="AC411" s="27" t="s">
        <v>571</v>
      </c>
      <c r="AD411" s="1391">
        <v>4</v>
      </c>
      <c r="AE411" s="1391"/>
    </row>
    <row r="412" spans="1:36" ht="12.95" customHeight="1">
      <c r="E412" t="s">
        <v>107</v>
      </c>
      <c r="R412" s="1438" t="s">
        <v>592</v>
      </c>
      <c r="S412" s="1438"/>
      <c r="AC412" s="27" t="s">
        <v>571</v>
      </c>
      <c r="AD412" s="1391"/>
      <c r="AE412" s="1391"/>
    </row>
    <row r="413" spans="1:36" ht="12.95" customHeight="1">
      <c r="E413" t="s">
        <v>108</v>
      </c>
      <c r="S413" s="1438" t="s">
        <v>592</v>
      </c>
      <c r="T413" s="1438"/>
    </row>
    <row r="414" spans="1:36" ht="12.95" customHeight="1">
      <c r="E414" t="s">
        <v>170</v>
      </c>
      <c r="H414" s="1576" t="s">
        <v>2681</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2.95"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2.95" customHeight="1"/>
    <row r="417" spans="1:39" ht="12.95" customHeight="1">
      <c r="A417" s="2" t="s">
        <v>591</v>
      </c>
      <c r="B417" s="2"/>
      <c r="C417" s="2"/>
      <c r="D417" s="2" t="s">
        <v>114</v>
      </c>
      <c r="AF417" s="2" t="s">
        <v>958</v>
      </c>
    </row>
    <row r="418" spans="1:39" ht="12.95" customHeight="1">
      <c r="E418" s="1439"/>
      <c r="F418" s="1439"/>
      <c r="G418" s="1439"/>
      <c r="H418" s="13" t="s">
        <v>115</v>
      </c>
      <c r="I418" s="1439"/>
      <c r="J418" s="1439"/>
      <c r="K418" s="1439"/>
      <c r="L418" t="s">
        <v>116</v>
      </c>
      <c r="N418" s="27" t="s">
        <v>576</v>
      </c>
      <c r="P418" s="1579">
        <v>1.26</v>
      </c>
      <c r="Q418" s="1579"/>
      <c r="R418" s="1579"/>
      <c r="S418" t="s">
        <v>117</v>
      </c>
      <c r="W418" s="1440">
        <f>IF(E418&gt;0,(E418*I418),(P418*43560))</f>
        <v>54885.599999999999</v>
      </c>
      <c r="X418" s="1440"/>
      <c r="Y418" s="1440"/>
      <c r="Z418" t="s">
        <v>118</v>
      </c>
      <c r="AF418" s="1580">
        <f>IFERROR(IF(P418&gt;0,(AG437/P418),(AG437/(W418/43560))),0)</f>
        <v>38.888888888888886</v>
      </c>
      <c r="AG418" s="1580"/>
      <c r="AH418" s="1580"/>
      <c r="AM418" s="3"/>
    </row>
    <row r="419" spans="1:39" ht="12.95" customHeight="1">
      <c r="E419" t="s">
        <v>51</v>
      </c>
    </row>
    <row r="420" spans="1:39" ht="12.95" customHeight="1">
      <c r="E420" s="1460"/>
      <c r="F420" s="1460"/>
      <c r="G420" s="1460"/>
      <c r="H420" s="1460"/>
      <c r="I420" s="1460"/>
      <c r="J420" s="1460"/>
      <c r="K420" s="1460"/>
      <c r="L420" s="1460"/>
      <c r="M420" s="1460"/>
      <c r="N420" s="1460"/>
      <c r="O420" s="1460"/>
      <c r="P420" s="1460"/>
      <c r="Q420" s="1460"/>
      <c r="R420" s="1460"/>
      <c r="S420" s="1460"/>
      <c r="T420" s="1460"/>
      <c r="U420" s="1460"/>
      <c r="V420" s="1460"/>
      <c r="W420" s="1460"/>
      <c r="X420" s="1460"/>
      <c r="Y420" s="1460"/>
      <c r="Z420" s="1460"/>
      <c r="AA420" s="1460"/>
      <c r="AB420" s="1460"/>
      <c r="AC420" s="1460"/>
      <c r="AD420" s="1460"/>
      <c r="AE420" s="1460"/>
      <c r="AF420" s="1460"/>
      <c r="AG420" s="1460"/>
      <c r="AH420" s="1460"/>
      <c r="AI420" s="1460"/>
      <c r="AJ420" s="1460"/>
    </row>
    <row r="421" spans="1:39" ht="12.95" customHeight="1">
      <c r="E421" s="118" t="s">
        <v>1738</v>
      </c>
      <c r="F421" s="1013"/>
      <c r="G421" s="1013"/>
      <c r="H421" s="1013"/>
      <c r="I421" s="1578">
        <v>1.26</v>
      </c>
      <c r="J421" s="1578"/>
      <c r="K421" s="1578"/>
      <c r="L421" s="1013"/>
      <c r="M421" s="118"/>
      <c r="N421" s="1013"/>
      <c r="O421" s="1013"/>
      <c r="P421" s="1836">
        <f>(DU755+DU778+DU800)/I421</f>
        <v>45.238095238095241</v>
      </c>
      <c r="Q421" s="1836"/>
      <c r="R421" s="1836"/>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38">
        <v>1</v>
      </c>
      <c r="Q424" s="1438"/>
      <c r="S424" t="s">
        <v>189</v>
      </c>
      <c r="AE424" s="1438">
        <v>0</v>
      </c>
      <c r="AF424" s="1438"/>
    </row>
    <row r="425" spans="1:39" ht="12.95" customHeight="1">
      <c r="E425" t="s">
        <v>190</v>
      </c>
      <c r="P425" s="1438">
        <v>0</v>
      </c>
      <c r="Q425" s="1438"/>
      <c r="S425" t="s">
        <v>131</v>
      </c>
      <c r="AE425" s="1438" t="s">
        <v>592</v>
      </c>
      <c r="AF425" s="1438"/>
    </row>
    <row r="426" spans="1:39" ht="12.95" customHeight="1">
      <c r="F426" s="28" t="s">
        <v>132</v>
      </c>
    </row>
    <row r="427" spans="1:39" ht="12.95" customHeight="1">
      <c r="F427" s="1523"/>
      <c r="G427" s="1523"/>
      <c r="H427" s="1523"/>
      <c r="I427" s="1523"/>
      <c r="J427" s="1523"/>
      <c r="K427" s="1523"/>
      <c r="L427" s="1523"/>
      <c r="M427" s="1523"/>
      <c r="N427" s="1523"/>
      <c r="O427" s="1523"/>
      <c r="P427" s="1523"/>
      <c r="Q427" s="1523"/>
      <c r="R427" s="1523"/>
      <c r="S427" s="1523"/>
      <c r="T427" s="1523"/>
      <c r="U427" s="1523"/>
      <c r="V427" s="1523"/>
      <c r="W427" s="1523"/>
      <c r="X427" s="1523"/>
      <c r="Y427" s="1523"/>
      <c r="Z427" s="1523"/>
      <c r="AA427" s="1523"/>
      <c r="AB427" s="1523"/>
      <c r="AC427" s="1523"/>
      <c r="AD427" s="1523"/>
      <c r="AE427" s="1523"/>
      <c r="AF427" s="1523"/>
      <c r="AG427" s="1523"/>
      <c r="AH427" s="1523"/>
    </row>
    <row r="428" spans="1:39" ht="12.95" customHeight="1">
      <c r="F428" s="1524"/>
      <c r="G428" s="1524"/>
      <c r="H428" s="1524"/>
      <c r="I428" s="1524"/>
      <c r="J428" s="1524"/>
      <c r="K428" s="1524"/>
      <c r="L428" s="1524"/>
      <c r="M428" s="1524"/>
      <c r="N428" s="1524"/>
      <c r="O428" s="1524"/>
      <c r="P428" s="1524"/>
      <c r="Q428" s="1524"/>
      <c r="R428" s="1524"/>
      <c r="S428" s="1524"/>
      <c r="T428" s="1524"/>
      <c r="U428" s="1524"/>
      <c r="V428" s="1524"/>
      <c r="W428" s="1524"/>
      <c r="X428" s="1524"/>
      <c r="Y428" s="1524"/>
      <c r="Z428" s="1524"/>
      <c r="AA428" s="1524"/>
      <c r="AB428" s="1524"/>
      <c r="AC428" s="1524"/>
      <c r="AD428" s="1524"/>
      <c r="AE428" s="1524"/>
      <c r="AF428" s="1524"/>
      <c r="AG428" s="1524"/>
      <c r="AH428" s="1524"/>
    </row>
    <row r="429" spans="1:39" ht="12.95" customHeight="1">
      <c r="E429" t="s">
        <v>609</v>
      </c>
      <c r="P429" s="1"/>
      <c r="Q429" s="1438" t="s">
        <v>670</v>
      </c>
      <c r="R429" s="1438"/>
    </row>
    <row r="430" spans="1:39" ht="12.95" customHeight="1">
      <c r="F430" t="s">
        <v>610</v>
      </c>
      <c r="P430" s="1"/>
      <c r="Q430" s="1"/>
      <c r="AF430" s="1438" t="s">
        <v>592</v>
      </c>
      <c r="AG430" s="1491"/>
    </row>
    <row r="431" spans="1:39" ht="12.95" customHeight="1"/>
    <row r="432" spans="1:39" ht="12.95" customHeight="1">
      <c r="A432" s="2"/>
      <c r="B432" s="2"/>
      <c r="C432" s="2"/>
      <c r="E432" s="4" t="s">
        <v>308</v>
      </c>
      <c r="Z432" s="1438" t="s">
        <v>670</v>
      </c>
      <c r="AA432" s="143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38" t="s">
        <v>592</v>
      </c>
      <c r="AA434" s="1438"/>
    </row>
    <row r="435" spans="1:55" ht="12.95" customHeight="1"/>
    <row r="436" spans="1:55" ht="12.95" customHeight="1">
      <c r="A436" s="2" t="s">
        <v>468</v>
      </c>
      <c r="B436" s="2"/>
      <c r="C436" s="2"/>
      <c r="D436" s="2" t="s">
        <v>765</v>
      </c>
      <c r="AF436" s="48"/>
    </row>
    <row r="437" spans="1:55" ht="12.95" customHeight="1">
      <c r="D437" s="1490" t="s">
        <v>43</v>
      </c>
      <c r="E437" s="1430"/>
      <c r="F437" s="1430"/>
      <c r="G437" s="1430"/>
      <c r="H437" s="1430"/>
      <c r="I437" s="1430"/>
      <c r="J437" s="1430"/>
      <c r="K437" s="1430"/>
      <c r="L437" s="1430"/>
      <c r="M437" s="1430"/>
      <c r="N437" s="1430"/>
      <c r="O437" s="1430"/>
      <c r="P437" s="1430"/>
      <c r="Q437" s="1430"/>
      <c r="R437" s="1430"/>
      <c r="S437" s="1430"/>
      <c r="T437" s="1430"/>
      <c r="U437" s="1430"/>
      <c r="V437" s="1430"/>
      <c r="W437" s="1430"/>
      <c r="X437" s="1430"/>
      <c r="Y437" s="1430"/>
      <c r="Z437" s="1430"/>
      <c r="AA437" s="1430"/>
      <c r="AB437" s="1430"/>
      <c r="AC437" s="1430"/>
      <c r="AD437" s="1430"/>
      <c r="AE437" s="1430"/>
      <c r="AF437" s="1431"/>
      <c r="AG437" s="1386">
        <v>49</v>
      </c>
      <c r="AH437" s="1386"/>
      <c r="AI437" s="1386"/>
      <c r="AJ437" s="1386"/>
    </row>
    <row r="438" spans="1:55" ht="12.95" customHeight="1">
      <c r="D438" s="1408" t="s">
        <v>1223</v>
      </c>
      <c r="E438" s="1409"/>
      <c r="F438" s="1409"/>
      <c r="G438" s="1409"/>
      <c r="H438" s="1409"/>
      <c r="I438" s="1409"/>
      <c r="J438" s="1409"/>
      <c r="K438" s="1409"/>
      <c r="L438" s="1409"/>
      <c r="M438" s="1409"/>
      <c r="N438" s="1409"/>
      <c r="O438" s="1409"/>
      <c r="P438" s="1409"/>
      <c r="Q438" s="1409"/>
      <c r="R438" s="1409"/>
      <c r="S438" s="1409"/>
      <c r="T438" s="1409"/>
      <c r="U438" s="1409"/>
      <c r="V438" s="1409"/>
      <c r="W438" s="1409"/>
      <c r="X438" s="1409"/>
      <c r="Y438" s="1409"/>
      <c r="Z438" s="1409"/>
      <c r="AA438" s="1409"/>
      <c r="AB438" s="1409"/>
      <c r="AC438" s="1409"/>
      <c r="AD438" s="1409"/>
      <c r="AE438" s="1409"/>
      <c r="AF438" s="1410"/>
      <c r="AG438" s="1572">
        <v>0</v>
      </c>
      <c r="AH438" s="1573"/>
      <c r="AI438" s="1573"/>
      <c r="AJ438" s="1573"/>
    </row>
    <row r="439" spans="1:55" ht="12.95" customHeight="1">
      <c r="D439" s="1408" t="s">
        <v>1032</v>
      </c>
      <c r="E439" s="1409"/>
      <c r="F439" s="1409"/>
      <c r="G439" s="1409"/>
      <c r="H439" s="1409"/>
      <c r="I439" s="1409"/>
      <c r="J439" s="1409"/>
      <c r="K439" s="1409"/>
      <c r="L439" s="1409"/>
      <c r="M439" s="1409"/>
      <c r="N439" s="1409"/>
      <c r="O439" s="1409"/>
      <c r="P439" s="1409"/>
      <c r="Q439" s="1409"/>
      <c r="R439" s="1409"/>
      <c r="S439" s="1409"/>
      <c r="T439" s="1409"/>
      <c r="U439" s="1409"/>
      <c r="V439" s="1409"/>
      <c r="W439" s="1409"/>
      <c r="X439" s="1409"/>
      <c r="Y439" s="1409"/>
      <c r="Z439" s="1409"/>
      <c r="AA439" s="1409"/>
      <c r="AB439" s="1409"/>
      <c r="AC439" s="1409"/>
      <c r="AD439" s="1409"/>
      <c r="AE439" s="1409"/>
      <c r="AF439" s="1410"/>
      <c r="AG439" s="1386">
        <v>48</v>
      </c>
      <c r="AH439" s="1386"/>
      <c r="AI439" s="1386"/>
      <c r="AJ439" s="1386"/>
    </row>
    <row r="440" spans="1:55" ht="12.95" customHeight="1">
      <c r="D440" s="1408" t="s">
        <v>1033</v>
      </c>
      <c r="E440" s="1409"/>
      <c r="F440" s="1409"/>
      <c r="G440" s="1409"/>
      <c r="H440" s="1409"/>
      <c r="I440" s="1409"/>
      <c r="J440" s="1409"/>
      <c r="K440" s="1409"/>
      <c r="L440" s="1409"/>
      <c r="M440" s="1409"/>
      <c r="N440" s="1409"/>
      <c r="O440" s="1409"/>
      <c r="P440" s="1409"/>
      <c r="Q440" s="1409"/>
      <c r="R440" s="1409"/>
      <c r="S440" s="1409"/>
      <c r="T440" s="1409"/>
      <c r="U440" s="1409"/>
      <c r="V440" s="1409"/>
      <c r="W440" s="1409"/>
      <c r="X440" s="1409"/>
      <c r="Y440" s="1409"/>
      <c r="Z440" s="1409"/>
      <c r="AA440" s="1409"/>
      <c r="AB440" s="1409"/>
      <c r="AC440" s="1409"/>
      <c r="AD440" s="1409"/>
      <c r="AE440" s="1409"/>
      <c r="AF440" s="1410"/>
      <c r="AG440" s="1386">
        <v>48</v>
      </c>
      <c r="AH440" s="1386"/>
      <c r="AI440" s="1386"/>
      <c r="AJ440" s="1386"/>
    </row>
    <row r="441" spans="1:55" ht="12.95" customHeight="1">
      <c r="D441" s="1408" t="s">
        <v>1035</v>
      </c>
      <c r="E441" s="1409"/>
      <c r="F441" s="1409"/>
      <c r="G441" s="1409"/>
      <c r="H441" s="1409"/>
      <c r="I441" s="1409"/>
      <c r="J441" s="1409"/>
      <c r="K441" s="1409"/>
      <c r="L441" s="1409"/>
      <c r="M441" s="1409"/>
      <c r="N441" s="1409"/>
      <c r="O441" s="1409"/>
      <c r="P441" s="1409"/>
      <c r="Q441" s="1409"/>
      <c r="R441" s="1409"/>
      <c r="S441" s="1409"/>
      <c r="T441" s="1409"/>
      <c r="U441" s="1409"/>
      <c r="V441" s="1409"/>
      <c r="W441" s="1409"/>
      <c r="X441" s="1409"/>
      <c r="Y441" s="1409"/>
      <c r="Z441" s="1409"/>
      <c r="AA441" s="1409"/>
      <c r="AB441" s="1409"/>
      <c r="AC441" s="1409"/>
      <c r="AD441" s="1409"/>
      <c r="AE441" s="1409"/>
      <c r="AF441" s="1410"/>
      <c r="AG441" s="1407">
        <f>IF(ISERROR(AG440/AG439),0,AG440/AG439)</f>
        <v>1</v>
      </c>
      <c r="AH441" s="1407"/>
      <c r="AI441" s="1407"/>
      <c r="AJ441" s="1407"/>
    </row>
    <row r="442" spans="1:55" ht="12.95" customHeight="1">
      <c r="D442" s="1408" t="s">
        <v>1034</v>
      </c>
      <c r="E442" s="1409"/>
      <c r="F442" s="1409"/>
      <c r="G442" s="1409"/>
      <c r="H442" s="1409"/>
      <c r="I442" s="1409"/>
      <c r="J442" s="1409"/>
      <c r="K442" s="1409"/>
      <c r="L442" s="1409"/>
      <c r="M442" s="1409"/>
      <c r="N442" s="1409"/>
      <c r="O442" s="1409"/>
      <c r="P442" s="1409"/>
      <c r="Q442" s="1409"/>
      <c r="R442" s="1409"/>
      <c r="S442" s="1409"/>
      <c r="T442" s="1409"/>
      <c r="U442" s="1409"/>
      <c r="V442" s="1409"/>
      <c r="W442" s="1409"/>
      <c r="X442" s="1409"/>
      <c r="Y442" s="1409"/>
      <c r="Z442" s="1409"/>
      <c r="AA442" s="1409"/>
      <c r="AB442" s="1409"/>
      <c r="AC442" s="1409"/>
      <c r="AD442" s="1409"/>
      <c r="AE442" s="1409"/>
      <c r="AF442" s="1410"/>
      <c r="AG442" s="1406">
        <v>51876</v>
      </c>
      <c r="AH442" s="1406"/>
      <c r="AI442" s="1406"/>
      <c r="AJ442" s="1406"/>
    </row>
    <row r="443" spans="1:55" ht="12.95" customHeight="1">
      <c r="D443" s="1408" t="s">
        <v>1036</v>
      </c>
      <c r="E443" s="1409"/>
      <c r="F443" s="1409"/>
      <c r="G443" s="1409"/>
      <c r="H443" s="1409"/>
      <c r="I443" s="1409"/>
      <c r="J443" s="1409"/>
      <c r="K443" s="1409"/>
      <c r="L443" s="1409"/>
      <c r="M443" s="1409"/>
      <c r="N443" s="1409"/>
      <c r="O443" s="1409"/>
      <c r="P443" s="1409"/>
      <c r="Q443" s="1409"/>
      <c r="R443" s="1409"/>
      <c r="S443" s="1409"/>
      <c r="T443" s="1409"/>
      <c r="U443" s="1409"/>
      <c r="V443" s="1409"/>
      <c r="W443" s="1409"/>
      <c r="X443" s="1409"/>
      <c r="Y443" s="1409"/>
      <c r="Z443" s="1409"/>
      <c r="AA443" s="1409"/>
      <c r="AB443" s="1409"/>
      <c r="AC443" s="1409"/>
      <c r="AD443" s="1409"/>
      <c r="AE443" s="1409"/>
      <c r="AF443" s="1410"/>
      <c r="AG443" s="1406">
        <v>51876</v>
      </c>
      <c r="AH443" s="1406"/>
      <c r="AI443" s="1406"/>
      <c r="AJ443" s="1406"/>
    </row>
    <row r="444" spans="1:55" ht="12.95" customHeight="1">
      <c r="D444" s="1408" t="s">
        <v>1037</v>
      </c>
      <c r="E444" s="1409"/>
      <c r="F444" s="1409"/>
      <c r="G444" s="1409"/>
      <c r="H444" s="1409"/>
      <c r="I444" s="1409"/>
      <c r="J444" s="1409"/>
      <c r="K444" s="1409"/>
      <c r="L444" s="1409"/>
      <c r="M444" s="1409"/>
      <c r="N444" s="1409"/>
      <c r="O444" s="1409"/>
      <c r="P444" s="1409"/>
      <c r="Q444" s="1409"/>
      <c r="R444" s="1409"/>
      <c r="S444" s="1409"/>
      <c r="T444" s="1409"/>
      <c r="U444" s="1409"/>
      <c r="V444" s="1409"/>
      <c r="W444" s="1409"/>
      <c r="X444" s="1409"/>
      <c r="Y444" s="1409"/>
      <c r="Z444" s="1409"/>
      <c r="AA444" s="1409"/>
      <c r="AB444" s="1409"/>
      <c r="AC444" s="1409"/>
      <c r="AD444" s="1409"/>
      <c r="AE444" s="1409"/>
      <c r="AF444" s="1410"/>
      <c r="AG444" s="1407">
        <f>IF(ISERROR(AG443/AG442),0,AG443/AG442)</f>
        <v>1</v>
      </c>
      <c r="AH444" s="1407"/>
      <c r="AI444" s="1407"/>
      <c r="AJ444" s="1407"/>
    </row>
    <row r="445" spans="1:55" ht="12.95" customHeight="1">
      <c r="D445" s="1408" t="s">
        <v>1038</v>
      </c>
      <c r="E445" s="1409"/>
      <c r="F445" s="1409"/>
      <c r="G445" s="1409"/>
      <c r="H445" s="1409"/>
      <c r="I445" s="1409"/>
      <c r="J445" s="1409"/>
      <c r="K445" s="1409"/>
      <c r="L445" s="1409"/>
      <c r="M445" s="1409"/>
      <c r="N445" s="1409"/>
      <c r="O445" s="1409"/>
      <c r="P445" s="1409"/>
      <c r="Q445" s="1409"/>
      <c r="R445" s="1409"/>
      <c r="S445" s="1409"/>
      <c r="T445" s="1409"/>
      <c r="U445" s="1409"/>
      <c r="V445" s="1409"/>
      <c r="W445" s="1409"/>
      <c r="X445" s="1409"/>
      <c r="Y445" s="1409"/>
      <c r="Z445" s="1409"/>
      <c r="AA445" s="1409"/>
      <c r="AB445" s="1409"/>
      <c r="AC445" s="1409"/>
      <c r="AD445" s="1409"/>
      <c r="AE445" s="1409"/>
      <c r="AF445" s="1410"/>
      <c r="AG445" s="1407">
        <f>MIN(IF(AG441&gt;AG444,AG444,AG441),1)</f>
        <v>1</v>
      </c>
      <c r="AH445" s="1407"/>
      <c r="AI445" s="1407"/>
      <c r="AJ445" s="1407"/>
    </row>
    <row r="446" spans="1:55" ht="12.95" customHeight="1">
      <c r="D446" s="1408" t="s">
        <v>2089</v>
      </c>
      <c r="E446" s="1430"/>
      <c r="F446" s="1430"/>
      <c r="G446" s="1430"/>
      <c r="H446" s="1430"/>
      <c r="I446" s="1430"/>
      <c r="J446" s="1430"/>
      <c r="K446" s="1430"/>
      <c r="L446" s="1430"/>
      <c r="M446" s="1430"/>
      <c r="N446" s="1430"/>
      <c r="O446" s="1430"/>
      <c r="P446" s="1430"/>
      <c r="Q446" s="1430"/>
      <c r="R446" s="1430"/>
      <c r="S446" s="1430"/>
      <c r="T446" s="1430"/>
      <c r="U446" s="1430"/>
      <c r="V446" s="1430"/>
      <c r="W446" s="1430"/>
      <c r="X446" s="1430"/>
      <c r="Y446" s="1430"/>
      <c r="Z446" s="1430"/>
      <c r="AA446" s="1430"/>
      <c r="AB446" s="1430"/>
      <c r="AC446" s="1430"/>
      <c r="AD446" s="1430"/>
      <c r="AE446" s="1430"/>
      <c r="AF446" s="1431"/>
      <c r="AG446" s="1406">
        <v>4157</v>
      </c>
      <c r="AH446" s="1406"/>
      <c r="AI446" s="1406"/>
      <c r="AJ446" s="1406"/>
      <c r="AZ446" s="34"/>
      <c r="BA446" s="34"/>
      <c r="BB446" s="34"/>
      <c r="BC446" s="34"/>
    </row>
    <row r="447" spans="1:55" ht="12.95" customHeight="1">
      <c r="D447" s="1490" t="s">
        <v>570</v>
      </c>
      <c r="E447" s="1430"/>
      <c r="F447" s="1430"/>
      <c r="G447" s="1430"/>
      <c r="H447" s="1430"/>
      <c r="I447" s="1430"/>
      <c r="J447" s="1430"/>
      <c r="K447" s="1430"/>
      <c r="L447" s="1430"/>
      <c r="M447" s="1430"/>
      <c r="N447" s="1430"/>
      <c r="O447" s="1430"/>
      <c r="P447" s="1430"/>
      <c r="Q447" s="1430"/>
      <c r="R447" s="1430"/>
      <c r="S447" s="1430"/>
      <c r="T447" s="1430"/>
      <c r="U447" s="1430"/>
      <c r="V447" s="1430"/>
      <c r="W447" s="1430"/>
      <c r="X447" s="1430"/>
      <c r="Y447" s="1430"/>
      <c r="Z447" s="1430"/>
      <c r="AA447" s="1430"/>
      <c r="AB447" s="1430"/>
      <c r="AC447" s="1430"/>
      <c r="AD447" s="1430"/>
      <c r="AE447" s="1430"/>
      <c r="AF447" s="1431"/>
      <c r="AG447" s="1406">
        <v>1393</v>
      </c>
      <c r="AH447" s="1406"/>
      <c r="AI447" s="1406"/>
      <c r="AJ447" s="1406"/>
      <c r="AZ447" s="3"/>
      <c r="BA447" s="3"/>
      <c r="BB447" s="3"/>
      <c r="BC447" s="3"/>
    </row>
    <row r="448" spans="1:55" ht="12.95" customHeight="1">
      <c r="D448" s="1408" t="s">
        <v>1206</v>
      </c>
      <c r="E448" s="1430"/>
      <c r="F448" s="1430"/>
      <c r="G448" s="1430"/>
      <c r="H448" s="1430"/>
      <c r="I448" s="1430"/>
      <c r="J448" s="1430"/>
      <c r="K448" s="1430"/>
      <c r="L448" s="1430"/>
      <c r="M448" s="1430"/>
      <c r="N448" s="1430"/>
      <c r="O448" s="1430"/>
      <c r="P448" s="1430"/>
      <c r="Q448" s="1430"/>
      <c r="R448" s="1430"/>
      <c r="S448" s="1430"/>
      <c r="T448" s="1430"/>
      <c r="U448" s="1430"/>
      <c r="V448" s="1430"/>
      <c r="W448" s="1430"/>
      <c r="X448" s="1430"/>
      <c r="Y448" s="1430"/>
      <c r="Z448" s="1430"/>
      <c r="AA448" s="1430"/>
      <c r="AB448" s="1430"/>
      <c r="AC448" s="1430"/>
      <c r="AD448" s="1430"/>
      <c r="AE448" s="1430"/>
      <c r="AF448" s="1431"/>
      <c r="AG448" s="1406">
        <v>0</v>
      </c>
      <c r="AH448" s="1406"/>
      <c r="AI448" s="1406"/>
      <c r="AJ448" s="1406"/>
      <c r="AZ448" s="3"/>
      <c r="BA448" s="3"/>
      <c r="BB448" s="3"/>
      <c r="BC448" s="3"/>
    </row>
    <row r="449" spans="1:55" ht="12.95" customHeight="1">
      <c r="D449" s="1408" t="s">
        <v>1039</v>
      </c>
      <c r="E449" s="1430"/>
      <c r="F449" s="1430"/>
      <c r="G449" s="1430"/>
      <c r="H449" s="1430"/>
      <c r="I449" s="1430"/>
      <c r="J449" s="1430"/>
      <c r="K449" s="1430"/>
      <c r="L449" s="1430"/>
      <c r="M449" s="1430"/>
      <c r="N449" s="1430"/>
      <c r="O449" s="1430"/>
      <c r="P449" s="1430"/>
      <c r="Q449" s="1430"/>
      <c r="R449" s="1430"/>
      <c r="S449" s="1430"/>
      <c r="T449" s="1430"/>
      <c r="U449" s="1430"/>
      <c r="V449" s="1430"/>
      <c r="W449" s="1430"/>
      <c r="X449" s="1430"/>
      <c r="Y449" s="1430"/>
      <c r="Z449" s="1430"/>
      <c r="AA449" s="1430"/>
      <c r="AB449" s="1430"/>
      <c r="AC449" s="1430"/>
      <c r="AD449" s="1430"/>
      <c r="AE449" s="1430"/>
      <c r="AF449" s="1431"/>
      <c r="AG449" s="1406">
        <v>19824</v>
      </c>
      <c r="AH449" s="1406"/>
      <c r="AI449" s="1406"/>
      <c r="AJ449" s="1406"/>
      <c r="BB449" s="3"/>
      <c r="BC449" s="3"/>
    </row>
    <row r="450" spans="1:55" ht="12.95" customHeight="1">
      <c r="D450" s="1564" t="s">
        <v>1040</v>
      </c>
      <c r="E450" s="1565"/>
      <c r="F450" s="1565"/>
      <c r="G450" s="1565"/>
      <c r="H450" s="1565"/>
      <c r="I450" s="1565"/>
      <c r="J450" s="1565"/>
      <c r="K450" s="1565"/>
      <c r="L450" s="1565"/>
      <c r="M450" s="1565"/>
      <c r="N450" s="1565"/>
      <c r="O450" s="1565"/>
      <c r="P450" s="1565"/>
      <c r="Q450" s="1565"/>
      <c r="R450" s="1565"/>
      <c r="S450" s="1565"/>
      <c r="T450" s="1565"/>
      <c r="U450" s="1565"/>
      <c r="V450" s="1565"/>
      <c r="W450" s="1565"/>
      <c r="X450" s="1565"/>
      <c r="Y450" s="1565"/>
      <c r="Z450" s="1565"/>
      <c r="AA450" s="1565"/>
      <c r="AB450" s="1565"/>
      <c r="AC450" s="1565"/>
      <c r="AD450" s="1565"/>
      <c r="AE450" s="1565"/>
      <c r="AF450" s="1566"/>
      <c r="AG450" s="1422">
        <f>AG442+AG446+AG448+AG449</f>
        <v>75857</v>
      </c>
      <c r="AH450" s="1422"/>
      <c r="AI450" s="1422"/>
      <c r="AJ450" s="1422"/>
      <c r="AZ450" s="3"/>
      <c r="BA450" s="3"/>
      <c r="BB450" s="3"/>
      <c r="BC450" s="3"/>
    </row>
    <row r="451" spans="1:55" ht="12.95" customHeight="1">
      <c r="D451" s="1581" t="s">
        <v>1207</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2.95"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575493.46938775515</v>
      </c>
      <c r="AD454" s="1374"/>
      <c r="AE454" s="1374"/>
      <c r="AF454" s="137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575493.46938775515</v>
      </c>
      <c r="AD455" s="1374"/>
      <c r="AE455" s="1374"/>
      <c r="AF455" s="137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509462.40816326533</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2101</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694</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695</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696</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882</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6" t="s">
        <v>697</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6" t="s">
        <v>1013</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2192</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1656</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1"/>
      <c r="H474" s="1662"/>
      <c r="I474" s="1662"/>
      <c r="J474" s="1662"/>
      <c r="K474" s="1662"/>
      <c r="L474" s="1662"/>
      <c r="M474" s="1662"/>
      <c r="N474" s="1662"/>
      <c r="O474" s="1662"/>
      <c r="P474" s="1662"/>
      <c r="Q474" s="1662"/>
      <c r="R474" s="1662"/>
      <c r="S474" s="1662"/>
      <c r="T474" s="1662"/>
      <c r="U474" s="1662"/>
      <c r="V474" s="1663"/>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0" t="s">
        <v>811</v>
      </c>
      <c r="B480" s="1530"/>
      <c r="C480" s="1530"/>
      <c r="D480" s="1530"/>
      <c r="E480" s="1530"/>
      <c r="F480" s="1530"/>
      <c r="G480" s="1530"/>
      <c r="H480" s="1530"/>
      <c r="I480" s="1530"/>
      <c r="J480" s="1530"/>
      <c r="K480" s="1530"/>
      <c r="L480" s="1530"/>
      <c r="M480" s="1530"/>
      <c r="N480" s="1530"/>
      <c r="O480" s="1530"/>
      <c r="P480" s="1530"/>
      <c r="Q480" s="1530"/>
      <c r="R480" s="1530"/>
      <c r="S480" s="1530"/>
      <c r="T480" s="1530"/>
      <c r="U480" s="1530"/>
      <c r="V480" s="1530"/>
      <c r="W480" s="1530"/>
      <c r="X480" s="1530"/>
      <c r="Y480" s="1530"/>
      <c r="Z480" s="1530"/>
      <c r="AA480" s="1530"/>
      <c r="AB480" s="1530"/>
      <c r="AC480" s="1530"/>
      <c r="AD480" s="1530"/>
      <c r="AE480" s="1530"/>
      <c r="AF480" s="1530"/>
      <c r="AG480" s="1530"/>
      <c r="AH480" s="1530"/>
      <c r="AI480" s="1530"/>
      <c r="AJ480" s="1530"/>
      <c r="AK480" s="1530"/>
      <c r="AL480" s="1530"/>
      <c r="AM480" s="1530"/>
      <c r="AN480" s="1530"/>
      <c r="AO480" s="1530"/>
      <c r="AP480" s="1530"/>
      <c r="AQ480" s="1530"/>
      <c r="AR480" s="1530"/>
      <c r="AS480" s="1530"/>
      <c r="AT480" s="1530"/>
      <c r="AU480" s="95"/>
      <c r="AV480" s="95"/>
      <c r="AW480" s="95"/>
      <c r="AX480" s="95"/>
      <c r="AY480" s="95"/>
      <c r="AZ480" s="3"/>
      <c r="BB480" s="3"/>
      <c r="BC480" s="3"/>
    </row>
    <row r="481" spans="1:55" ht="12.95" customHeight="1">
      <c r="A481" s="1530"/>
      <c r="B481" s="1530"/>
      <c r="C481" s="1530"/>
      <c r="D481" s="1530"/>
      <c r="E481" s="1530"/>
      <c r="F481" s="1530"/>
      <c r="G481" s="1530"/>
      <c r="H481" s="1530"/>
      <c r="I481" s="1530"/>
      <c r="J481" s="1530"/>
      <c r="K481" s="1530"/>
      <c r="L481" s="1530"/>
      <c r="M481" s="1530"/>
      <c r="N481" s="1530"/>
      <c r="O481" s="1530"/>
      <c r="P481" s="1530"/>
      <c r="Q481" s="1530"/>
      <c r="R481" s="1530"/>
      <c r="S481" s="1530"/>
      <c r="T481" s="1530"/>
      <c r="U481" s="1530"/>
      <c r="V481" s="1530"/>
      <c r="W481" s="1530"/>
      <c r="X481" s="1530"/>
      <c r="Y481" s="1530"/>
      <c r="Z481" s="1530"/>
      <c r="AA481" s="1530"/>
      <c r="AB481" s="1530"/>
      <c r="AC481" s="1530"/>
      <c r="AD481" s="1530"/>
      <c r="AE481" s="1530"/>
      <c r="AF481" s="1530"/>
      <c r="AG481" s="1530"/>
      <c r="AH481" s="1530"/>
      <c r="AI481" s="1530"/>
      <c r="AJ481" s="1530"/>
      <c r="AK481" s="1530"/>
      <c r="AL481" s="1530"/>
      <c r="AM481" s="1530"/>
      <c r="AN481" s="1530"/>
      <c r="AO481" s="1530"/>
      <c r="AP481" s="1530"/>
      <c r="AQ481" s="1530"/>
      <c r="AR481" s="1530"/>
      <c r="AS481" s="1530"/>
      <c r="AT481" s="1530"/>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394</v>
      </c>
      <c r="C486" s="5"/>
      <c r="D486" s="5"/>
      <c r="E486" s="5"/>
      <c r="F486" s="5"/>
      <c r="G486" s="5"/>
      <c r="H486" s="5"/>
      <c r="I486" s="5"/>
      <c r="J486" s="5"/>
      <c r="K486" s="5"/>
      <c r="L486" s="5"/>
      <c r="M486" s="5"/>
      <c r="N486" s="5"/>
      <c r="O486" s="5"/>
      <c r="P486" s="5"/>
      <c r="Q486" s="1459" t="s">
        <v>2682</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395</v>
      </c>
      <c r="C487" s="5"/>
      <c r="D487" s="5"/>
      <c r="E487" s="5"/>
      <c r="F487" s="5"/>
      <c r="G487" s="5"/>
      <c r="H487" s="5"/>
      <c r="I487" s="5"/>
      <c r="J487" s="5"/>
      <c r="K487" s="5"/>
      <c r="L487" s="5"/>
      <c r="M487" s="5"/>
      <c r="N487" s="5"/>
      <c r="O487" s="5"/>
      <c r="P487" s="5"/>
      <c r="Q487" s="1459" t="s">
        <v>2682</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396</v>
      </c>
      <c r="C488" s="5"/>
      <c r="D488" s="5"/>
      <c r="E488" s="5"/>
      <c r="F488" s="5"/>
      <c r="G488" s="5"/>
      <c r="H488" s="5"/>
      <c r="I488" s="5"/>
      <c r="J488" s="5"/>
      <c r="K488" s="5"/>
      <c r="L488" s="5"/>
      <c r="M488" s="5"/>
      <c r="N488" s="5"/>
      <c r="O488" s="5"/>
      <c r="P488" s="5"/>
      <c r="Q488" s="1459" t="s">
        <v>2682</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49" t="s">
        <v>397</v>
      </c>
      <c r="C489" s="1450"/>
      <c r="D489" s="1450"/>
      <c r="E489" s="1450"/>
      <c r="F489" s="1450"/>
      <c r="G489" s="1450"/>
      <c r="H489" s="1450"/>
      <c r="I489" s="1450"/>
      <c r="J489" s="1450"/>
      <c r="K489" s="1450"/>
      <c r="L489" s="1450"/>
      <c r="M489" s="1450"/>
      <c r="N489" s="1450"/>
      <c r="O489" s="1450"/>
      <c r="P489" s="1451"/>
      <c r="Q489" s="1455" t="s">
        <v>670</v>
      </c>
      <c r="R489" s="1456"/>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5" customHeight="1">
      <c r="B490" s="1452"/>
      <c r="C490" s="1453"/>
      <c r="D490" s="1453"/>
      <c r="E490" s="1453"/>
      <c r="F490" s="1453"/>
      <c r="G490" s="1453"/>
      <c r="H490" s="1453"/>
      <c r="I490" s="1453"/>
      <c r="J490" s="1453"/>
      <c r="K490" s="1453"/>
      <c r="L490" s="1453"/>
      <c r="M490" s="1453"/>
      <c r="N490" s="1453"/>
      <c r="O490" s="1453"/>
      <c r="P490" s="1454"/>
      <c r="Q490" s="1457"/>
      <c r="R490" s="1458"/>
      <c r="S490" s="1570"/>
      <c r="T490" s="1524"/>
      <c r="U490" s="1524"/>
      <c r="V490" s="1524"/>
      <c r="W490" s="1524"/>
      <c r="X490" s="1524"/>
      <c r="Y490" s="1524"/>
      <c r="Z490" s="1524"/>
      <c r="AA490" s="1524"/>
      <c r="AB490" s="1524"/>
      <c r="AC490" s="1524"/>
      <c r="AD490" s="1524"/>
      <c r="AE490" s="1524"/>
      <c r="AF490" s="1524"/>
      <c r="AG490" s="1524"/>
      <c r="AH490" s="1524"/>
      <c r="AI490" s="1524"/>
      <c r="AJ490" s="1524"/>
      <c r="AK490" s="1571"/>
      <c r="AZ490" s="3"/>
      <c r="BA490" s="3"/>
      <c r="BB490" s="3"/>
      <c r="BC490" s="3"/>
    </row>
    <row r="491" spans="1:55" ht="12.95" customHeight="1">
      <c r="B491" s="895" t="s">
        <v>1673</v>
      </c>
      <c r="C491" s="873"/>
      <c r="D491" s="873"/>
      <c r="E491" s="873"/>
      <c r="F491" s="873"/>
      <c r="G491" s="873"/>
      <c r="H491" s="873"/>
      <c r="I491" s="873"/>
      <c r="J491" s="873"/>
      <c r="K491" s="873"/>
      <c r="L491" s="873"/>
      <c r="M491" s="873"/>
      <c r="N491" s="873"/>
      <c r="O491" s="873"/>
      <c r="P491" s="873"/>
      <c r="Q491" s="1379" t="s">
        <v>670</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1">
        <v>46</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1">
        <v>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371">
        <v>0</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1671</v>
      </c>
      <c r="C495" s="5"/>
      <c r="D495" s="5"/>
      <c r="E495" s="5"/>
      <c r="F495" s="5"/>
      <c r="G495" s="5"/>
      <c r="H495" s="5"/>
      <c r="I495" s="5"/>
      <c r="J495" s="5"/>
      <c r="K495" s="5"/>
      <c r="L495" s="5"/>
      <c r="M495" s="1382">
        <v>53</v>
      </c>
      <c r="N495" s="1383"/>
      <c r="O495" s="1383"/>
      <c r="P495" s="1384"/>
      <c r="Q495" s="121" t="s">
        <v>1672</v>
      </c>
      <c r="R495" s="5"/>
      <c r="S495" s="5"/>
      <c r="T495" s="5"/>
      <c r="U495" s="5"/>
      <c r="V495" s="5"/>
      <c r="W495" s="5"/>
      <c r="X495" s="5"/>
      <c r="Y495" s="5"/>
      <c r="Z495" s="5"/>
      <c r="AA495" s="5"/>
      <c r="AB495" s="5"/>
      <c r="AC495" s="5"/>
      <c r="AD495" s="5"/>
      <c r="AE495" s="5"/>
      <c r="AF495" s="5"/>
      <c r="AG495" s="5"/>
      <c r="AH495" s="1382"/>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3</v>
      </c>
      <c r="AD501" s="1391"/>
      <c r="AE501" s="1391"/>
      <c r="AF501" s="1391"/>
      <c r="AG501" s="13" t="s">
        <v>403</v>
      </c>
      <c r="AH501" s="1420">
        <v>2025</v>
      </c>
      <c r="AI501" s="1420"/>
      <c r="AJ501" s="1420"/>
      <c r="AK501" s="1421"/>
      <c r="AZ501" s="3"/>
      <c r="BA501" s="3"/>
      <c r="BB501" s="3"/>
      <c r="BC501" s="3"/>
      <c r="BD501" s="3"/>
      <c r="BE501" s="3"/>
      <c r="BF501" s="3"/>
      <c r="BG501" s="3"/>
      <c r="BH501" s="3"/>
      <c r="BI501" s="3"/>
      <c r="BJ501" s="3"/>
      <c r="BK501" s="3"/>
      <c r="BL501" s="3"/>
      <c r="BM501" s="3"/>
      <c r="BN501" s="3"/>
    </row>
    <row r="502" spans="1:66" ht="12.95"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8</v>
      </c>
      <c r="AD502" s="1391"/>
      <c r="AE502" s="1391"/>
      <c r="AF502" s="1391"/>
      <c r="AG502" s="38" t="s">
        <v>403</v>
      </c>
      <c r="AH502" s="1420">
        <v>2025</v>
      </c>
      <c r="AI502" s="1420"/>
      <c r="AJ502" s="1420"/>
      <c r="AK502" s="1421"/>
      <c r="AZ502" s="3"/>
      <c r="BA502" s="3"/>
      <c r="BB502" s="3"/>
      <c r="BC502" s="3"/>
      <c r="BD502" s="3"/>
      <c r="BE502" s="3"/>
      <c r="BF502" s="3"/>
      <c r="BG502" s="3"/>
      <c r="BH502" s="3"/>
      <c r="BI502" s="3"/>
      <c r="BJ502" s="3"/>
      <c r="BK502" s="3"/>
      <c r="BL502" s="3"/>
      <c r="BM502" s="3"/>
      <c r="BN502" s="3"/>
    </row>
    <row r="503" spans="1:66" ht="12.95"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t="s">
        <v>592</v>
      </c>
      <c r="AD503" s="1391"/>
      <c r="AE503" s="1391"/>
      <c r="AF503" s="1391"/>
      <c r="AG503" s="13" t="s">
        <v>403</v>
      </c>
      <c r="AH503" s="1420"/>
      <c r="AI503" s="1420"/>
      <c r="AJ503" s="1420"/>
      <c r="AK503" s="1421"/>
      <c r="AZ503" s="3"/>
      <c r="BA503" s="3"/>
      <c r="BB503" s="3"/>
      <c r="BC503" s="3"/>
      <c r="BD503" s="3"/>
      <c r="BE503" s="3"/>
      <c r="BF503" s="3"/>
      <c r="BG503" s="3"/>
      <c r="BH503" s="3"/>
      <c r="BI503" s="3"/>
      <c r="BJ503" s="3"/>
      <c r="BK503" s="3"/>
      <c r="BL503" s="3"/>
      <c r="BM503" s="3"/>
      <c r="BN503" s="3"/>
    </row>
    <row r="504" spans="1:66" ht="12.95" customHeight="1">
      <c r="B504" s="1400"/>
      <c r="C504" s="1401"/>
      <c r="D504" s="1401"/>
      <c r="E504" s="1401"/>
      <c r="F504" s="1401"/>
      <c r="G504" s="1401"/>
      <c r="H504" s="1402"/>
      <c r="I504" t="s">
        <v>410</v>
      </c>
      <c r="AC504" s="1390" t="s">
        <v>592</v>
      </c>
      <c r="AD504" s="1391"/>
      <c r="AE504" s="1391"/>
      <c r="AF504" s="1391"/>
      <c r="AG504" s="13" t="s">
        <v>403</v>
      </c>
      <c r="AH504" s="1420"/>
      <c r="AI504" s="1420"/>
      <c r="AJ504" s="1420"/>
      <c r="AK504" s="1421"/>
      <c r="AZ504" s="3"/>
      <c r="BA504" s="3"/>
      <c r="BB504" s="3"/>
      <c r="BC504" s="3"/>
      <c r="BD504" s="3"/>
      <c r="BE504" s="3"/>
      <c r="BF504" s="3"/>
      <c r="BG504" s="3"/>
      <c r="BH504" s="3"/>
      <c r="BI504" s="3"/>
      <c r="BJ504" s="3"/>
      <c r="BK504" s="3"/>
      <c r="BL504" s="3"/>
      <c r="BM504" s="3"/>
      <c r="BN504" s="3"/>
    </row>
    <row r="505" spans="1:66" ht="12.95" customHeight="1">
      <c r="B505" s="1400"/>
      <c r="C505" s="1401"/>
      <c r="D505" s="1401"/>
      <c r="E505" s="1401"/>
      <c r="F505" s="1401"/>
      <c r="G505" s="1401"/>
      <c r="H505" s="1402"/>
      <c r="I505" t="s">
        <v>411</v>
      </c>
      <c r="AC505" s="1390" t="s">
        <v>592</v>
      </c>
      <c r="AD505" s="1391"/>
      <c r="AE505" s="1391"/>
      <c r="AF505" s="1391"/>
      <c r="AG505" s="13" t="s">
        <v>403</v>
      </c>
      <c r="AH505" s="1420"/>
      <c r="AI505" s="1420"/>
      <c r="AJ505" s="1420"/>
      <c r="AK505" s="1421"/>
      <c r="AZ505" s="3"/>
      <c r="BA505" s="3"/>
      <c r="BB505" s="3"/>
      <c r="BC505" s="3"/>
      <c r="BD505" s="3"/>
      <c r="BE505" s="3"/>
      <c r="BF505" s="3"/>
      <c r="BG505" s="3"/>
      <c r="BH505" s="3"/>
      <c r="BI505" s="3"/>
      <c r="BJ505" s="3"/>
      <c r="BK505" s="3"/>
      <c r="BL505" s="3"/>
      <c r="BM505" s="3"/>
      <c r="BN505" s="3"/>
    </row>
    <row r="506" spans="1:66" ht="12.95" customHeight="1">
      <c r="B506" s="1400"/>
      <c r="C506" s="1401"/>
      <c r="D506" s="1401"/>
      <c r="E506" s="1401"/>
      <c r="F506" s="1401"/>
      <c r="G506" s="1401"/>
      <c r="H506" s="1402"/>
      <c r="I506" t="s">
        <v>412</v>
      </c>
      <c r="AC506" s="1390">
        <v>5</v>
      </c>
      <c r="AD506" s="1391"/>
      <c r="AE506" s="1391"/>
      <c r="AF506" s="1391"/>
      <c r="AG506" s="13" t="s">
        <v>403</v>
      </c>
      <c r="AH506" s="1420">
        <v>2026</v>
      </c>
      <c r="AI506" s="1420"/>
      <c r="AJ506" s="1420"/>
      <c r="AK506" s="1421"/>
      <c r="AZ506" s="3"/>
      <c r="BA506" s="3"/>
      <c r="BB506" s="3"/>
      <c r="BC506" s="3"/>
      <c r="BD506" s="3"/>
      <c r="BE506" s="3"/>
      <c r="BF506" s="3"/>
      <c r="BG506" s="3"/>
      <c r="BH506" s="3"/>
      <c r="BI506" s="3"/>
      <c r="BJ506" s="3"/>
      <c r="BK506" s="3"/>
      <c r="BL506" s="3"/>
      <c r="BM506" s="3"/>
      <c r="BN506" s="3"/>
    </row>
    <row r="507" spans="1:66" ht="12.95" customHeight="1">
      <c r="B507" s="1400"/>
      <c r="C507" s="1401"/>
      <c r="D507" s="1401"/>
      <c r="E507" s="1401"/>
      <c r="F507" s="1401"/>
      <c r="G507" s="1401"/>
      <c r="H507" s="1402"/>
      <c r="I507" s="3" t="s">
        <v>413</v>
      </c>
      <c r="AC507" s="1356">
        <v>5</v>
      </c>
      <c r="AD507" s="1357"/>
      <c r="AE507" s="1357"/>
      <c r="AF507" s="1357"/>
      <c r="AG507" s="13" t="s">
        <v>403</v>
      </c>
      <c r="AH507" s="1420">
        <v>2026</v>
      </c>
      <c r="AI507" s="1420"/>
      <c r="AJ507" s="1420"/>
      <c r="AK507" s="1421"/>
      <c r="AZ507" s="3"/>
      <c r="BA507" s="3"/>
      <c r="BB507" s="3"/>
      <c r="BC507" s="3"/>
      <c r="BD507" s="3"/>
      <c r="BE507" s="3"/>
      <c r="BF507" s="3"/>
      <c r="BG507" s="3"/>
      <c r="BH507" s="3"/>
      <c r="BI507" s="3"/>
      <c r="BJ507" s="3"/>
      <c r="BK507" s="3"/>
      <c r="BL507" s="3"/>
      <c r="BM507" s="3"/>
      <c r="BN507" s="3"/>
    </row>
    <row r="508" spans="1:66" ht="12.95" customHeight="1">
      <c r="B508" s="1400"/>
      <c r="C508" s="1401"/>
      <c r="D508" s="1401"/>
      <c r="E508" s="1401"/>
      <c r="F508" s="1401"/>
      <c r="G508" s="1401"/>
      <c r="H508" s="1402"/>
      <c r="I508" s="896" t="s">
        <v>170</v>
      </c>
      <c r="J508" s="48"/>
      <c r="K508" s="48"/>
      <c r="L508" s="1425" t="s">
        <v>334</v>
      </c>
      <c r="M508" s="1426"/>
      <c r="N508" s="1426"/>
      <c r="O508" s="1426"/>
      <c r="P508" s="1426"/>
      <c r="Q508" s="1426"/>
      <c r="R508" s="1426"/>
      <c r="S508" s="1426"/>
      <c r="T508" s="1426"/>
      <c r="U508" s="1426"/>
      <c r="V508" s="1426"/>
      <c r="W508" s="1426"/>
      <c r="X508" s="1426"/>
      <c r="Y508" s="1426"/>
      <c r="Z508" s="1426"/>
      <c r="AA508" s="1426"/>
      <c r="AB508" s="1427"/>
      <c r="AC508" s="1390" t="s">
        <v>592</v>
      </c>
      <c r="AD508" s="1391"/>
      <c r="AE508" s="1391"/>
      <c r="AF508" s="1391"/>
      <c r="AG508" s="38" t="s">
        <v>403</v>
      </c>
      <c r="AH508" s="1420"/>
      <c r="AI508" s="1420"/>
      <c r="AJ508" s="1420"/>
      <c r="AK508" s="1421"/>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1677</v>
      </c>
      <c r="AC509" s="1386" t="s">
        <v>670</v>
      </c>
      <c r="AD509" s="1386"/>
      <c r="AE509" s="1386"/>
      <c r="AF509" s="1386"/>
      <c r="AG509" s="13"/>
      <c r="AH509" s="1428"/>
      <c r="AI509" s="1428"/>
      <c r="AJ509" s="1428"/>
      <c r="AK509" s="1429"/>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1674</v>
      </c>
      <c r="AC510" s="1356"/>
      <c r="AD510" s="1357"/>
      <c r="AE510" s="1357"/>
      <c r="AF510" s="1358"/>
      <c r="AG510" s="13"/>
      <c r="AH510" s="1428"/>
      <c r="AI510" s="1428"/>
      <c r="AJ510" s="1428"/>
      <c r="AK510" s="1429"/>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446">
        <v>0.5</v>
      </c>
      <c r="AD512" s="1447"/>
      <c r="AE512" s="1447"/>
      <c r="AF512" s="1448"/>
      <c r="AG512" s="38"/>
      <c r="AH512" s="1583"/>
      <c r="AI512" s="1583"/>
      <c r="AJ512" s="1583"/>
      <c r="AK512" s="158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23"/>
      <c r="AE513" s="1423"/>
      <c r="AF513" s="1423"/>
      <c r="AG513" s="38" t="s">
        <v>403</v>
      </c>
      <c r="AH513" s="1423" t="s">
        <v>404</v>
      </c>
      <c r="AI513" s="1423"/>
      <c r="AJ513" s="1423"/>
      <c r="AK513" s="1424"/>
      <c r="AZ513" s="3"/>
      <c r="BA513" s="3"/>
      <c r="BB513" s="3"/>
      <c r="BC513" s="3"/>
      <c r="BD513" s="3"/>
      <c r="BE513" s="3"/>
      <c r="BF513" s="3"/>
      <c r="BG513" s="3"/>
      <c r="BH513" s="3"/>
      <c r="BI513" s="3"/>
      <c r="BJ513" s="3"/>
      <c r="BK513" s="3"/>
      <c r="BL513" s="3"/>
      <c r="BM513" s="3"/>
      <c r="BN513" s="3" t="s">
        <v>2106</v>
      </c>
    </row>
    <row r="514" spans="2:66" ht="12.95"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9</v>
      </c>
      <c r="AD514" s="1391"/>
      <c r="AE514" s="1391"/>
      <c r="AF514" s="1391"/>
      <c r="AG514" s="13" t="s">
        <v>403</v>
      </c>
      <c r="AH514" s="1420">
        <v>2025</v>
      </c>
      <c r="AI514" s="1420"/>
      <c r="AJ514" s="1420"/>
      <c r="AK514" s="1421"/>
      <c r="AZ514" s="3"/>
      <c r="BA514" s="3"/>
      <c r="BB514" s="3"/>
      <c r="BC514" s="3"/>
      <c r="BD514" s="3"/>
      <c r="BE514" s="3"/>
      <c r="BF514" s="3"/>
      <c r="BG514" s="3"/>
      <c r="BH514" s="3"/>
      <c r="BI514" s="3"/>
      <c r="BJ514" s="3"/>
      <c r="BK514" s="3"/>
      <c r="BL514" s="3"/>
      <c r="BM514" s="3"/>
      <c r="BN514" s="3" t="s">
        <v>2107</v>
      </c>
    </row>
    <row r="515" spans="2:66" ht="12.95" customHeight="1">
      <c r="B515" s="1400"/>
      <c r="C515" s="1401"/>
      <c r="D515" s="1401"/>
      <c r="E515" s="1401"/>
      <c r="F515" s="1401"/>
      <c r="G515" s="1401"/>
      <c r="H515" s="1402"/>
      <c r="I515" t="s">
        <v>416</v>
      </c>
      <c r="AC515" s="1390">
        <v>9</v>
      </c>
      <c r="AD515" s="1391"/>
      <c r="AE515" s="1391"/>
      <c r="AF515" s="1391"/>
      <c r="AG515" s="13" t="s">
        <v>403</v>
      </c>
      <c r="AH515" s="1420">
        <v>2025</v>
      </c>
      <c r="AI515" s="1420"/>
      <c r="AJ515" s="1420"/>
      <c r="AK515" s="1421"/>
      <c r="AZ515" s="3"/>
      <c r="BA515" s="3"/>
      <c r="BB515" s="3"/>
      <c r="BC515" s="3"/>
      <c r="BD515" s="3"/>
      <c r="BE515" s="3"/>
      <c r="BF515" s="3"/>
      <c r="BG515" s="3"/>
      <c r="BH515" s="3"/>
      <c r="BI515" s="3"/>
      <c r="BJ515" s="3"/>
      <c r="BK515" s="3"/>
      <c r="BL515" s="3"/>
      <c r="BM515" s="3"/>
      <c r="BN515" s="3" t="s">
        <v>2108</v>
      </c>
    </row>
    <row r="516" spans="2:66" ht="12.95"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403</v>
      </c>
      <c r="AH516" s="1420">
        <v>2026</v>
      </c>
      <c r="AI516" s="1420"/>
      <c r="AJ516" s="1420"/>
      <c r="AK516" s="1421"/>
      <c r="AZ516" s="3"/>
      <c r="BA516" s="3"/>
      <c r="BB516" s="3"/>
      <c r="BC516" s="3"/>
      <c r="BD516" s="3"/>
      <c r="BE516" s="3"/>
      <c r="BF516" s="3"/>
      <c r="BG516" s="3"/>
      <c r="BH516" s="3"/>
      <c r="BI516" s="3"/>
      <c r="BJ516" s="3"/>
      <c r="BK516" s="3"/>
      <c r="BL516" s="3"/>
      <c r="BM516" s="3"/>
      <c r="BN516" s="3" t="s">
        <v>2109</v>
      </c>
    </row>
    <row r="517" spans="2:66" ht="12.95"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9</v>
      </c>
      <c r="AD517" s="1357"/>
      <c r="AE517" s="1357"/>
      <c r="AF517" s="1357"/>
      <c r="AG517" s="129" t="s">
        <v>403</v>
      </c>
      <c r="AH517" s="1420">
        <v>2025</v>
      </c>
      <c r="AI517" s="1420"/>
      <c r="AJ517" s="1420"/>
      <c r="AK517" s="1421"/>
      <c r="AZ517" s="3"/>
      <c r="BB517" s="3"/>
      <c r="BC517" s="3"/>
      <c r="BD517" s="3"/>
      <c r="BE517" s="3"/>
      <c r="BF517" s="3"/>
      <c r="BG517" s="3"/>
      <c r="BH517" s="3"/>
      <c r="BI517" s="3"/>
      <c r="BJ517" s="3"/>
      <c r="BK517" s="3"/>
      <c r="BL517" s="3"/>
      <c r="BM517" s="3"/>
      <c r="BN517" s="3" t="s">
        <v>2110</v>
      </c>
    </row>
    <row r="518" spans="2:66" ht="12.95" customHeight="1">
      <c r="B518" s="1400"/>
      <c r="C518" s="1401"/>
      <c r="D518" s="1401"/>
      <c r="E518" s="1401"/>
      <c r="F518" s="1401"/>
      <c r="G518" s="1401"/>
      <c r="H518" s="1402"/>
      <c r="I518" t="s">
        <v>416</v>
      </c>
      <c r="AC518" s="1390">
        <v>9</v>
      </c>
      <c r="AD518" s="1391"/>
      <c r="AE518" s="1391"/>
      <c r="AF518" s="1391"/>
      <c r="AG518" s="13" t="s">
        <v>403</v>
      </c>
      <c r="AH518" s="1420">
        <v>2025</v>
      </c>
      <c r="AI518" s="1420"/>
      <c r="AJ518" s="1420"/>
      <c r="AK518" s="1421"/>
      <c r="BB518" s="3"/>
      <c r="BC518" s="3"/>
      <c r="BD518" s="3"/>
      <c r="BE518" s="3"/>
      <c r="BF518" s="3"/>
      <c r="BG518" s="3"/>
      <c r="BH518" s="3"/>
      <c r="BI518" s="3"/>
      <c r="BJ518" s="3"/>
      <c r="BK518" s="3"/>
      <c r="BL518" s="3"/>
      <c r="BM518" s="3"/>
      <c r="BN518" s="3" t="s">
        <v>2111</v>
      </c>
    </row>
    <row r="519" spans="2:66" ht="12.95"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5</v>
      </c>
      <c r="AD519" s="1391"/>
      <c r="AE519" s="1391"/>
      <c r="AF519" s="1391"/>
      <c r="AG519" s="38" t="s">
        <v>403</v>
      </c>
      <c r="AH519" s="1420">
        <v>2026</v>
      </c>
      <c r="AI519" s="1420"/>
      <c r="AJ519" s="1420"/>
      <c r="AK519" s="1421"/>
      <c r="BB519" s="3"/>
      <c r="BC519" s="3"/>
      <c r="BD519" s="3"/>
      <c r="BE519" s="3"/>
      <c r="BF519" s="3"/>
      <c r="BG519" s="3"/>
      <c r="BH519" s="3"/>
      <c r="BI519" s="3"/>
      <c r="BJ519" s="3"/>
      <c r="BK519" s="3"/>
      <c r="BL519" s="3"/>
      <c r="BM519" s="3"/>
      <c r="BN519" s="3" t="s">
        <v>2112</v>
      </c>
    </row>
    <row r="520" spans="2:66" ht="12.95" customHeight="1">
      <c r="B520" s="1397" t="s">
        <v>419</v>
      </c>
      <c r="C520" s="1398"/>
      <c r="D520" s="1398"/>
      <c r="E520" s="1398"/>
      <c r="F520" s="1398"/>
      <c r="G520" s="1398"/>
      <c r="H520" s="1399"/>
      <c r="I520" s="41" t="s">
        <v>420</v>
      </c>
      <c r="J520" s="42"/>
      <c r="K520" s="42"/>
      <c r="L520" s="42"/>
      <c r="M520" s="42"/>
      <c r="N520" s="42"/>
      <c r="O520" s="1425" t="s">
        <v>334</v>
      </c>
      <c r="P520" s="1426"/>
      <c r="Q520" s="1426"/>
      <c r="R520" s="1426"/>
      <c r="S520" s="1426"/>
      <c r="T520" s="1426"/>
      <c r="U520" s="1426"/>
      <c r="V520" s="1426"/>
      <c r="W520" s="1426"/>
      <c r="X520" s="1426"/>
      <c r="Y520" s="1426"/>
      <c r="Z520" s="1426"/>
      <c r="AA520" s="1426"/>
      <c r="AB520" s="58"/>
      <c r="AC520" s="1356" t="s">
        <v>592</v>
      </c>
      <c r="AD520" s="1357"/>
      <c r="AE520" s="1357"/>
      <c r="AF520" s="1357"/>
      <c r="AG520" s="129" t="s">
        <v>403</v>
      </c>
      <c r="AH520" s="1420"/>
      <c r="AI520" s="1420"/>
      <c r="AJ520" s="1420"/>
      <c r="AK520" s="1421"/>
      <c r="AZ520" s="3"/>
      <c r="BB520" s="3"/>
      <c r="BC520" s="3"/>
      <c r="BD520" s="3"/>
      <c r="BE520" s="3"/>
      <c r="BF520" s="3"/>
      <c r="BG520" s="3"/>
      <c r="BH520" s="3"/>
      <c r="BI520" s="3"/>
      <c r="BJ520" s="3"/>
      <c r="BK520" s="3"/>
      <c r="BL520" s="3"/>
      <c r="BM520" s="3"/>
      <c r="BN520" s="3" t="s">
        <v>2113</v>
      </c>
    </row>
    <row r="521" spans="2:66" ht="12.95" customHeight="1">
      <c r="B521" s="1400"/>
      <c r="C521" s="1401"/>
      <c r="D521" s="1401"/>
      <c r="E521" s="1401"/>
      <c r="F521" s="1401"/>
      <c r="G521" s="1401"/>
      <c r="H521" s="1402"/>
      <c r="I521" s="114" t="s">
        <v>421</v>
      </c>
      <c r="AB521" s="65"/>
      <c r="AC521" s="1390" t="s">
        <v>592</v>
      </c>
      <c r="AD521" s="1391"/>
      <c r="AE521" s="1391"/>
      <c r="AF521" s="1391"/>
      <c r="AG521" s="13" t="s">
        <v>403</v>
      </c>
      <c r="AH521" s="1420"/>
      <c r="AI521" s="1420"/>
      <c r="AJ521" s="1420"/>
      <c r="AK521" s="1421"/>
      <c r="AZ521" s="3"/>
      <c r="BB521" s="3"/>
      <c r="BC521" s="3"/>
      <c r="BD521" s="3"/>
      <c r="BE521" s="3"/>
      <c r="BF521" s="3"/>
      <c r="BG521" s="3"/>
      <c r="BH521" s="3"/>
      <c r="BI521" s="3"/>
      <c r="BJ521" s="3"/>
      <c r="BK521" s="3"/>
      <c r="BL521" s="3"/>
      <c r="BM521" s="3"/>
      <c r="BN521" s="3" t="s">
        <v>2114</v>
      </c>
    </row>
    <row r="522" spans="2:66" ht="12.95"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t="s">
        <v>592</v>
      </c>
      <c r="AD522" s="1391"/>
      <c r="AE522" s="1391"/>
      <c r="AF522" s="1391"/>
      <c r="AG522" s="38" t="s">
        <v>403</v>
      </c>
      <c r="AH522" s="1420"/>
      <c r="AI522" s="1420"/>
      <c r="AJ522" s="1420"/>
      <c r="AK522" s="1421"/>
      <c r="AZ522" s="3"/>
      <c r="BA522" s="3"/>
      <c r="BB522" s="3"/>
      <c r="BC522" s="3"/>
      <c r="BD522" s="3"/>
      <c r="BE522" s="3"/>
      <c r="BF522" s="3"/>
      <c r="BG522" s="3"/>
      <c r="BH522" s="3"/>
      <c r="BI522" s="3"/>
      <c r="BJ522" s="3"/>
      <c r="BK522" s="3"/>
      <c r="BL522" s="3"/>
      <c r="BM522" s="3"/>
      <c r="BN522" s="3" t="s">
        <v>2115</v>
      </c>
    </row>
    <row r="523" spans="2:66" ht="12.95" customHeight="1">
      <c r="B523" s="1400"/>
      <c r="C523" s="1401"/>
      <c r="D523" s="1401"/>
      <c r="E523" s="1401"/>
      <c r="F523" s="1401"/>
      <c r="G523" s="1401"/>
      <c r="H523" s="1402"/>
      <c r="I523" s="42" t="s">
        <v>423</v>
      </c>
      <c r="J523" s="42"/>
      <c r="K523" s="42"/>
      <c r="L523" s="42"/>
      <c r="M523" s="42"/>
      <c r="N523" s="42"/>
      <c r="O523" s="1425" t="s">
        <v>334</v>
      </c>
      <c r="P523" s="1426"/>
      <c r="Q523" s="1426"/>
      <c r="R523" s="1426"/>
      <c r="S523" s="1426"/>
      <c r="T523" s="1426"/>
      <c r="U523" s="1426"/>
      <c r="V523" s="1426"/>
      <c r="W523" s="1426"/>
      <c r="X523" s="1426"/>
      <c r="Y523" s="1426"/>
      <c r="Z523" s="1426"/>
      <c r="AA523" s="1426"/>
      <c r="AC523" s="1390" t="s">
        <v>592</v>
      </c>
      <c r="AD523" s="1391"/>
      <c r="AE523" s="1391"/>
      <c r="AF523" s="1391"/>
      <c r="AG523" s="13" t="s">
        <v>403</v>
      </c>
      <c r="AH523" s="1420"/>
      <c r="AI523" s="1420"/>
      <c r="AJ523" s="1420"/>
      <c r="AK523" s="1421"/>
      <c r="AZ523" s="3"/>
      <c r="BA523" s="3"/>
      <c r="BB523" s="3"/>
      <c r="BC523" s="3"/>
      <c r="BD523" s="3"/>
      <c r="BE523" s="3"/>
      <c r="BF523" s="3"/>
      <c r="BG523" s="3"/>
      <c r="BH523" s="3"/>
      <c r="BI523" s="3"/>
      <c r="BJ523" s="3"/>
      <c r="BK523" s="3"/>
      <c r="BL523" s="3"/>
      <c r="BM523" s="3"/>
      <c r="BN523" s="3" t="s">
        <v>2116</v>
      </c>
    </row>
    <row r="524" spans="2:66" ht="12.95" customHeight="1">
      <c r="B524" s="1400"/>
      <c r="C524" s="1401"/>
      <c r="D524" s="1401"/>
      <c r="E524" s="1401"/>
      <c r="F524" s="1401"/>
      <c r="G524" s="1401"/>
      <c r="H524" s="1402"/>
      <c r="I524" t="s">
        <v>421</v>
      </c>
      <c r="AC524" s="1390" t="s">
        <v>592</v>
      </c>
      <c r="AD524" s="1391"/>
      <c r="AE524" s="1391"/>
      <c r="AF524" s="1391"/>
      <c r="AG524" s="13" t="s">
        <v>403</v>
      </c>
      <c r="AH524" s="1420"/>
      <c r="AI524" s="1420"/>
      <c r="AJ524" s="1420"/>
      <c r="AK524" s="1421"/>
      <c r="AZ524" s="3"/>
      <c r="BA524" s="3"/>
      <c r="BB524" s="3"/>
      <c r="BC524" s="3"/>
      <c r="BD524" s="3"/>
      <c r="BE524" s="3"/>
      <c r="BF524" s="3"/>
      <c r="BG524" s="3"/>
      <c r="BH524" s="3"/>
      <c r="BI524" s="3"/>
      <c r="BJ524" s="3"/>
      <c r="BK524" s="3"/>
      <c r="BL524" s="3"/>
      <c r="BM524" s="3"/>
      <c r="BN524" s="3" t="s">
        <v>2117</v>
      </c>
    </row>
    <row r="525" spans="2:66" ht="12.95"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t="s">
        <v>592</v>
      </c>
      <c r="AD525" s="1391"/>
      <c r="AE525" s="1391"/>
      <c r="AF525" s="1391"/>
      <c r="AG525" s="38" t="s">
        <v>403</v>
      </c>
      <c r="AH525" s="1420"/>
      <c r="AI525" s="1420"/>
      <c r="AJ525" s="1420"/>
      <c r="AK525" s="1421"/>
      <c r="AZ525" s="3"/>
      <c r="BA525" s="3"/>
      <c r="BB525" s="3"/>
      <c r="BC525" s="3"/>
      <c r="BD525" s="3"/>
      <c r="BE525" s="3"/>
      <c r="BF525" s="3"/>
      <c r="BG525" s="3"/>
      <c r="BH525" s="3"/>
      <c r="BI525" s="3"/>
      <c r="BJ525" s="3"/>
      <c r="BK525" s="3"/>
      <c r="BL525" s="3"/>
      <c r="BM525" s="3"/>
      <c r="BN525" s="3" t="s">
        <v>2118</v>
      </c>
    </row>
    <row r="526" spans="2:66" ht="12.95" customHeight="1">
      <c r="B526" s="1400"/>
      <c r="C526" s="1401"/>
      <c r="D526" s="1401"/>
      <c r="E526" s="1401"/>
      <c r="F526" s="1401"/>
      <c r="G526" s="1401"/>
      <c r="H526" s="1402"/>
      <c r="I526" s="42" t="s">
        <v>423</v>
      </c>
      <c r="J526" s="42"/>
      <c r="K526" s="42"/>
      <c r="L526" s="42"/>
      <c r="M526" s="42"/>
      <c r="N526" s="42"/>
      <c r="O526" s="1425" t="s">
        <v>334</v>
      </c>
      <c r="P526" s="1426"/>
      <c r="Q526" s="1426"/>
      <c r="R526" s="1426"/>
      <c r="S526" s="1426"/>
      <c r="T526" s="1426"/>
      <c r="U526" s="1426"/>
      <c r="V526" s="1426"/>
      <c r="W526" s="1426"/>
      <c r="X526" s="1426"/>
      <c r="Y526" s="1426"/>
      <c r="Z526" s="1426"/>
      <c r="AA526" s="1426"/>
      <c r="AC526" s="1390" t="s">
        <v>592</v>
      </c>
      <c r="AD526" s="1391"/>
      <c r="AE526" s="1391"/>
      <c r="AF526" s="1391"/>
      <c r="AG526" s="13" t="s">
        <v>403</v>
      </c>
      <c r="AH526" s="1420"/>
      <c r="AI526" s="1420"/>
      <c r="AJ526" s="1420"/>
      <c r="AK526" s="1421"/>
      <c r="AZ526" s="3"/>
      <c r="BA526" s="3"/>
      <c r="BB526" s="3"/>
      <c r="BC526" s="3"/>
      <c r="BD526" s="3"/>
      <c r="BE526" s="3"/>
      <c r="BF526" s="3"/>
      <c r="BG526" s="3"/>
      <c r="BH526" s="3"/>
      <c r="BI526" s="3"/>
      <c r="BJ526" s="3"/>
      <c r="BK526" s="3"/>
      <c r="BL526" s="3"/>
      <c r="BM526" s="3"/>
      <c r="BN526" s="3" t="s">
        <v>2119</v>
      </c>
    </row>
    <row r="527" spans="2:66" ht="12.95" customHeight="1">
      <c r="B527" s="1400"/>
      <c r="C527" s="1401"/>
      <c r="D527" s="1401"/>
      <c r="E527" s="1401"/>
      <c r="F527" s="1401"/>
      <c r="G527" s="1401"/>
      <c r="H527" s="1402"/>
      <c r="I527" t="s">
        <v>421</v>
      </c>
      <c r="AC527" s="1390" t="s">
        <v>592</v>
      </c>
      <c r="AD527" s="1391"/>
      <c r="AE527" s="1391"/>
      <c r="AF527" s="1391"/>
      <c r="AG527" s="13" t="s">
        <v>403</v>
      </c>
      <c r="AH527" s="1420"/>
      <c r="AI527" s="1420"/>
      <c r="AJ527" s="1420"/>
      <c r="AK527" s="1421"/>
      <c r="AZ527" s="3"/>
      <c r="BA527" s="3"/>
      <c r="BB527" s="3"/>
      <c r="BC527" s="3"/>
      <c r="BD527" s="3"/>
      <c r="BE527" s="3"/>
      <c r="BF527" s="3"/>
      <c r="BG527" s="3"/>
      <c r="BH527" s="3"/>
      <c r="BI527" s="3"/>
      <c r="BJ527" s="3"/>
      <c r="BK527" s="3"/>
      <c r="BL527" s="3"/>
      <c r="BM527" s="3"/>
      <c r="BN527" s="3" t="s">
        <v>2120</v>
      </c>
    </row>
    <row r="528" spans="2:66" ht="12.95"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t="s">
        <v>592</v>
      </c>
      <c r="AD528" s="1391"/>
      <c r="AE528" s="1391"/>
      <c r="AF528" s="1391"/>
      <c r="AG528" s="38" t="s">
        <v>403</v>
      </c>
      <c r="AH528" s="1420"/>
      <c r="AI528" s="1420"/>
      <c r="AJ528" s="1420"/>
      <c r="AK528" s="1421"/>
      <c r="AZ528" s="3"/>
      <c r="BA528" s="3"/>
      <c r="BB528" s="3"/>
      <c r="BC528" s="3"/>
      <c r="BD528" s="3"/>
      <c r="BE528" s="3"/>
      <c r="BF528" s="3"/>
      <c r="BG528" s="3"/>
      <c r="BH528" s="3"/>
      <c r="BI528" s="3"/>
      <c r="BJ528" s="3"/>
      <c r="BK528" s="3"/>
      <c r="BL528" s="3"/>
      <c r="BM528" s="3"/>
      <c r="BN528" s="3" t="s">
        <v>2121</v>
      </c>
    </row>
    <row r="529" spans="1:66" ht="12.95" customHeight="1">
      <c r="B529" s="1400"/>
      <c r="C529" s="1401"/>
      <c r="D529" s="1401"/>
      <c r="E529" s="1401"/>
      <c r="F529" s="1401"/>
      <c r="G529" s="1401"/>
      <c r="H529" s="1402"/>
      <c r="I529" s="42" t="s">
        <v>423</v>
      </c>
      <c r="J529" s="42"/>
      <c r="K529" s="42"/>
      <c r="L529" s="42"/>
      <c r="M529" s="42"/>
      <c r="N529" s="42"/>
      <c r="O529" s="1425" t="s">
        <v>334</v>
      </c>
      <c r="P529" s="1426"/>
      <c r="Q529" s="1426"/>
      <c r="R529" s="1426"/>
      <c r="S529" s="1426"/>
      <c r="T529" s="1426"/>
      <c r="U529" s="1426"/>
      <c r="V529" s="1426"/>
      <c r="W529" s="1426"/>
      <c r="X529" s="1426"/>
      <c r="Y529" s="1426"/>
      <c r="Z529" s="1426"/>
      <c r="AA529" s="1426"/>
      <c r="AC529" s="1390" t="s">
        <v>592</v>
      </c>
      <c r="AD529" s="1391"/>
      <c r="AE529" s="1391"/>
      <c r="AF529" s="1391"/>
      <c r="AG529" s="13" t="s">
        <v>403</v>
      </c>
      <c r="AH529" s="1420"/>
      <c r="AI529" s="1420"/>
      <c r="AJ529" s="1420"/>
      <c r="AK529" s="1421"/>
      <c r="AZ529" s="3"/>
      <c r="BA529" s="3"/>
      <c r="BB529" s="3"/>
      <c r="BC529" s="3"/>
      <c r="BD529" s="3"/>
      <c r="BE529" s="3"/>
      <c r="BF529" s="3"/>
      <c r="BG529" s="3"/>
      <c r="BH529" s="3"/>
      <c r="BI529" s="3"/>
      <c r="BJ529" s="3"/>
      <c r="BK529" s="3"/>
      <c r="BL529" s="3"/>
      <c r="BM529" s="3"/>
      <c r="BN529" s="3" t="s">
        <v>2122</v>
      </c>
    </row>
    <row r="530" spans="1:66" ht="12.95" customHeight="1">
      <c r="B530" s="1400"/>
      <c r="C530" s="1401"/>
      <c r="D530" s="1401"/>
      <c r="E530" s="1401"/>
      <c r="F530" s="1401"/>
      <c r="G530" s="1401"/>
      <c r="H530" s="1402"/>
      <c r="I530" t="s">
        <v>421</v>
      </c>
      <c r="AC530" s="1390" t="s">
        <v>592</v>
      </c>
      <c r="AD530" s="1391"/>
      <c r="AE530" s="1391"/>
      <c r="AF530" s="1391"/>
      <c r="AG530" s="13" t="s">
        <v>403</v>
      </c>
      <c r="AH530" s="1420"/>
      <c r="AI530" s="1420"/>
      <c r="AJ530" s="1420"/>
      <c r="AK530" s="1421"/>
      <c r="AZ530" s="3"/>
      <c r="BA530" s="3"/>
      <c r="BB530" s="3"/>
      <c r="BC530" s="3"/>
      <c r="BD530" s="3"/>
      <c r="BE530" s="3"/>
      <c r="BF530" s="3"/>
      <c r="BG530" s="3"/>
      <c r="BH530" s="3"/>
      <c r="BI530" s="3"/>
      <c r="BJ530" s="3"/>
      <c r="BK530" s="3"/>
      <c r="BL530" s="3"/>
      <c r="BM530" s="3"/>
      <c r="BN530" s="3" t="s">
        <v>2123</v>
      </c>
    </row>
    <row r="531" spans="1:66" ht="12.95"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592</v>
      </c>
      <c r="AD531" s="1391"/>
      <c r="AE531" s="1391"/>
      <c r="AF531" s="1391"/>
      <c r="AG531" s="38" t="s">
        <v>403</v>
      </c>
      <c r="AH531" s="1420"/>
      <c r="AI531" s="1420"/>
      <c r="AJ531" s="1420"/>
      <c r="AK531" s="1421"/>
      <c r="AZ531" s="3"/>
      <c r="BA531" s="3"/>
      <c r="BB531" s="3"/>
      <c r="BC531" s="3"/>
      <c r="BD531" s="3"/>
      <c r="BE531" s="3"/>
      <c r="BF531" s="3"/>
      <c r="BG531" s="3"/>
      <c r="BH531" s="3"/>
      <c r="BI531" s="3"/>
      <c r="BJ531" s="3"/>
      <c r="BK531" s="3"/>
      <c r="BL531" s="3"/>
      <c r="BM531" s="3"/>
      <c r="BN531" s="3" t="s">
        <v>2124</v>
      </c>
    </row>
    <row r="532" spans="1:66" ht="12.95" customHeight="1">
      <c r="B532" s="1400"/>
      <c r="C532" s="1401"/>
      <c r="D532" s="1401"/>
      <c r="E532" s="1401"/>
      <c r="F532" s="1401"/>
      <c r="G532" s="1401"/>
      <c r="H532" s="1402"/>
      <c r="I532" s="42" t="s">
        <v>423</v>
      </c>
      <c r="J532" s="42"/>
      <c r="K532" s="42"/>
      <c r="L532" s="42"/>
      <c r="M532" s="42"/>
      <c r="N532" s="42"/>
      <c r="O532" s="1425" t="s">
        <v>334</v>
      </c>
      <c r="P532" s="1426"/>
      <c r="Q532" s="1426"/>
      <c r="R532" s="1426"/>
      <c r="S532" s="1426"/>
      <c r="T532" s="1426"/>
      <c r="U532" s="1426"/>
      <c r="V532" s="1426"/>
      <c r="W532" s="1426"/>
      <c r="X532" s="1426"/>
      <c r="Y532" s="1426"/>
      <c r="Z532" s="1426"/>
      <c r="AA532" s="1426"/>
      <c r="AC532" s="1390" t="s">
        <v>592</v>
      </c>
      <c r="AD532" s="1391"/>
      <c r="AE532" s="1391"/>
      <c r="AF532" s="1391"/>
      <c r="AG532" s="13" t="s">
        <v>403</v>
      </c>
      <c r="AH532" s="1420"/>
      <c r="AI532" s="1420"/>
      <c r="AJ532" s="1420"/>
      <c r="AK532" s="1421"/>
      <c r="AZ532" s="3"/>
      <c r="BA532" s="3"/>
      <c r="BB532" s="3"/>
      <c r="BC532" s="3"/>
      <c r="BD532" s="3"/>
      <c r="BE532" s="3"/>
      <c r="BF532" s="3"/>
      <c r="BG532" s="3"/>
      <c r="BH532" s="3"/>
      <c r="BI532" s="3"/>
      <c r="BJ532" s="3"/>
      <c r="BK532" s="3"/>
      <c r="BL532" s="3"/>
      <c r="BM532" s="3"/>
      <c r="BN532" s="3" t="s">
        <v>2125</v>
      </c>
    </row>
    <row r="533" spans="1:66" ht="12.95" customHeight="1">
      <c r="B533" s="1400"/>
      <c r="C533" s="1401"/>
      <c r="D533" s="1401"/>
      <c r="E533" s="1401"/>
      <c r="F533" s="1401"/>
      <c r="G533" s="1401"/>
      <c r="H533" s="1402"/>
      <c r="I533" t="s">
        <v>421</v>
      </c>
      <c r="AC533" s="1390" t="s">
        <v>592</v>
      </c>
      <c r="AD533" s="1391"/>
      <c r="AE533" s="1391"/>
      <c r="AF533" s="1391"/>
      <c r="AG533" s="38" t="s">
        <v>403</v>
      </c>
      <c r="AH533" s="1420"/>
      <c r="AI533" s="1420"/>
      <c r="AJ533" s="1420"/>
      <c r="AK533" s="1421"/>
      <c r="AZ533" s="3"/>
      <c r="BA533" s="3"/>
      <c r="BB533" s="3"/>
      <c r="BC533" s="3"/>
      <c r="BD533" s="3"/>
      <c r="BE533" s="3"/>
      <c r="BF533" s="3"/>
      <c r="BG533" s="3"/>
      <c r="BH533" s="3"/>
      <c r="BI533" s="3"/>
      <c r="BJ533" s="3"/>
      <c r="BK533" s="3"/>
      <c r="BL533" s="3"/>
      <c r="BM533" s="3"/>
      <c r="BN533" s="3" t="s">
        <v>2126</v>
      </c>
    </row>
    <row r="534" spans="1:66" ht="12.95"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592</v>
      </c>
      <c r="AD534" s="1391"/>
      <c r="AE534" s="1391"/>
      <c r="AF534" s="1391"/>
      <c r="AG534" s="13" t="s">
        <v>403</v>
      </c>
      <c r="AH534" s="1420"/>
      <c r="AI534" s="1420"/>
      <c r="AJ534" s="1420"/>
      <c r="AK534" s="1421"/>
      <c r="AZ534" s="3"/>
      <c r="BA534" s="3"/>
      <c r="BB534" s="3"/>
      <c r="BC534" s="3"/>
      <c r="BD534" s="3"/>
      <c r="BE534" s="3"/>
      <c r="BF534" s="3"/>
      <c r="BG534" s="3"/>
      <c r="BH534" s="3"/>
      <c r="BI534" s="3"/>
      <c r="BJ534" s="3"/>
      <c r="BK534" s="3"/>
      <c r="BL534" s="3"/>
      <c r="BM534" s="3"/>
      <c r="BN534" s="3" t="s">
        <v>2127</v>
      </c>
    </row>
    <row r="535" spans="1:66" ht="12.95" customHeight="1">
      <c r="B535" s="1400"/>
      <c r="C535" s="1401"/>
      <c r="D535" s="1401"/>
      <c r="E535" s="1401"/>
      <c r="F535" s="1401"/>
      <c r="G535" s="1401"/>
      <c r="H535" s="1402"/>
      <c r="I535" s="42" t="s">
        <v>423</v>
      </c>
      <c r="J535" s="42"/>
      <c r="K535" s="42"/>
      <c r="L535" s="42"/>
      <c r="M535" s="42"/>
      <c r="N535" s="42"/>
      <c r="O535" s="1425" t="s">
        <v>334</v>
      </c>
      <c r="P535" s="1426"/>
      <c r="Q535" s="1426"/>
      <c r="R535" s="1426"/>
      <c r="S535" s="1426"/>
      <c r="T535" s="1426"/>
      <c r="U535" s="1426"/>
      <c r="V535" s="1426"/>
      <c r="W535" s="1426"/>
      <c r="X535" s="1426"/>
      <c r="Y535" s="1426"/>
      <c r="Z535" s="1426"/>
      <c r="AA535" s="1426"/>
      <c r="AC535" s="1390" t="s">
        <v>592</v>
      </c>
      <c r="AD535" s="1391"/>
      <c r="AE535" s="1391"/>
      <c r="AF535" s="1391"/>
      <c r="AG535" s="38" t="s">
        <v>403</v>
      </c>
      <c r="AH535" s="1420"/>
      <c r="AI535" s="1420"/>
      <c r="AJ535" s="1420"/>
      <c r="AK535" s="1421"/>
      <c r="AZ535" s="3"/>
      <c r="BA535" s="3"/>
      <c r="BB535" s="3"/>
      <c r="BC535" s="3"/>
      <c r="BD535" s="3"/>
      <c r="BE535" s="3"/>
      <c r="BF535" s="3"/>
      <c r="BG535" s="3"/>
      <c r="BH535" s="3"/>
      <c r="BI535" s="3"/>
      <c r="BJ535" s="3"/>
      <c r="BK535" s="3"/>
      <c r="BL535" s="3"/>
      <c r="BM535" s="3"/>
      <c r="BN535" s="3" t="s">
        <v>2128</v>
      </c>
    </row>
    <row r="536" spans="1:66" ht="12.95" customHeight="1">
      <c r="B536" s="1400"/>
      <c r="C536" s="1401"/>
      <c r="D536" s="1401"/>
      <c r="E536" s="1401"/>
      <c r="F536" s="1401"/>
      <c r="G536" s="1401"/>
      <c r="H536" s="1402"/>
      <c r="I536" t="s">
        <v>421</v>
      </c>
      <c r="AC536" s="1390" t="s">
        <v>592</v>
      </c>
      <c r="AD536" s="1391"/>
      <c r="AE536" s="1391"/>
      <c r="AF536" s="1391"/>
      <c r="AG536" s="13" t="s">
        <v>403</v>
      </c>
      <c r="AH536" s="1420"/>
      <c r="AI536" s="1420"/>
      <c r="AJ536" s="1420"/>
      <c r="AK536" s="1421"/>
      <c r="AZ536" s="3"/>
      <c r="BA536" s="3"/>
      <c r="BB536" s="3"/>
      <c r="BC536" s="3"/>
      <c r="BD536" s="3"/>
      <c r="BE536" s="3"/>
      <c r="BF536" s="3"/>
      <c r="BG536" s="3"/>
      <c r="BH536" s="3"/>
      <c r="BI536" s="3"/>
      <c r="BJ536" s="3"/>
      <c r="BK536" s="3"/>
      <c r="BL536" s="3"/>
      <c r="BM536" s="3"/>
      <c r="BN536" s="3" t="s">
        <v>2129</v>
      </c>
    </row>
    <row r="537" spans="1:66" ht="12.95"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592</v>
      </c>
      <c r="AD537" s="1391"/>
      <c r="AE537" s="1391"/>
      <c r="AF537" s="1391"/>
      <c r="AG537" s="38" t="s">
        <v>403</v>
      </c>
      <c r="AH537" s="1420"/>
      <c r="AI537" s="1420"/>
      <c r="AJ537" s="1420"/>
      <c r="AK537" s="1421"/>
      <c r="AZ537" s="3"/>
      <c r="BA537" s="3"/>
      <c r="BB537" s="3"/>
      <c r="BC537" s="3"/>
      <c r="BD537" s="3"/>
      <c r="BE537" s="3"/>
      <c r="BF537" s="3"/>
      <c r="BG537" s="3"/>
      <c r="BH537" s="3"/>
      <c r="BI537" s="3"/>
      <c r="BJ537" s="3"/>
      <c r="BK537" s="3"/>
      <c r="BL537" s="3"/>
      <c r="BM537" s="3"/>
      <c r="BN537" s="3" t="s">
        <v>2130</v>
      </c>
    </row>
    <row r="538" spans="1:66" ht="12.95" customHeight="1">
      <c r="B538" s="1400"/>
      <c r="C538" s="1401"/>
      <c r="D538" s="1401"/>
      <c r="E538" s="1401"/>
      <c r="F538" s="1401"/>
      <c r="G538" s="1401"/>
      <c r="H538" s="1402"/>
      <c r="I538" s="42" t="s">
        <v>563</v>
      </c>
      <c r="J538" s="42"/>
      <c r="K538" s="42"/>
      <c r="L538" s="42"/>
      <c r="M538" s="42"/>
      <c r="N538" s="42"/>
      <c r="O538" s="42"/>
      <c r="P538" s="42"/>
      <c r="Q538" s="42"/>
      <c r="R538" s="42"/>
      <c r="S538" s="42"/>
      <c r="T538" s="42"/>
      <c r="U538" s="42"/>
      <c r="V538" s="42"/>
      <c r="W538" s="42"/>
      <c r="AC538" s="1837">
        <v>5</v>
      </c>
      <c r="AD538" s="1528"/>
      <c r="AE538" s="1528"/>
      <c r="AF538" s="1528"/>
      <c r="AG538" s="38" t="s">
        <v>403</v>
      </c>
      <c r="AH538" s="1420">
        <v>2027</v>
      </c>
      <c r="AI538" s="1420"/>
      <c r="AJ538" s="1420"/>
      <c r="AK538" s="1421"/>
      <c r="AZ538" s="3"/>
      <c r="BA538" s="3"/>
      <c r="BB538" s="3"/>
      <c r="BC538" s="3"/>
      <c r="BD538" s="3"/>
      <c r="BE538" s="3"/>
      <c r="BF538" s="3"/>
      <c r="BG538" s="3"/>
      <c r="BH538" s="3"/>
      <c r="BI538" s="3"/>
      <c r="BJ538" s="3"/>
      <c r="BK538" s="3"/>
      <c r="BL538" s="3"/>
      <c r="BM538" s="3"/>
      <c r="BN538" s="3"/>
    </row>
    <row r="539" spans="1:66" ht="12.95" customHeight="1">
      <c r="B539" s="1400"/>
      <c r="C539" s="1401"/>
      <c r="D539" s="1401"/>
      <c r="E539" s="1401"/>
      <c r="F539" s="1401"/>
      <c r="G539" s="1401"/>
      <c r="H539" s="1402"/>
      <c r="I539" t="s">
        <v>564</v>
      </c>
      <c r="AC539" s="1837">
        <v>5</v>
      </c>
      <c r="AD539" s="1528"/>
      <c r="AE539" s="1528"/>
      <c r="AF539" s="1528"/>
      <c r="AG539" s="13" t="s">
        <v>403</v>
      </c>
      <c r="AH539" s="1420">
        <v>2026</v>
      </c>
      <c r="AI539" s="1420"/>
      <c r="AJ539" s="1420"/>
      <c r="AK539" s="1421"/>
      <c r="AZ539" s="3"/>
      <c r="BA539" s="3"/>
      <c r="BB539" s="3"/>
      <c r="BC539" s="3"/>
      <c r="BD539" s="3"/>
      <c r="BE539" s="3"/>
      <c r="BF539" s="3"/>
      <c r="BG539" s="3"/>
      <c r="BH539" s="3"/>
      <c r="BI539" s="3"/>
      <c r="BJ539" s="3"/>
      <c r="BK539" s="3"/>
      <c r="BL539" s="3"/>
      <c r="BM539" s="3"/>
      <c r="BN539" s="3"/>
    </row>
    <row r="540" spans="1:66" ht="12.95" customHeight="1">
      <c r="B540" s="1400"/>
      <c r="C540" s="1401"/>
      <c r="D540" s="1401"/>
      <c r="E540" s="1401"/>
      <c r="F540" s="1401"/>
      <c r="G540" s="1401"/>
      <c r="H540" s="1402"/>
      <c r="I540" t="s">
        <v>565</v>
      </c>
      <c r="AC540" s="1837">
        <v>11</v>
      </c>
      <c r="AD540" s="1528"/>
      <c r="AE540" s="1528"/>
      <c r="AF540" s="1528"/>
      <c r="AG540" s="38" t="s">
        <v>403</v>
      </c>
      <c r="AH540" s="1420">
        <v>2027</v>
      </c>
      <c r="AI540" s="1420"/>
      <c r="AJ540" s="1420"/>
      <c r="AK540" s="1421"/>
      <c r="AZ540" s="3"/>
      <c r="BA540" s="3"/>
      <c r="BB540" s="3"/>
      <c r="BC540" s="3"/>
      <c r="BD540" s="3"/>
      <c r="BE540" s="3"/>
      <c r="BF540" s="3"/>
      <c r="BG540" s="3"/>
      <c r="BH540" s="3"/>
      <c r="BI540" s="3"/>
      <c r="BJ540" s="3"/>
      <c r="BK540" s="3"/>
      <c r="BL540" s="3"/>
      <c r="BM540" s="3"/>
      <c r="BN540" s="3"/>
    </row>
    <row r="541" spans="1:66" ht="12.95" customHeight="1">
      <c r="B541" s="1400"/>
      <c r="C541" s="1401"/>
      <c r="D541" s="1401"/>
      <c r="E541" s="1401"/>
      <c r="F541" s="1401"/>
      <c r="G541" s="1401"/>
      <c r="H541" s="1402"/>
      <c r="I541" t="s">
        <v>566</v>
      </c>
      <c r="AC541" s="1837">
        <v>12</v>
      </c>
      <c r="AD541" s="1528"/>
      <c r="AE541" s="1528"/>
      <c r="AF541" s="1528"/>
      <c r="AG541" s="38" t="s">
        <v>403</v>
      </c>
      <c r="AH541" s="1420">
        <v>2027</v>
      </c>
      <c r="AI541" s="1420"/>
      <c r="AJ541" s="1420"/>
      <c r="AK541" s="1421"/>
      <c r="AZ541" s="3"/>
      <c r="BA541" s="3"/>
      <c r="BB541" s="3"/>
      <c r="BC541" s="3"/>
      <c r="BD541" s="3"/>
      <c r="BE541" s="3"/>
      <c r="BF541" s="3"/>
      <c r="BG541" s="3"/>
      <c r="BH541" s="3"/>
      <c r="BI541" s="3"/>
      <c r="BJ541" s="3"/>
      <c r="BK541" s="3"/>
      <c r="BL541" s="3"/>
      <c r="BM541" s="3"/>
      <c r="BN541" s="3"/>
    </row>
    <row r="542" spans="1:66" ht="12.95" customHeight="1">
      <c r="B542" s="1403"/>
      <c r="C542" s="1404"/>
      <c r="D542" s="1404"/>
      <c r="E542" s="1404"/>
      <c r="F542" s="1404"/>
      <c r="G542" s="1404"/>
      <c r="H542" s="1405"/>
      <c r="I542" s="48" t="s">
        <v>452</v>
      </c>
      <c r="J542" s="48"/>
      <c r="K542" s="48"/>
      <c r="L542" s="48"/>
      <c r="M542" s="48"/>
      <c r="N542" s="48"/>
      <c r="O542" s="48"/>
      <c r="P542" s="48"/>
      <c r="Q542" s="48"/>
      <c r="R542" s="48"/>
      <c r="S542" s="48"/>
      <c r="T542" s="48"/>
      <c r="U542" s="48"/>
      <c r="V542" s="48"/>
      <c r="W542" s="48"/>
      <c r="X542" s="48"/>
      <c r="Y542" s="48"/>
      <c r="Z542" s="48"/>
      <c r="AA542" s="48"/>
      <c r="AB542" s="48"/>
      <c r="AC542" s="1837">
        <v>12</v>
      </c>
      <c r="AD542" s="1528"/>
      <c r="AE542" s="1528"/>
      <c r="AF542" s="1528"/>
      <c r="AG542" s="38" t="s">
        <v>403</v>
      </c>
      <c r="AH542" s="1420">
        <v>2027</v>
      </c>
      <c r="AI542" s="1420"/>
      <c r="AJ542" s="1420"/>
      <c r="AK542" s="1421"/>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544</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7" t="s">
        <v>2104</v>
      </c>
      <c r="C551" s="1398"/>
      <c r="D551" s="1398"/>
      <c r="E551" s="1398"/>
      <c r="F551" s="1398"/>
      <c r="G551" s="1398"/>
      <c r="H551" s="1398"/>
      <c r="I551" s="1398"/>
      <c r="J551" s="1398"/>
      <c r="K551" s="1398"/>
      <c r="L551" s="1399"/>
      <c r="M551" s="1397" t="s">
        <v>2105</v>
      </c>
      <c r="N551" s="1398"/>
      <c r="O551" s="1398"/>
      <c r="P551" s="1399"/>
      <c r="Q551" s="1397" t="s">
        <v>2131</v>
      </c>
      <c r="R551" s="1398"/>
      <c r="S551" s="1399"/>
      <c r="T551" s="1397" t="s">
        <v>2132</v>
      </c>
      <c r="U551" s="1398"/>
      <c r="V551" s="1399"/>
      <c r="W551" s="1397" t="s">
        <v>454</v>
      </c>
      <c r="X551" s="1398"/>
      <c r="Y551" s="1399"/>
      <c r="Z551" s="1397" t="s">
        <v>1853</v>
      </c>
      <c r="AA551" s="1398"/>
      <c r="AB551" s="1398"/>
      <c r="AC551" s="1398"/>
      <c r="AD551" s="1399"/>
      <c r="AE551" s="1397" t="s">
        <v>1678</v>
      </c>
      <c r="AF551" s="1398"/>
      <c r="AG551" s="1398"/>
      <c r="AH551" s="1399"/>
      <c r="AI551" s="1397" t="s">
        <v>1679</v>
      </c>
      <c r="AJ551" s="1398"/>
      <c r="AK551" s="1398"/>
      <c r="AL551" s="1399"/>
      <c r="AM551" s="1397" t="s">
        <v>455</v>
      </c>
      <c r="AN551" s="1398"/>
      <c r="AO551" s="1398"/>
      <c r="AP551" s="1398"/>
      <c r="AQ551" s="1398"/>
      <c r="AR551" s="1398"/>
      <c r="AS551" s="1399"/>
      <c r="BB551" s="3"/>
      <c r="BC551" s="3"/>
      <c r="BD551" s="3"/>
      <c r="BE551" s="3"/>
      <c r="BF551" s="3"/>
      <c r="BG551" s="3"/>
      <c r="BH551" s="3" t="s">
        <v>582</v>
      </c>
      <c r="BI551" s="3" t="str">
        <f>AG657</f>
        <v>No</v>
      </c>
    </row>
    <row r="552" spans="1:61" ht="12.9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5" customHeight="1">
      <c r="B554" s="51" t="s">
        <v>112</v>
      </c>
      <c r="C554" s="1435" t="s">
        <v>2683</v>
      </c>
      <c r="D554" s="1435"/>
      <c r="E554" s="1435"/>
      <c r="F554" s="1435"/>
      <c r="G554" s="1435"/>
      <c r="H554" s="1435"/>
      <c r="I554" s="1435"/>
      <c r="J554" s="1435"/>
      <c r="K554" s="1435"/>
      <c r="L554" s="1435"/>
      <c r="M554" s="1435" t="s">
        <v>2121</v>
      </c>
      <c r="N554" s="1435"/>
      <c r="O554" s="1435"/>
      <c r="P554" s="1435"/>
      <c r="Q554" s="1418">
        <v>24</v>
      </c>
      <c r="R554" s="1418"/>
      <c r="S554" s="1419"/>
      <c r="T554" s="1417">
        <v>24</v>
      </c>
      <c r="U554" s="1418"/>
      <c r="V554" s="1419"/>
      <c r="W554" s="1411">
        <v>6.0600000000000001E-2</v>
      </c>
      <c r="X554" s="1412"/>
      <c r="Y554" s="1413"/>
      <c r="Z554" s="1436" t="s">
        <v>1185</v>
      </c>
      <c r="AA554" s="1436"/>
      <c r="AB554" s="1436"/>
      <c r="AC554" s="1436"/>
      <c r="AD554" s="1436"/>
      <c r="AE554" s="1414"/>
      <c r="AF554" s="1415"/>
      <c r="AG554" s="1415"/>
      <c r="AH554" s="1416"/>
      <c r="AI554" s="1432"/>
      <c r="AJ554" s="1433"/>
      <c r="AK554" s="1433"/>
      <c r="AL554" s="1434"/>
      <c r="AM554" s="1461">
        <v>8011112</v>
      </c>
      <c r="AN554" s="1462"/>
      <c r="AO554" s="1462"/>
      <c r="AP554" s="1462"/>
      <c r="AQ554" s="1462"/>
      <c r="AR554" s="1462"/>
      <c r="AS554" s="1463"/>
      <c r="AT554" s="1148"/>
      <c r="AU554" s="1147"/>
      <c r="BB554" s="3"/>
      <c r="BC554" s="3"/>
      <c r="BD554" s="3"/>
      <c r="BE554" s="3"/>
      <c r="BF554" s="3"/>
      <c r="BG554" s="3"/>
      <c r="BH554" s="3"/>
      <c r="BI554" s="3"/>
    </row>
    <row r="555" spans="1:61" ht="12.95" customHeight="1">
      <c r="B555" s="52" t="s">
        <v>113</v>
      </c>
      <c r="C555" s="1437" t="s">
        <v>2684</v>
      </c>
      <c r="D555" s="1437"/>
      <c r="E555" s="1437"/>
      <c r="F555" s="1437"/>
      <c r="G555" s="1437"/>
      <c r="H555" s="1437"/>
      <c r="I555" s="1437"/>
      <c r="J555" s="1437"/>
      <c r="K555" s="1437"/>
      <c r="L555" s="1437"/>
      <c r="M555" s="1435" t="s">
        <v>2120</v>
      </c>
      <c r="N555" s="1435"/>
      <c r="O555" s="1435"/>
      <c r="P555" s="1435"/>
      <c r="Q555" s="1417">
        <v>24</v>
      </c>
      <c r="R555" s="1418"/>
      <c r="S555" s="1419"/>
      <c r="T555" s="1417">
        <v>24</v>
      </c>
      <c r="U555" s="1418"/>
      <c r="V555" s="1419"/>
      <c r="W555" s="1411">
        <v>6.5600000000000006E-2</v>
      </c>
      <c r="X555" s="1412"/>
      <c r="Y555" s="1413"/>
      <c r="Z555" s="1436" t="s">
        <v>1185</v>
      </c>
      <c r="AA555" s="1436"/>
      <c r="AB555" s="1436"/>
      <c r="AC555" s="1436"/>
      <c r="AD555" s="1436"/>
      <c r="AE555" s="1414"/>
      <c r="AF555" s="1415"/>
      <c r="AG555" s="1415"/>
      <c r="AH555" s="1416"/>
      <c r="AI555" s="1432"/>
      <c r="AJ555" s="1433"/>
      <c r="AK555" s="1433"/>
      <c r="AL555" s="1434"/>
      <c r="AM555" s="1461">
        <v>11434462</v>
      </c>
      <c r="AN555" s="1462"/>
      <c r="AO555" s="1462"/>
      <c r="AP555" s="1462"/>
      <c r="AQ555" s="1462"/>
      <c r="AR555" s="1462"/>
      <c r="AS555" s="1463"/>
      <c r="AT555" s="1148" t="str">
        <f>IF(AND(NOT(C554=""),C555="",NOT(C556="")),"!","")</f>
        <v/>
      </c>
      <c r="AU555" s="1147"/>
      <c r="BB555" s="3"/>
      <c r="BC555" s="3"/>
      <c r="BD555" s="3"/>
      <c r="BE555" s="3"/>
      <c r="BF555" s="3"/>
      <c r="BG555" s="3"/>
      <c r="BH555" s="3"/>
      <c r="BI555" s="3"/>
    </row>
    <row r="556" spans="1:61" ht="12.95" customHeight="1">
      <c r="B556" s="52" t="s">
        <v>119</v>
      </c>
      <c r="C556" s="1437" t="s">
        <v>2685</v>
      </c>
      <c r="D556" s="1437"/>
      <c r="E556" s="1437"/>
      <c r="F556" s="1437"/>
      <c r="G556" s="1437"/>
      <c r="H556" s="1437"/>
      <c r="I556" s="1437"/>
      <c r="J556" s="1437"/>
      <c r="K556" s="1437"/>
      <c r="L556" s="1437"/>
      <c r="M556" s="1435" t="s">
        <v>2122</v>
      </c>
      <c r="N556" s="1435"/>
      <c r="O556" s="1435"/>
      <c r="P556" s="1435"/>
      <c r="Q556" s="1417">
        <v>24</v>
      </c>
      <c r="R556" s="1418"/>
      <c r="S556" s="1419"/>
      <c r="T556" s="1417">
        <v>24</v>
      </c>
      <c r="U556" s="1418"/>
      <c r="V556" s="1419"/>
      <c r="W556" s="1411">
        <v>6.0600000000000001E-2</v>
      </c>
      <c r="X556" s="1412"/>
      <c r="Y556" s="1413"/>
      <c r="Z556" s="1436" t="s">
        <v>1185</v>
      </c>
      <c r="AA556" s="1436"/>
      <c r="AB556" s="1436"/>
      <c r="AC556" s="1436"/>
      <c r="AD556" s="1436"/>
      <c r="AE556" s="1414"/>
      <c r="AF556" s="1415"/>
      <c r="AG556" s="1415"/>
      <c r="AH556" s="1416"/>
      <c r="AI556" s="1432"/>
      <c r="AJ556" s="1433"/>
      <c r="AK556" s="1433"/>
      <c r="AL556" s="1434"/>
      <c r="AM556" s="1461">
        <v>2800000</v>
      </c>
      <c r="AN556" s="1462"/>
      <c r="AO556" s="1462"/>
      <c r="AP556" s="1462"/>
      <c r="AQ556" s="1462"/>
      <c r="AR556" s="1462"/>
      <c r="AS556" s="1463"/>
      <c r="AT556" s="1148" t="str">
        <f>IF(AND(NOT(C555=""),C556="",NOT(C557="")),"!","")</f>
        <v/>
      </c>
      <c r="AU556" s="1147"/>
      <c r="BB556" s="3"/>
      <c r="BC556" s="3"/>
      <c r="BD556" s="3"/>
      <c r="BE556" s="3"/>
      <c r="BF556" s="3"/>
      <c r="BG556" s="3"/>
      <c r="BH556" s="3"/>
      <c r="BI556" s="3"/>
    </row>
    <row r="557" spans="1:61" ht="12.95" customHeight="1">
      <c r="B557" s="52" t="s">
        <v>582</v>
      </c>
      <c r="C557" s="1437" t="s">
        <v>2686</v>
      </c>
      <c r="D557" s="1437"/>
      <c r="E557" s="1437"/>
      <c r="F557" s="1437"/>
      <c r="G557" s="1437"/>
      <c r="H557" s="1437"/>
      <c r="I557" s="1437"/>
      <c r="J557" s="1437"/>
      <c r="K557" s="1437"/>
      <c r="L557" s="1437"/>
      <c r="M557" s="1435" t="s">
        <v>2112</v>
      </c>
      <c r="N557" s="1435"/>
      <c r="O557" s="1435"/>
      <c r="P557" s="1435"/>
      <c r="Q557" s="1417"/>
      <c r="R557" s="1418"/>
      <c r="S557" s="1419"/>
      <c r="T557" s="1417"/>
      <c r="U557" s="1418"/>
      <c r="V557" s="1419"/>
      <c r="W557" s="1411"/>
      <c r="X557" s="1412"/>
      <c r="Y557" s="1413"/>
      <c r="Z557" s="1436" t="s">
        <v>1185</v>
      </c>
      <c r="AA557" s="1436"/>
      <c r="AB557" s="1436"/>
      <c r="AC557" s="1436"/>
      <c r="AD557" s="1436"/>
      <c r="AE557" s="1414"/>
      <c r="AF557" s="1415"/>
      <c r="AG557" s="1415"/>
      <c r="AH557" s="1416"/>
      <c r="AI557" s="1432"/>
      <c r="AJ557" s="1433"/>
      <c r="AK557" s="1433"/>
      <c r="AL557" s="1434"/>
      <c r="AM557" s="1461">
        <f>+AO641-AM554-AM555-AM556</f>
        <v>5953606</v>
      </c>
      <c r="AN557" s="1462"/>
      <c r="AO557" s="1462"/>
      <c r="AP557" s="1462"/>
      <c r="AQ557" s="1462"/>
      <c r="AR557" s="1462"/>
      <c r="AS557" s="1463"/>
      <c r="AT557" s="1148" t="str">
        <f>IF(AND(NOT(C556=""),C557="",NOT(C558="")),"!","")</f>
        <v/>
      </c>
      <c r="AU557" s="1147"/>
      <c r="BB557" s="3"/>
      <c r="BC557" s="3"/>
      <c r="BD557" s="3"/>
      <c r="BE557" s="3"/>
      <c r="BF557" s="3"/>
      <c r="BG557" s="3"/>
      <c r="BH557" s="3"/>
      <c r="BI557" s="3"/>
    </row>
    <row r="558" spans="1:61" ht="12.95" customHeight="1">
      <c r="B558" s="52" t="s">
        <v>764</v>
      </c>
      <c r="C558" s="1437"/>
      <c r="D558" s="1437"/>
      <c r="E558" s="1437"/>
      <c r="F558" s="1437"/>
      <c r="G558" s="1437"/>
      <c r="H558" s="1437"/>
      <c r="I558" s="1437"/>
      <c r="J558" s="1437"/>
      <c r="K558" s="1437"/>
      <c r="L558" s="1437"/>
      <c r="M558" s="1435" t="s">
        <v>1185</v>
      </c>
      <c r="N558" s="1435"/>
      <c r="O558" s="1435"/>
      <c r="P558" s="1435"/>
      <c r="Q558" s="1417"/>
      <c r="R558" s="1418"/>
      <c r="S558" s="1419"/>
      <c r="T558" s="1417"/>
      <c r="U558" s="1418"/>
      <c r="V558" s="1419"/>
      <c r="W558" s="1411"/>
      <c r="X558" s="1412"/>
      <c r="Y558" s="1413"/>
      <c r="Z558" s="1436" t="s">
        <v>1185</v>
      </c>
      <c r="AA558" s="1436"/>
      <c r="AB558" s="1436"/>
      <c r="AC558" s="1436"/>
      <c r="AD558" s="1436"/>
      <c r="AE558" s="1414"/>
      <c r="AF558" s="1415"/>
      <c r="AG558" s="1415"/>
      <c r="AH558" s="1416"/>
      <c r="AI558" s="1432"/>
      <c r="AJ558" s="1433"/>
      <c r="AK558" s="1433"/>
      <c r="AL558" s="1434"/>
      <c r="AM558" s="1461"/>
      <c r="AN558" s="1462"/>
      <c r="AO558" s="1462"/>
      <c r="AP558" s="1462"/>
      <c r="AQ558" s="1462"/>
      <c r="AR558" s="1462"/>
      <c r="AS558" s="1463"/>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37"/>
      <c r="D559" s="1437"/>
      <c r="E559" s="1437"/>
      <c r="F559" s="1437"/>
      <c r="G559" s="1437"/>
      <c r="H559" s="1437"/>
      <c r="I559" s="1437"/>
      <c r="J559" s="1437"/>
      <c r="K559" s="1437"/>
      <c r="L559" s="1437"/>
      <c r="M559" s="1435" t="s">
        <v>1185</v>
      </c>
      <c r="N559" s="1435"/>
      <c r="O559" s="1435"/>
      <c r="P559" s="1435"/>
      <c r="Q559" s="1417"/>
      <c r="R559" s="1418"/>
      <c r="S559" s="1419"/>
      <c r="T559" s="1417"/>
      <c r="U559" s="1418"/>
      <c r="V559" s="1419"/>
      <c r="W559" s="1411"/>
      <c r="X559" s="1412"/>
      <c r="Y559" s="1413"/>
      <c r="Z559" s="1436" t="s">
        <v>1185</v>
      </c>
      <c r="AA559" s="1436"/>
      <c r="AB559" s="1436"/>
      <c r="AC559" s="1436"/>
      <c r="AD559" s="1436"/>
      <c r="AE559" s="1414"/>
      <c r="AF559" s="1415"/>
      <c r="AG559" s="1415"/>
      <c r="AH559" s="1416"/>
      <c r="AI559" s="1432"/>
      <c r="AJ559" s="1433"/>
      <c r="AK559" s="1433"/>
      <c r="AL559" s="1434"/>
      <c r="AM559" s="1461"/>
      <c r="AN559" s="1462"/>
      <c r="AO559" s="1462"/>
      <c r="AP559" s="1462"/>
      <c r="AQ559" s="1462"/>
      <c r="AR559" s="1462"/>
      <c r="AS559" s="1463"/>
      <c r="AT559" s="1148" t="str">
        <f t="shared" si="0"/>
        <v/>
      </c>
      <c r="AU559" s="1147"/>
      <c r="BB559" s="3"/>
      <c r="BC559" s="3"/>
      <c r="BD559" s="3"/>
      <c r="BE559" s="3"/>
      <c r="BF559" s="3"/>
      <c r="BG559" s="3"/>
      <c r="BH559" s="3" t="s">
        <v>585</v>
      </c>
      <c r="BI559" s="3" t="str">
        <f>AG665</f>
        <v>No</v>
      </c>
    </row>
    <row r="560" spans="1:61" ht="12.95" customHeight="1">
      <c r="B560" s="52" t="s">
        <v>456</v>
      </c>
      <c r="C560" s="1437"/>
      <c r="D560" s="1437"/>
      <c r="E560" s="1437"/>
      <c r="F560" s="1437"/>
      <c r="G560" s="1437"/>
      <c r="H560" s="1437"/>
      <c r="I560" s="1437"/>
      <c r="J560" s="1437"/>
      <c r="K560" s="1437"/>
      <c r="L560" s="1437"/>
      <c r="M560" s="1435" t="s">
        <v>1185</v>
      </c>
      <c r="N560" s="1435"/>
      <c r="O560" s="1435"/>
      <c r="P560" s="1435"/>
      <c r="Q560" s="1417"/>
      <c r="R560" s="1418"/>
      <c r="S560" s="1419"/>
      <c r="T560" s="1417"/>
      <c r="U560" s="1418"/>
      <c r="V560" s="1419"/>
      <c r="W560" s="1411"/>
      <c r="X560" s="1412"/>
      <c r="Y560" s="1413"/>
      <c r="Z560" s="1436" t="s">
        <v>1185</v>
      </c>
      <c r="AA560" s="1436"/>
      <c r="AB560" s="1436"/>
      <c r="AC560" s="1436"/>
      <c r="AD560" s="1436"/>
      <c r="AE560" s="1414"/>
      <c r="AF560" s="1415"/>
      <c r="AG560" s="1415"/>
      <c r="AH560" s="1416"/>
      <c r="AI560" s="1432"/>
      <c r="AJ560" s="1433"/>
      <c r="AK560" s="1433"/>
      <c r="AL560" s="1434"/>
      <c r="AM560" s="1461"/>
      <c r="AN560" s="1462"/>
      <c r="AO560" s="1462"/>
      <c r="AP560" s="1462"/>
      <c r="AQ560" s="1462"/>
      <c r="AR560" s="1462"/>
      <c r="AS560" s="1463"/>
      <c r="AT560" s="1148" t="str">
        <f t="shared" si="0"/>
        <v/>
      </c>
      <c r="AU560" s="1147"/>
      <c r="BB560" s="3"/>
      <c r="BC560" s="3"/>
      <c r="BD560" s="3"/>
      <c r="BE560" s="3"/>
      <c r="BF560" s="3"/>
      <c r="BG560" s="3"/>
      <c r="BH560" s="3"/>
      <c r="BI560" s="3"/>
    </row>
    <row r="561" spans="1:61" ht="12.95" customHeight="1">
      <c r="B561" s="52" t="s">
        <v>457</v>
      </c>
      <c r="C561" s="1437"/>
      <c r="D561" s="1437"/>
      <c r="E561" s="1437"/>
      <c r="F561" s="1437"/>
      <c r="G561" s="1437"/>
      <c r="H561" s="1437"/>
      <c r="I561" s="1437"/>
      <c r="J561" s="1437"/>
      <c r="K561" s="1437"/>
      <c r="L561" s="1437"/>
      <c r="M561" s="1435" t="s">
        <v>1185</v>
      </c>
      <c r="N561" s="1435"/>
      <c r="O561" s="1435"/>
      <c r="P561" s="1435"/>
      <c r="Q561" s="1417"/>
      <c r="R561" s="1418"/>
      <c r="S561" s="1419"/>
      <c r="T561" s="1417"/>
      <c r="U561" s="1418"/>
      <c r="V561" s="1419"/>
      <c r="W561" s="1411"/>
      <c r="X561" s="1412"/>
      <c r="Y561" s="1413"/>
      <c r="Z561" s="1436" t="s">
        <v>1185</v>
      </c>
      <c r="AA561" s="1436"/>
      <c r="AB561" s="1436"/>
      <c r="AC561" s="1436"/>
      <c r="AD561" s="1436"/>
      <c r="AE561" s="1414"/>
      <c r="AF561" s="1415"/>
      <c r="AG561" s="1415"/>
      <c r="AH561" s="1416"/>
      <c r="AI561" s="1432"/>
      <c r="AJ561" s="1433"/>
      <c r="AK561" s="1433"/>
      <c r="AL561" s="1434"/>
      <c r="AM561" s="1461"/>
      <c r="AN561" s="1462"/>
      <c r="AO561" s="1462"/>
      <c r="AP561" s="1462"/>
      <c r="AQ561" s="1462"/>
      <c r="AR561" s="1462"/>
      <c r="AS561" s="1463"/>
      <c r="AT561" s="1148" t="str">
        <f t="shared" si="0"/>
        <v/>
      </c>
      <c r="AU561" s="1147"/>
      <c r="BB561" s="3"/>
      <c r="BC561" s="3"/>
      <c r="BD561" s="3"/>
      <c r="BE561" s="3"/>
      <c r="BF561" s="3"/>
      <c r="BG561" s="3"/>
      <c r="BH561" s="3"/>
      <c r="BI561" s="3"/>
    </row>
    <row r="562" spans="1:61" ht="12.95" customHeight="1">
      <c r="B562" s="52" t="s">
        <v>462</v>
      </c>
      <c r="C562" s="1437"/>
      <c r="D562" s="1437"/>
      <c r="E562" s="1437"/>
      <c r="F562" s="1437"/>
      <c r="G562" s="1437"/>
      <c r="H562" s="1437"/>
      <c r="I562" s="1437"/>
      <c r="J562" s="1437"/>
      <c r="K562" s="1437"/>
      <c r="L562" s="1437"/>
      <c r="M562" s="1435" t="s">
        <v>1185</v>
      </c>
      <c r="N562" s="1435"/>
      <c r="O562" s="1435"/>
      <c r="P562" s="1435"/>
      <c r="Q562" s="1417"/>
      <c r="R562" s="1418"/>
      <c r="S562" s="1419"/>
      <c r="T562" s="1417"/>
      <c r="U562" s="1418"/>
      <c r="V562" s="1419"/>
      <c r="W562" s="1411"/>
      <c r="X562" s="1412"/>
      <c r="Y562" s="1413"/>
      <c r="Z562" s="1436" t="s">
        <v>1185</v>
      </c>
      <c r="AA562" s="1436"/>
      <c r="AB562" s="1436"/>
      <c r="AC562" s="1436"/>
      <c r="AD562" s="1436"/>
      <c r="AE562" s="1414"/>
      <c r="AF562" s="1415"/>
      <c r="AG562" s="1415"/>
      <c r="AH562" s="1416"/>
      <c r="AI562" s="1432"/>
      <c r="AJ562" s="1433"/>
      <c r="AK562" s="1433"/>
      <c r="AL562" s="1434"/>
      <c r="AM562" s="1461"/>
      <c r="AN562" s="1462"/>
      <c r="AO562" s="1462"/>
      <c r="AP562" s="1462"/>
      <c r="AQ562" s="1462"/>
      <c r="AR562" s="1462"/>
      <c r="AS562" s="1463"/>
      <c r="AT562" s="1148" t="str">
        <f t="shared" si="0"/>
        <v/>
      </c>
      <c r="AU562" s="1147"/>
      <c r="BB562" s="3"/>
      <c r="BC562" s="3"/>
      <c r="BD562" s="3"/>
      <c r="BE562" s="3"/>
      <c r="BF562" s="3"/>
      <c r="BG562" s="3"/>
      <c r="BH562" s="3"/>
      <c r="BI562" s="3"/>
    </row>
    <row r="563" spans="1:61" ht="12.95" customHeight="1">
      <c r="B563" s="52" t="s">
        <v>647</v>
      </c>
      <c r="C563" s="1437"/>
      <c r="D563" s="1437"/>
      <c r="E563" s="1437"/>
      <c r="F563" s="1437"/>
      <c r="G563" s="1437"/>
      <c r="H563" s="1437"/>
      <c r="I563" s="1437"/>
      <c r="J563" s="1437"/>
      <c r="K563" s="1437"/>
      <c r="L563" s="1437"/>
      <c r="M563" s="1435" t="s">
        <v>1185</v>
      </c>
      <c r="N563" s="1435"/>
      <c r="O563" s="1435"/>
      <c r="P563" s="1435"/>
      <c r="Q563" s="1417"/>
      <c r="R563" s="1418"/>
      <c r="S563" s="1419"/>
      <c r="T563" s="1417"/>
      <c r="U563" s="1418"/>
      <c r="V563" s="1419"/>
      <c r="W563" s="1411"/>
      <c r="X563" s="1412"/>
      <c r="Y563" s="1413"/>
      <c r="Z563" s="1436" t="s">
        <v>1185</v>
      </c>
      <c r="AA563" s="1436"/>
      <c r="AB563" s="1436"/>
      <c r="AC563" s="1436"/>
      <c r="AD563" s="1436"/>
      <c r="AE563" s="1414"/>
      <c r="AF563" s="1415"/>
      <c r="AG563" s="1415"/>
      <c r="AH563" s="1416"/>
      <c r="AI563" s="1432"/>
      <c r="AJ563" s="1433"/>
      <c r="AK563" s="1433"/>
      <c r="AL563" s="1434"/>
      <c r="AM563" s="1461"/>
      <c r="AN563" s="1462"/>
      <c r="AO563" s="1462"/>
      <c r="AP563" s="1462"/>
      <c r="AQ563" s="1462"/>
      <c r="AR563" s="1462"/>
      <c r="AS563" s="1463"/>
      <c r="AT563" s="1148" t="str">
        <f t="shared" si="0"/>
        <v/>
      </c>
      <c r="BB563" s="3"/>
      <c r="BC563" s="3"/>
      <c r="BD563" s="3"/>
      <c r="BE563" s="3"/>
      <c r="BF563" s="3"/>
      <c r="BG563" s="3"/>
      <c r="BH563" s="3"/>
      <c r="BI563" s="3"/>
    </row>
    <row r="564" spans="1:61" ht="12.95" customHeight="1">
      <c r="B564" s="52" t="s">
        <v>362</v>
      </c>
      <c r="C564" s="1437"/>
      <c r="D564" s="1437"/>
      <c r="E564" s="1437"/>
      <c r="F564" s="1437"/>
      <c r="G564" s="1437"/>
      <c r="H564" s="1437"/>
      <c r="I564" s="1437"/>
      <c r="J564" s="1437"/>
      <c r="K564" s="1437"/>
      <c r="L564" s="1437"/>
      <c r="M564" s="1435" t="s">
        <v>1185</v>
      </c>
      <c r="N564" s="1435"/>
      <c r="O564" s="1435"/>
      <c r="P564" s="1435"/>
      <c r="Q564" s="1417"/>
      <c r="R564" s="1418"/>
      <c r="S564" s="1419"/>
      <c r="T564" s="1417"/>
      <c r="U564" s="1418"/>
      <c r="V564" s="1419"/>
      <c r="W564" s="1411"/>
      <c r="X564" s="1412"/>
      <c r="Y564" s="1413"/>
      <c r="Z564" s="1436" t="s">
        <v>1185</v>
      </c>
      <c r="AA564" s="1436"/>
      <c r="AB564" s="1436"/>
      <c r="AC564" s="1436"/>
      <c r="AD564" s="1436"/>
      <c r="AE564" s="1414"/>
      <c r="AF564" s="1415"/>
      <c r="AG564" s="1415"/>
      <c r="AH564" s="1416"/>
      <c r="AI564" s="1432"/>
      <c r="AJ564" s="1433"/>
      <c r="AK564" s="1433"/>
      <c r="AL564" s="1434"/>
      <c r="AM564" s="1461"/>
      <c r="AN564" s="1462"/>
      <c r="AO564" s="1462"/>
      <c r="AP564" s="1462"/>
      <c r="AQ564" s="1462"/>
      <c r="AR564" s="1462"/>
      <c r="AS564" s="1463"/>
      <c r="AT564" s="1148" t="str">
        <f t="shared" si="0"/>
        <v/>
      </c>
      <c r="BB564" s="3"/>
      <c r="BC564" s="3"/>
      <c r="BD564" s="3"/>
      <c r="BE564" s="3"/>
      <c r="BF564" s="3"/>
      <c r="BG564" s="3"/>
      <c r="BH564" s="3"/>
      <c r="BI564" s="3"/>
    </row>
    <row r="565" spans="1:61" ht="12.95" customHeight="1">
      <c r="B565" s="52" t="s">
        <v>363</v>
      </c>
      <c r="C565" s="1437"/>
      <c r="D565" s="1437"/>
      <c r="E565" s="1437"/>
      <c r="F565" s="1437"/>
      <c r="G565" s="1437"/>
      <c r="H565" s="1437"/>
      <c r="I565" s="1437"/>
      <c r="J565" s="1437"/>
      <c r="K565" s="1437"/>
      <c r="L565" s="1437"/>
      <c r="M565" s="1435" t="s">
        <v>1185</v>
      </c>
      <c r="N565" s="1435"/>
      <c r="O565" s="1435"/>
      <c r="P565" s="1435"/>
      <c r="Q565" s="1417"/>
      <c r="R565" s="1418"/>
      <c r="S565" s="1419"/>
      <c r="T565" s="1417"/>
      <c r="U565" s="1418"/>
      <c r="V565" s="1419"/>
      <c r="W565" s="1411"/>
      <c r="X565" s="1412"/>
      <c r="Y565" s="1413"/>
      <c r="Z565" s="1436" t="s">
        <v>1185</v>
      </c>
      <c r="AA565" s="1436"/>
      <c r="AB565" s="1436"/>
      <c r="AC565" s="1436"/>
      <c r="AD565" s="1436"/>
      <c r="AE565" s="1414"/>
      <c r="AF565" s="1415"/>
      <c r="AG565" s="1415"/>
      <c r="AH565" s="1416"/>
      <c r="AI565" s="1432"/>
      <c r="AJ565" s="1433"/>
      <c r="AK565" s="1433"/>
      <c r="AL565" s="1434"/>
      <c r="AM565" s="1461"/>
      <c r="AN565" s="1462"/>
      <c r="AO565" s="1462"/>
      <c r="AP565" s="1462"/>
      <c r="AQ565" s="1462"/>
      <c r="AR565" s="1462"/>
      <c r="AS565" s="1463"/>
      <c r="AT565" s="1148" t="str">
        <f t="shared" si="0"/>
        <v/>
      </c>
      <c r="BB565" s="3"/>
      <c r="BC565" s="3"/>
      <c r="BD565" s="3"/>
      <c r="BE565" s="3"/>
      <c r="BF565" s="3"/>
      <c r="BG565" s="3"/>
      <c r="BH565" s="3"/>
      <c r="BI565" s="3"/>
    </row>
    <row r="566" spans="1:61" ht="12.95"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687"/>
      <c r="V566" s="1589"/>
      <c r="W566" s="1589"/>
      <c r="X566" s="1589"/>
      <c r="Y566" s="1589"/>
      <c r="Z566" s="1589"/>
      <c r="AA566" s="1589"/>
      <c r="AB566" s="1589"/>
      <c r="AC566" s="1589"/>
      <c r="AD566" s="1589"/>
      <c r="AE566" s="1589"/>
      <c r="AF566" s="1589"/>
      <c r="AG566" s="1589"/>
      <c r="AH566" s="1589"/>
      <c r="AI566" s="1589"/>
      <c r="AJ566" s="1589"/>
      <c r="AK566" s="1589"/>
      <c r="AL566" s="1590"/>
      <c r="AM566" s="1468">
        <f>SUM(AM554:AS565)</f>
        <v>28199180</v>
      </c>
      <c r="AN566" s="1469"/>
      <c r="AO566" s="1469"/>
      <c r="AP566" s="1469"/>
      <c r="AQ566" s="1469"/>
      <c r="AR566" s="1469"/>
      <c r="AS566" s="1470"/>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78" t="str">
        <f>C554</f>
        <v>Citi Bank Tax Exempt Loan</v>
      </c>
      <c r="H568" s="1478"/>
      <c r="I568" s="1478"/>
      <c r="J568" s="1478"/>
      <c r="K568" s="1478"/>
      <c r="L568" s="1478"/>
      <c r="M568" s="1478"/>
      <c r="N568" s="1478"/>
      <c r="O568" s="1478"/>
      <c r="P568" s="1478"/>
      <c r="Q568" s="1478"/>
      <c r="R568" s="1478"/>
      <c r="S568" s="8"/>
      <c r="T568" s="55" t="s">
        <v>113</v>
      </c>
      <c r="U568" t="s">
        <v>464</v>
      </c>
      <c r="Z568" s="1478" t="str">
        <f>C555</f>
        <v>Citi Bank Taxable Loan</v>
      </c>
      <c r="AA568" s="1478"/>
      <c r="AB568" s="1478"/>
      <c r="AC568" s="1478"/>
      <c r="AD568" s="1478"/>
      <c r="AE568" s="1478"/>
      <c r="AF568" s="1478"/>
      <c r="AG568" s="1478"/>
      <c r="AH568" s="1478"/>
      <c r="AI568" s="1478"/>
      <c r="AJ568" s="1478"/>
      <c r="AK568" s="1478"/>
      <c r="BB568" s="3"/>
      <c r="BC568" s="3"/>
      <c r="BD568" s="3"/>
      <c r="BE568" s="3"/>
      <c r="BF568" s="3"/>
      <c r="BG568" s="3"/>
      <c r="BH568" s="3"/>
      <c r="BI568" s="3"/>
    </row>
    <row r="569" spans="1:61" ht="12.95" customHeight="1">
      <c r="A569" s="22"/>
      <c r="B569" t="s">
        <v>85</v>
      </c>
      <c r="G569" s="1488" t="s">
        <v>2710</v>
      </c>
      <c r="H569" s="1488"/>
      <c r="I569" s="1488"/>
      <c r="J569" s="1488"/>
      <c r="K569" s="1488"/>
      <c r="L569" s="1488"/>
      <c r="M569" s="1488"/>
      <c r="N569" s="1488"/>
      <c r="O569" s="1488"/>
      <c r="P569" s="1488"/>
      <c r="Q569" s="1488"/>
      <c r="R569" s="1488"/>
      <c r="S569" s="8"/>
      <c r="T569" s="22"/>
      <c r="U569" t="s">
        <v>85</v>
      </c>
      <c r="Z569" s="1488" t="s">
        <v>2710</v>
      </c>
      <c r="AA569" s="1488"/>
      <c r="AB569" s="1488"/>
      <c r="AC569" s="1488"/>
      <c r="AD569" s="1488"/>
      <c r="AE569" s="1488"/>
      <c r="AF569" s="1488"/>
      <c r="AG569" s="1488"/>
      <c r="AH569" s="1488"/>
      <c r="AI569" s="1488"/>
      <c r="AJ569" s="1488"/>
      <c r="AK569" s="1488"/>
      <c r="BB569" s="3"/>
      <c r="BC569" s="3"/>
      <c r="BD569" s="3"/>
      <c r="BE569" s="3"/>
      <c r="BF569" s="3"/>
      <c r="BG569" s="3"/>
      <c r="BH569" s="3"/>
      <c r="BI569" s="3"/>
    </row>
    <row r="570" spans="1:61" ht="12.95" customHeight="1">
      <c r="A570" s="22"/>
      <c r="B570" t="s">
        <v>581</v>
      </c>
      <c r="G570" s="1488" t="s">
        <v>2711</v>
      </c>
      <c r="H570" s="1488"/>
      <c r="I570" s="1488"/>
      <c r="J570" s="1488"/>
      <c r="K570" s="1488"/>
      <c r="L570" s="1488"/>
      <c r="M570" s="1488"/>
      <c r="N570" s="1488"/>
      <c r="O570" s="1488"/>
      <c r="P570" s="1488"/>
      <c r="Q570" s="1488"/>
      <c r="R570" s="1488"/>
      <c r="T570" s="22"/>
      <c r="U570" t="s">
        <v>581</v>
      </c>
      <c r="Z570" s="1488" t="s">
        <v>2711</v>
      </c>
      <c r="AA570" s="1488"/>
      <c r="AB570" s="1488"/>
      <c r="AC570" s="1488"/>
      <c r="AD570" s="1488"/>
      <c r="AE570" s="1488"/>
      <c r="AF570" s="1488"/>
      <c r="AG570" s="1488"/>
      <c r="AH570" s="1488"/>
      <c r="AI570" s="1488"/>
      <c r="AJ570" s="1488"/>
      <c r="AK570" s="1488"/>
      <c r="BB570" s="3"/>
      <c r="BC570" s="3"/>
      <c r="BD570" s="3"/>
      <c r="BE570" s="3"/>
      <c r="BF570" s="3"/>
      <c r="BG570" s="3"/>
      <c r="BH570" s="3"/>
      <c r="BI570" s="3"/>
    </row>
    <row r="571" spans="1:61" ht="12.95" customHeight="1">
      <c r="A571" s="22"/>
      <c r="B571" t="s">
        <v>17</v>
      </c>
      <c r="G571" s="1488" t="s">
        <v>2712</v>
      </c>
      <c r="H571" s="1488"/>
      <c r="I571" s="1488"/>
      <c r="J571" s="1488"/>
      <c r="K571" s="1488"/>
      <c r="L571" s="1488"/>
      <c r="M571" s="1488"/>
      <c r="N571" s="1488"/>
      <c r="O571" s="1488"/>
      <c r="P571" s="1488"/>
      <c r="Q571" s="1488"/>
      <c r="R571" s="1488"/>
      <c r="S571" s="8"/>
      <c r="T571" s="22"/>
      <c r="U571" t="s">
        <v>17</v>
      </c>
      <c r="Z571" s="1488" t="s">
        <v>2712</v>
      </c>
      <c r="AA571" s="1488"/>
      <c r="AB571" s="1488"/>
      <c r="AC571" s="1488"/>
      <c r="AD571" s="1488"/>
      <c r="AE571" s="1488"/>
      <c r="AF571" s="1488"/>
      <c r="AG571" s="1488"/>
      <c r="AH571" s="1488"/>
      <c r="AI571" s="1488"/>
      <c r="AJ571" s="1488"/>
      <c r="AK571" s="1488"/>
      <c r="BB571" s="3"/>
      <c r="BC571" s="3"/>
      <c r="BD571" s="3"/>
      <c r="BE571" s="3"/>
      <c r="BF571" s="3"/>
      <c r="BG571" s="3"/>
      <c r="BH571" s="3"/>
      <c r="BI571" s="3"/>
    </row>
    <row r="572" spans="1:61" ht="12.95" customHeight="1">
      <c r="A572" s="22"/>
      <c r="B572" t="s">
        <v>316</v>
      </c>
      <c r="G572" s="1835" t="s">
        <v>2713</v>
      </c>
      <c r="H572" s="1835"/>
      <c r="I572" s="1835"/>
      <c r="J572" s="1835"/>
      <c r="K572" s="1835"/>
      <c r="L572" s="1835"/>
      <c r="O572" s="33" t="s">
        <v>206</v>
      </c>
      <c r="P572" s="1467"/>
      <c r="Q572" s="1467"/>
      <c r="R572" s="1467"/>
      <c r="S572" s="10"/>
      <c r="T572" s="22"/>
      <c r="U572" t="s">
        <v>316</v>
      </c>
      <c r="Z572" s="1260">
        <v>4156583118</v>
      </c>
      <c r="AA572" s="1260"/>
      <c r="AB572" s="1260"/>
      <c r="AC572" s="1260"/>
      <c r="AD572" s="1260"/>
      <c r="AE572" s="1260"/>
      <c r="AH572" s="33" t="s">
        <v>206</v>
      </c>
      <c r="AI572" s="1467"/>
      <c r="AJ572" s="1467"/>
      <c r="AK572" s="1467"/>
      <c r="BB572" s="3"/>
      <c r="BC572" s="3"/>
      <c r="BD572" s="3"/>
      <c r="BE572" s="3"/>
      <c r="BF572" s="3"/>
      <c r="BG572" s="3"/>
      <c r="BH572" s="3"/>
      <c r="BI572" s="3"/>
    </row>
    <row r="573" spans="1:61" ht="12.95" customHeight="1">
      <c r="A573" s="22"/>
      <c r="B573" t="s">
        <v>18</v>
      </c>
      <c r="H573" s="1488" t="s">
        <v>2714</v>
      </c>
      <c r="I573" s="1488"/>
      <c r="J573" s="1488"/>
      <c r="K573" s="1488"/>
      <c r="L573" s="1488"/>
      <c r="M573" s="1488"/>
      <c r="N573" s="1488"/>
      <c r="O573" s="1488"/>
      <c r="P573" s="1488"/>
      <c r="Q573" s="1488"/>
      <c r="R573" s="1488"/>
      <c r="S573" s="8"/>
      <c r="T573" s="22"/>
      <c r="U573" t="s">
        <v>18</v>
      </c>
      <c r="AA573" s="1488" t="s">
        <v>2714</v>
      </c>
      <c r="AB573" s="1488"/>
      <c r="AC573" s="1488"/>
      <c r="AD573" s="1488"/>
      <c r="AE573" s="1488"/>
      <c r="AF573" s="1488"/>
      <c r="AG573" s="1488"/>
      <c r="AH573" s="1488"/>
      <c r="AI573" s="1488"/>
      <c r="AJ573" s="1488"/>
      <c r="AK573" s="1488"/>
      <c r="BB573" s="3"/>
      <c r="BC573" s="3"/>
      <c r="BD573" s="3"/>
      <c r="BE573" s="3"/>
      <c r="BF573" s="3"/>
      <c r="BG573" s="3"/>
      <c r="BH573" s="3"/>
      <c r="BI573" s="3"/>
    </row>
    <row r="574" spans="1:61" ht="12.95" customHeight="1">
      <c r="A574" s="22"/>
      <c r="B574" s="320" t="s">
        <v>1186</v>
      </c>
      <c r="H574" s="8"/>
      <c r="I574" s="8"/>
      <c r="J574" s="8"/>
      <c r="K574" s="8"/>
      <c r="L574" s="8"/>
      <c r="M574" s="1628"/>
      <c r="N574" s="1628"/>
      <c r="O574" s="1628"/>
      <c r="P574" s="1628"/>
      <c r="Q574" s="1628"/>
      <c r="R574" s="1628"/>
      <c r="S574" s="8"/>
      <c r="T574" s="22"/>
      <c r="U574" s="320" t="s">
        <v>1186</v>
      </c>
      <c r="AA574" s="8"/>
      <c r="AB574" s="8"/>
      <c r="AC574" s="8"/>
      <c r="AD574" s="8"/>
      <c r="AE574" s="8"/>
      <c r="AF574" s="1628"/>
      <c r="AG574" s="1628"/>
      <c r="AH574" s="1628"/>
      <c r="AI574" s="1628"/>
      <c r="AJ574" s="1628"/>
      <c r="AK574" s="1628"/>
      <c r="BB574" s="3"/>
      <c r="BC574" s="3"/>
      <c r="BD574" s="3"/>
      <c r="BE574" s="3"/>
      <c r="BF574" s="3"/>
      <c r="BG574" s="3"/>
      <c r="BH574" s="3"/>
      <c r="BI574" s="3"/>
    </row>
    <row r="575" spans="1:61" ht="12.95" customHeight="1">
      <c r="A575" s="22"/>
      <c r="B575" t="s">
        <v>20</v>
      </c>
      <c r="N575" s="1438" t="s">
        <v>546</v>
      </c>
      <c r="O575" s="1438"/>
      <c r="T575" s="22"/>
      <c r="U575" t="s">
        <v>20</v>
      </c>
      <c r="AG575" s="1438" t="s">
        <v>546</v>
      </c>
      <c r="AH575" s="143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78" t="str">
        <f>C556</f>
        <v>Citi Bank Recycled Bonds</v>
      </c>
      <c r="H577" s="1478"/>
      <c r="I577" s="1478"/>
      <c r="J577" s="1478"/>
      <c r="K577" s="1478"/>
      <c r="L577" s="1478"/>
      <c r="M577" s="1478"/>
      <c r="N577" s="1478"/>
      <c r="O577" s="1478"/>
      <c r="P577" s="1478"/>
      <c r="Q577" s="1478"/>
      <c r="R577" s="1478"/>
      <c r="T577" s="55" t="s">
        <v>582</v>
      </c>
      <c r="U577" t="s">
        <v>464</v>
      </c>
      <c r="Z577" s="1478" t="str">
        <f>C557</f>
        <v>Tax Credit Equity</v>
      </c>
      <c r="AA577" s="1478"/>
      <c r="AB577" s="1478"/>
      <c r="AC577" s="1478"/>
      <c r="AD577" s="1478"/>
      <c r="AE577" s="1478"/>
      <c r="AF577" s="1478"/>
      <c r="AG577" s="1478"/>
      <c r="AH577" s="1478"/>
      <c r="AI577" s="1478"/>
      <c r="AJ577" s="1478"/>
      <c r="AK577" s="1478"/>
      <c r="BB577" s="3"/>
      <c r="BC577" s="3"/>
    </row>
    <row r="578" spans="1:55" ht="12.95" customHeight="1">
      <c r="A578" s="22"/>
      <c r="B578" t="s">
        <v>85</v>
      </c>
      <c r="G578" s="1488" t="s">
        <v>2710</v>
      </c>
      <c r="H578" s="1488"/>
      <c r="I578" s="1488"/>
      <c r="J578" s="1488"/>
      <c r="K578" s="1488"/>
      <c r="L578" s="1488"/>
      <c r="M578" s="1488"/>
      <c r="N578" s="1488"/>
      <c r="O578" s="1488"/>
      <c r="P578" s="1488"/>
      <c r="Q578" s="1488"/>
      <c r="R578" s="1488"/>
      <c r="T578" s="22"/>
      <c r="U578" t="s">
        <v>85</v>
      </c>
      <c r="Z578" s="1488" t="s">
        <v>2665</v>
      </c>
      <c r="AA578" s="1488"/>
      <c r="AB578" s="1488"/>
      <c r="AC578" s="1488"/>
      <c r="AD578" s="1488"/>
      <c r="AE578" s="1488"/>
      <c r="AF578" s="1488"/>
      <c r="AG578" s="1488"/>
      <c r="AH578" s="1488"/>
      <c r="AI578" s="1488"/>
      <c r="AJ578" s="1488"/>
      <c r="AK578" s="1488"/>
      <c r="BB578" s="3"/>
      <c r="BC578" s="3"/>
    </row>
    <row r="579" spans="1:55" ht="12.95" customHeight="1">
      <c r="A579" s="22"/>
      <c r="B579" t="s">
        <v>581</v>
      </c>
      <c r="G579" s="1488" t="s">
        <v>2711</v>
      </c>
      <c r="H579" s="1488"/>
      <c r="I579" s="1488"/>
      <c r="J579" s="1488"/>
      <c r="K579" s="1488"/>
      <c r="L579" s="1488"/>
      <c r="M579" s="1488"/>
      <c r="N579" s="1488"/>
      <c r="O579" s="1488"/>
      <c r="P579" s="1488"/>
      <c r="Q579" s="1488"/>
      <c r="R579" s="1488"/>
      <c r="T579" s="22"/>
      <c r="U579" t="s">
        <v>581</v>
      </c>
      <c r="Z579" s="1372" t="s">
        <v>2666</v>
      </c>
      <c r="AA579" s="1372"/>
      <c r="AB579" s="1372"/>
      <c r="AC579" s="1372"/>
      <c r="AD579" s="1372"/>
      <c r="AE579" s="1372"/>
      <c r="AF579" s="1372"/>
      <c r="AG579" s="1372"/>
      <c r="AH579" s="1372"/>
      <c r="AI579" s="1372"/>
      <c r="AJ579" s="1372"/>
      <c r="AK579" s="1372"/>
      <c r="BB579" s="3"/>
      <c r="BC579" s="3"/>
    </row>
    <row r="580" spans="1:55" ht="12.95" customHeight="1">
      <c r="A580" s="22"/>
      <c r="B580" t="s">
        <v>17</v>
      </c>
      <c r="G580" s="1488" t="s">
        <v>2712</v>
      </c>
      <c r="H580" s="1488"/>
      <c r="I580" s="1488"/>
      <c r="J580" s="1488"/>
      <c r="K580" s="1488"/>
      <c r="L580" s="1488"/>
      <c r="M580" s="1488"/>
      <c r="N580" s="1488"/>
      <c r="O580" s="1488"/>
      <c r="P580" s="1488"/>
      <c r="Q580" s="1488"/>
      <c r="R580" s="1488"/>
      <c r="T580" s="22"/>
      <c r="U580" t="s">
        <v>17</v>
      </c>
      <c r="Z580" s="1372" t="s">
        <v>2667</v>
      </c>
      <c r="AA580" s="1372"/>
      <c r="AB580" s="1372"/>
      <c r="AC580" s="1372"/>
      <c r="AD580" s="1372"/>
      <c r="AE580" s="1372"/>
      <c r="AF580" s="1372"/>
      <c r="AG580" s="1372"/>
      <c r="AH580" s="1372"/>
      <c r="AI580" s="1372"/>
      <c r="AJ580" s="1372"/>
      <c r="AK580" s="1372"/>
      <c r="BB580" s="3"/>
      <c r="BC580" s="3"/>
    </row>
    <row r="581" spans="1:55" ht="12.95" customHeight="1">
      <c r="A581" s="22"/>
      <c r="B581" t="s">
        <v>316</v>
      </c>
      <c r="G581" s="1485">
        <v>4156583118</v>
      </c>
      <c r="H581" s="1485"/>
      <c r="I581" s="1485"/>
      <c r="J581" s="1485"/>
      <c r="K581" s="1485"/>
      <c r="L581" s="1485"/>
      <c r="O581" s="33" t="s">
        <v>206</v>
      </c>
      <c r="P581" s="1467"/>
      <c r="Q581" s="1467"/>
      <c r="R581" s="1467"/>
      <c r="T581" s="22"/>
      <c r="U581" t="s">
        <v>316</v>
      </c>
      <c r="Z581" s="1485">
        <v>3108604550</v>
      </c>
      <c r="AA581" s="1485"/>
      <c r="AB581" s="1485"/>
      <c r="AC581" s="1485"/>
      <c r="AD581" s="1485"/>
      <c r="AE581" s="1485"/>
      <c r="AH581" s="33" t="s">
        <v>206</v>
      </c>
      <c r="AI581" s="1467"/>
      <c r="AJ581" s="1467"/>
      <c r="AK581" s="1467"/>
      <c r="BB581" s="3"/>
      <c r="BC581" s="3"/>
    </row>
    <row r="582" spans="1:55" ht="12.95" customHeight="1">
      <c r="A582" s="22"/>
      <c r="B582" t="s">
        <v>18</v>
      </c>
      <c r="H582" s="1488" t="s">
        <v>2714</v>
      </c>
      <c r="I582" s="1488"/>
      <c r="J582" s="1488"/>
      <c r="K582" s="1488"/>
      <c r="L582" s="1488"/>
      <c r="M582" s="1488"/>
      <c r="N582" s="1488"/>
      <c r="O582" s="1488"/>
      <c r="P582" s="1488"/>
      <c r="Q582" s="1488"/>
      <c r="R582" s="1488"/>
      <c r="T582" s="22"/>
      <c r="U582" t="s">
        <v>18</v>
      </c>
      <c r="AA582" s="1488" t="s">
        <v>2715</v>
      </c>
      <c r="AB582" s="1488"/>
      <c r="AC582" s="1488"/>
      <c r="AD582" s="1488"/>
      <c r="AE582" s="1488"/>
      <c r="AF582" s="1488"/>
      <c r="AG582" s="1488"/>
      <c r="AH582" s="1488"/>
      <c r="AI582" s="1488"/>
      <c r="AJ582" s="1488"/>
      <c r="AK582" s="1488"/>
      <c r="BB582" s="3"/>
      <c r="BC582" s="3"/>
    </row>
    <row r="583" spans="1:55" ht="12.95" customHeight="1">
      <c r="A583" s="22"/>
      <c r="B583" t="s">
        <v>20</v>
      </c>
      <c r="N583" s="1438" t="s">
        <v>546</v>
      </c>
      <c r="O583" s="1438"/>
      <c r="T583" s="22"/>
      <c r="U583" t="s">
        <v>20</v>
      </c>
      <c r="AG583" s="1438" t="s">
        <v>546</v>
      </c>
      <c r="AH583" s="1438"/>
      <c r="BB583" s="3"/>
      <c r="BC583" s="3"/>
    </row>
    <row r="584" spans="1:55" ht="12.95" customHeight="1">
      <c r="A584" s="22"/>
      <c r="T584" s="22"/>
      <c r="BB584" s="3"/>
      <c r="BC584" s="3"/>
    </row>
    <row r="585" spans="1:55" ht="12.95" customHeight="1">
      <c r="A585" s="55" t="s">
        <v>764</v>
      </c>
      <c r="B585" t="s">
        <v>464</v>
      </c>
      <c r="G585" s="1478">
        <f>C558</f>
        <v>0</v>
      </c>
      <c r="H585" s="1478"/>
      <c r="I585" s="1478"/>
      <c r="J585" s="1478"/>
      <c r="K585" s="1478"/>
      <c r="L585" s="1478"/>
      <c r="M585" s="1478"/>
      <c r="N585" s="1478"/>
      <c r="O585" s="1478"/>
      <c r="P585" s="1478"/>
      <c r="Q585" s="1478"/>
      <c r="R585" s="1478"/>
      <c r="T585" s="55" t="s">
        <v>585</v>
      </c>
      <c r="U585" t="s">
        <v>464</v>
      </c>
      <c r="Z585" s="1478">
        <f>C559</f>
        <v>0</v>
      </c>
      <c r="AA585" s="1478"/>
      <c r="AB585" s="1478"/>
      <c r="AC585" s="1478"/>
      <c r="AD585" s="1478"/>
      <c r="AE585" s="1478"/>
      <c r="AF585" s="1478"/>
      <c r="AG585" s="1478"/>
      <c r="AH585" s="1478"/>
      <c r="AI585" s="1478"/>
      <c r="AJ585" s="1478"/>
      <c r="AK585" s="1478"/>
      <c r="BB585" s="3"/>
      <c r="BC585" s="3"/>
    </row>
    <row r="586" spans="1:55" ht="12.95" customHeight="1">
      <c r="A586" s="22"/>
      <c r="B586" t="s">
        <v>85</v>
      </c>
      <c r="G586" s="1488"/>
      <c r="H586" s="1488"/>
      <c r="I586" s="1488"/>
      <c r="J586" s="1488"/>
      <c r="K586" s="1488"/>
      <c r="L586" s="1488"/>
      <c r="M586" s="1488"/>
      <c r="N586" s="1488"/>
      <c r="O586" s="1488"/>
      <c r="P586" s="1488"/>
      <c r="Q586" s="1488"/>
      <c r="R586" s="1488"/>
      <c r="T586" s="22"/>
      <c r="U586" t="s">
        <v>85</v>
      </c>
      <c r="Z586" s="1488"/>
      <c r="AA586" s="1488"/>
      <c r="AB586" s="1488"/>
      <c r="AC586" s="1488"/>
      <c r="AD586" s="1488"/>
      <c r="AE586" s="1488"/>
      <c r="AF586" s="1488"/>
      <c r="AG586" s="1488"/>
      <c r="AH586" s="1488"/>
      <c r="AI586" s="1488"/>
      <c r="AJ586" s="1488"/>
      <c r="AK586" s="1488"/>
      <c r="BB586" s="3"/>
      <c r="BC586" s="3"/>
    </row>
    <row r="587" spans="1:55" ht="12.95" customHeight="1">
      <c r="A587" s="22"/>
      <c r="B587" t="s">
        <v>581</v>
      </c>
      <c r="G587" s="1488"/>
      <c r="H587" s="1488"/>
      <c r="I587" s="1488"/>
      <c r="J587" s="1488"/>
      <c r="K587" s="1488"/>
      <c r="L587" s="1488"/>
      <c r="M587" s="1488"/>
      <c r="N587" s="1488"/>
      <c r="O587" s="1488"/>
      <c r="P587" s="1488"/>
      <c r="Q587" s="1488"/>
      <c r="R587" s="1488"/>
      <c r="T587" s="22"/>
      <c r="U587" t="s">
        <v>581</v>
      </c>
      <c r="Z587" s="1372"/>
      <c r="AA587" s="1372"/>
      <c r="AB587" s="1372"/>
      <c r="AC587" s="1372"/>
      <c r="AD587" s="1372"/>
      <c r="AE587" s="1372"/>
      <c r="AF587" s="1372"/>
      <c r="AG587" s="1372"/>
      <c r="AH587" s="1372"/>
      <c r="AI587" s="1372"/>
      <c r="AJ587" s="1372"/>
      <c r="AK587" s="1372"/>
      <c r="BB587" s="3"/>
      <c r="BC587" s="3"/>
    </row>
    <row r="588" spans="1:55" ht="12.95" customHeight="1">
      <c r="A588" s="22"/>
      <c r="B588" t="s">
        <v>17</v>
      </c>
      <c r="G588" s="1488"/>
      <c r="H588" s="1488"/>
      <c r="I588" s="1488"/>
      <c r="J588" s="1488"/>
      <c r="K588" s="1488"/>
      <c r="L588" s="1488"/>
      <c r="M588" s="1488"/>
      <c r="N588" s="1488"/>
      <c r="O588" s="1488"/>
      <c r="P588" s="1488"/>
      <c r="Q588" s="1488"/>
      <c r="R588" s="1488"/>
      <c r="T588" s="22"/>
      <c r="U588" t="s">
        <v>17</v>
      </c>
      <c r="Z588" s="1372"/>
      <c r="AA588" s="1372"/>
      <c r="AB588" s="1372"/>
      <c r="AC588" s="1372"/>
      <c r="AD588" s="1372"/>
      <c r="AE588" s="1372"/>
      <c r="AF588" s="1372"/>
      <c r="AG588" s="1372"/>
      <c r="AH588" s="1372"/>
      <c r="AI588" s="1372"/>
      <c r="AJ588" s="1372"/>
      <c r="AK588" s="1372"/>
    </row>
    <row r="589" spans="1:55" ht="12.95" customHeight="1">
      <c r="A589" s="22"/>
      <c r="B589" t="s">
        <v>316</v>
      </c>
      <c r="G589" s="1485"/>
      <c r="H589" s="1485"/>
      <c r="I589" s="1485"/>
      <c r="J589" s="1485"/>
      <c r="K589" s="1485"/>
      <c r="L589" s="1485"/>
      <c r="O589" s="33" t="s">
        <v>206</v>
      </c>
      <c r="P589" s="1467"/>
      <c r="Q589" s="1467"/>
      <c r="R589" s="1467"/>
      <c r="T589" s="22"/>
      <c r="U589" t="s">
        <v>316</v>
      </c>
      <c r="Z589" s="1485"/>
      <c r="AA589" s="1485"/>
      <c r="AB589" s="1485"/>
      <c r="AC589" s="1485"/>
      <c r="AD589" s="1485"/>
      <c r="AE589" s="1485"/>
      <c r="AH589" s="33" t="s">
        <v>206</v>
      </c>
      <c r="AI589" s="1467"/>
      <c r="AJ589" s="1467"/>
      <c r="AK589" s="1467"/>
      <c r="AZ589" s="3"/>
      <c r="BA589" s="3"/>
      <c r="BB589" s="3"/>
      <c r="BC589" s="3"/>
    </row>
    <row r="590" spans="1:55" ht="12.95" customHeight="1">
      <c r="A590" s="22"/>
      <c r="B590" t="s">
        <v>18</v>
      </c>
      <c r="H590" s="1488"/>
      <c r="I590" s="1488"/>
      <c r="J590" s="1488"/>
      <c r="K590" s="1488"/>
      <c r="L590" s="1488"/>
      <c r="M590" s="1488"/>
      <c r="N590" s="1488"/>
      <c r="O590" s="1488"/>
      <c r="P590" s="1488"/>
      <c r="Q590" s="1488"/>
      <c r="R590" s="1488"/>
      <c r="T590" s="22"/>
      <c r="U590" t="s">
        <v>18</v>
      </c>
      <c r="AA590" s="1488"/>
      <c r="AB590" s="1488"/>
      <c r="AC590" s="1488"/>
      <c r="AD590" s="1488"/>
      <c r="AE590" s="1488"/>
      <c r="AF590" s="1488"/>
      <c r="AG590" s="1488"/>
      <c r="AH590" s="1488"/>
      <c r="AI590" s="1488"/>
      <c r="AJ590" s="1488"/>
      <c r="AK590" s="1488"/>
      <c r="AZ590" s="3"/>
      <c r="BA590" s="3"/>
      <c r="BB590" s="3"/>
      <c r="BC590" s="3"/>
    </row>
    <row r="591" spans="1:55" ht="12.95" customHeight="1">
      <c r="A591" s="22"/>
      <c r="B591" t="s">
        <v>20</v>
      </c>
      <c r="N591" s="1438" t="s">
        <v>670</v>
      </c>
      <c r="O591" s="1438"/>
      <c r="T591" s="22"/>
      <c r="U591" t="s">
        <v>20</v>
      </c>
      <c r="AG591" s="1438" t="s">
        <v>670</v>
      </c>
      <c r="AH591" s="1438"/>
      <c r="AZ591" s="3"/>
      <c r="BA591" s="3"/>
      <c r="BB591" s="3"/>
      <c r="BC591" s="3"/>
    </row>
    <row r="592" spans="1:55" ht="12.95" customHeight="1">
      <c r="A592" s="22"/>
      <c r="T592" s="22"/>
      <c r="AZ592" s="3"/>
      <c r="BA592" s="3"/>
      <c r="BB592" s="3"/>
      <c r="BC592" s="3"/>
    </row>
    <row r="593" spans="1:55" ht="12.95" customHeight="1">
      <c r="A593" s="55" t="s">
        <v>456</v>
      </c>
      <c r="B593" t="s">
        <v>464</v>
      </c>
      <c r="G593" s="1478">
        <f>C560</f>
        <v>0</v>
      </c>
      <c r="H593" s="1478"/>
      <c r="I593" s="1478"/>
      <c r="J593" s="1478"/>
      <c r="K593" s="1478"/>
      <c r="L593" s="1478"/>
      <c r="M593" s="1478"/>
      <c r="N593" s="1478"/>
      <c r="O593" s="1478"/>
      <c r="P593" s="1478"/>
      <c r="Q593" s="1478"/>
      <c r="R593" s="1478"/>
      <c r="T593" s="55" t="s">
        <v>457</v>
      </c>
      <c r="U593" t="s">
        <v>464</v>
      </c>
      <c r="Z593" s="1478">
        <f>C561</f>
        <v>0</v>
      </c>
      <c r="AA593" s="1478"/>
      <c r="AB593" s="1478"/>
      <c r="AC593" s="1478"/>
      <c r="AD593" s="1478"/>
      <c r="AE593" s="1478"/>
      <c r="AF593" s="1478"/>
      <c r="AG593" s="1478"/>
      <c r="AH593" s="1478"/>
      <c r="AI593" s="1478"/>
      <c r="AJ593" s="1478"/>
      <c r="AK593" s="1478"/>
      <c r="AZ593" s="3"/>
      <c r="BA593" s="3"/>
      <c r="BB593" s="3"/>
      <c r="BC593" s="3"/>
    </row>
    <row r="594" spans="1:55" s="4" customFormat="1" ht="12.95" customHeight="1">
      <c r="A594" s="22"/>
      <c r="B594" t="s">
        <v>85</v>
      </c>
      <c r="C594"/>
      <c r="D594"/>
      <c r="E594"/>
      <c r="F594"/>
      <c r="G594" s="1488"/>
      <c r="H594" s="1488"/>
      <c r="I594" s="1488"/>
      <c r="J594" s="1488"/>
      <c r="K594" s="1488"/>
      <c r="L594" s="1488"/>
      <c r="M594" s="1488"/>
      <c r="N594" s="1488"/>
      <c r="O594" s="1488"/>
      <c r="P594" s="1488"/>
      <c r="Q594" s="1488"/>
      <c r="R594" s="1488"/>
      <c r="S594"/>
      <c r="T594" s="22"/>
      <c r="U594" t="s">
        <v>85</v>
      </c>
      <c r="V594"/>
      <c r="W594"/>
      <c r="X594"/>
      <c r="Y594"/>
      <c r="Z594" s="1488"/>
      <c r="AA594" s="1488"/>
      <c r="AB594" s="1488"/>
      <c r="AC594" s="1488"/>
      <c r="AD594" s="1488"/>
      <c r="AE594" s="1488"/>
      <c r="AF594" s="1488"/>
      <c r="AG594" s="1488"/>
      <c r="AH594" s="1488"/>
      <c r="AI594" s="1488"/>
      <c r="AJ594" s="1488"/>
      <c r="AK594" s="148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88"/>
      <c r="H595" s="1488"/>
      <c r="I595" s="1488"/>
      <c r="J595" s="1488"/>
      <c r="K595" s="1488"/>
      <c r="L595" s="1488"/>
      <c r="M595" s="1488"/>
      <c r="N595" s="1488"/>
      <c r="O595" s="1488"/>
      <c r="P595" s="1488"/>
      <c r="Q595" s="1488"/>
      <c r="R595" s="1488"/>
      <c r="S595"/>
      <c r="T595" s="22"/>
      <c r="U595" t="s">
        <v>581</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88"/>
      <c r="H596" s="1488"/>
      <c r="I596" s="1488"/>
      <c r="J596" s="1488"/>
      <c r="K596" s="1488"/>
      <c r="L596" s="1488"/>
      <c r="M596" s="1488"/>
      <c r="N596" s="1488"/>
      <c r="O596" s="1488"/>
      <c r="P596" s="1488"/>
      <c r="Q596" s="1488"/>
      <c r="R596" s="148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5"/>
      <c r="H597" s="1485"/>
      <c r="I597" s="1485"/>
      <c r="J597" s="1485"/>
      <c r="K597" s="1485"/>
      <c r="L597" s="1485"/>
      <c r="M597"/>
      <c r="N597"/>
      <c r="O597" s="33" t="s">
        <v>206</v>
      </c>
      <c r="P597" s="1467"/>
      <c r="Q597" s="1467"/>
      <c r="R597" s="1467"/>
      <c r="S597"/>
      <c r="T597" s="22"/>
      <c r="U597" t="s">
        <v>316</v>
      </c>
      <c r="V597"/>
      <c r="W597"/>
      <c r="X597"/>
      <c r="Y597"/>
      <c r="Z597" s="1485"/>
      <c r="AA597" s="1485"/>
      <c r="AB597" s="1485"/>
      <c r="AC597" s="1485"/>
      <c r="AD597" s="1485"/>
      <c r="AE597" s="1485"/>
      <c r="AF597"/>
      <c r="AG597"/>
      <c r="AH597" s="33" t="s">
        <v>206</v>
      </c>
      <c r="AI597" s="1467"/>
      <c r="AJ597" s="1467"/>
      <c r="AK597" s="146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88"/>
      <c r="I598" s="1488"/>
      <c r="J598" s="1488"/>
      <c r="K598" s="1488"/>
      <c r="L598" s="1488"/>
      <c r="M598" s="1488"/>
      <c r="N598" s="1488"/>
      <c r="O598" s="1488"/>
      <c r="P598" s="1488"/>
      <c r="Q598" s="1488"/>
      <c r="R598" s="1488"/>
      <c r="S598"/>
      <c r="T598" s="22"/>
      <c r="U598" t="s">
        <v>18</v>
      </c>
      <c r="V598"/>
      <c r="W598"/>
      <c r="X598"/>
      <c r="Y598"/>
      <c r="Z598"/>
      <c r="AA598" s="1488"/>
      <c r="AB598" s="1488"/>
      <c r="AC598" s="1488"/>
      <c r="AD598" s="1488"/>
      <c r="AE598" s="1488"/>
      <c r="AF598" s="1488"/>
      <c r="AG598" s="1488"/>
      <c r="AH598" s="1488"/>
      <c r="AI598" s="1488"/>
      <c r="AJ598" s="1488"/>
      <c r="AK598" s="1488"/>
      <c r="AL598"/>
      <c r="AM598"/>
      <c r="AN598"/>
      <c r="AO598"/>
      <c r="AP598"/>
      <c r="AQ598"/>
      <c r="AR598"/>
      <c r="AS598"/>
      <c r="AT598"/>
      <c r="AU598"/>
      <c r="AV598"/>
      <c r="AW598"/>
      <c r="AX598"/>
      <c r="AY598"/>
      <c r="BB598" s="3"/>
      <c r="BC598" s="3"/>
    </row>
    <row r="599" spans="1:55" ht="12.95" customHeight="1">
      <c r="A599" s="22"/>
      <c r="B599" t="s">
        <v>20</v>
      </c>
      <c r="N599" s="1438" t="s">
        <v>670</v>
      </c>
      <c r="O599" s="1438"/>
      <c r="T599" s="22"/>
      <c r="U599" t="s">
        <v>20</v>
      </c>
      <c r="AG599" s="1438" t="s">
        <v>670</v>
      </c>
      <c r="AH599" s="1438"/>
      <c r="BB599" s="3"/>
      <c r="BC599" s="3"/>
    </row>
    <row r="600" spans="1:55" ht="12.95" customHeight="1">
      <c r="A600" s="22"/>
      <c r="T600" s="22"/>
      <c r="BB600" s="3"/>
      <c r="BC600" s="3"/>
    </row>
    <row r="601" spans="1:55" ht="12.95" customHeight="1">
      <c r="A601" s="55" t="s">
        <v>462</v>
      </c>
      <c r="B601" t="s">
        <v>464</v>
      </c>
      <c r="G601" s="1478">
        <f>C562</f>
        <v>0</v>
      </c>
      <c r="H601" s="1478"/>
      <c r="I601" s="1478"/>
      <c r="J601" s="1478"/>
      <c r="K601" s="1478"/>
      <c r="L601" s="1478"/>
      <c r="M601" s="1478"/>
      <c r="N601" s="1478"/>
      <c r="O601" s="1478"/>
      <c r="P601" s="1478"/>
      <c r="Q601" s="1478"/>
      <c r="R601" s="1478"/>
      <c r="T601" s="55" t="s">
        <v>647</v>
      </c>
      <c r="U601" t="s">
        <v>464</v>
      </c>
      <c r="Z601" s="1478">
        <f>C563</f>
        <v>0</v>
      </c>
      <c r="AA601" s="1478"/>
      <c r="AB601" s="1478"/>
      <c r="AC601" s="1478"/>
      <c r="AD601" s="1478"/>
      <c r="AE601" s="1478"/>
      <c r="AF601" s="1478"/>
      <c r="AG601" s="1478"/>
      <c r="AH601" s="1478"/>
      <c r="AI601" s="1478"/>
      <c r="AJ601" s="1478"/>
      <c r="AK601" s="1478"/>
      <c r="BB601" s="3"/>
      <c r="BC601" s="3"/>
    </row>
    <row r="602" spans="1:55" ht="12.95" customHeight="1">
      <c r="A602" s="22"/>
      <c r="B602" t="s">
        <v>85</v>
      </c>
      <c r="G602" s="1488"/>
      <c r="H602" s="1488"/>
      <c r="I602" s="1488"/>
      <c r="J602" s="1488"/>
      <c r="K602" s="1488"/>
      <c r="L602" s="1488"/>
      <c r="M602" s="1488"/>
      <c r="N602" s="1488"/>
      <c r="O602" s="1488"/>
      <c r="P602" s="1488"/>
      <c r="Q602" s="1488"/>
      <c r="R602" s="1488"/>
      <c r="T602" s="22"/>
      <c r="U602" t="s">
        <v>85</v>
      </c>
      <c r="Z602" s="1488"/>
      <c r="AA602" s="1488"/>
      <c r="AB602" s="1488"/>
      <c r="AC602" s="1488"/>
      <c r="AD602" s="1488"/>
      <c r="AE602" s="1488"/>
      <c r="AF602" s="1488"/>
      <c r="AG602" s="1488"/>
      <c r="AH602" s="1488"/>
      <c r="AI602" s="1488"/>
      <c r="AJ602" s="1488"/>
      <c r="AK602" s="1488"/>
      <c r="AZ602" s="3"/>
      <c r="BA602" s="3"/>
      <c r="BB602" s="3"/>
      <c r="BC602" s="3"/>
    </row>
    <row r="603" spans="1:55" ht="12.95" customHeight="1">
      <c r="A603" s="22"/>
      <c r="B603" t="s">
        <v>581</v>
      </c>
      <c r="G603" s="1488"/>
      <c r="H603" s="1488"/>
      <c r="I603" s="1488"/>
      <c r="J603" s="1488"/>
      <c r="K603" s="1488"/>
      <c r="L603" s="1488"/>
      <c r="M603" s="1488"/>
      <c r="N603" s="1488"/>
      <c r="O603" s="1488"/>
      <c r="P603" s="1488"/>
      <c r="Q603" s="1488"/>
      <c r="R603" s="1488"/>
      <c r="T603" s="22"/>
      <c r="U603" t="s">
        <v>581</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88"/>
      <c r="H604" s="1488"/>
      <c r="I604" s="1488"/>
      <c r="J604" s="1488"/>
      <c r="K604" s="1488"/>
      <c r="L604" s="1488"/>
      <c r="M604" s="1488"/>
      <c r="N604" s="1488"/>
      <c r="O604" s="1488"/>
      <c r="P604" s="1488"/>
      <c r="Q604" s="1488"/>
      <c r="R604" s="148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5"/>
      <c r="H605" s="1485"/>
      <c r="I605" s="1485"/>
      <c r="J605" s="1485"/>
      <c r="K605" s="1485"/>
      <c r="L605" s="1485"/>
      <c r="M605"/>
      <c r="N605"/>
      <c r="O605" s="33" t="s">
        <v>206</v>
      </c>
      <c r="P605" s="1467"/>
      <c r="Q605" s="1467"/>
      <c r="R605" s="1467"/>
      <c r="S605"/>
      <c r="T605" s="22"/>
      <c r="U605" t="s">
        <v>316</v>
      </c>
      <c r="V605"/>
      <c r="W605"/>
      <c r="X605"/>
      <c r="Y605"/>
      <c r="Z605" s="1485"/>
      <c r="AA605" s="1485"/>
      <c r="AB605" s="1485"/>
      <c r="AC605" s="1485"/>
      <c r="AD605" s="1485"/>
      <c r="AE605" s="1485"/>
      <c r="AF605"/>
      <c r="AG605"/>
      <c r="AH605" s="33" t="s">
        <v>206</v>
      </c>
      <c r="AI605" s="1467"/>
      <c r="AJ605" s="1467"/>
      <c r="AK605" s="146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88"/>
      <c r="I606" s="1488"/>
      <c r="J606" s="1488"/>
      <c r="K606" s="1488"/>
      <c r="L606" s="1488"/>
      <c r="M606" s="1488"/>
      <c r="N606" s="1488"/>
      <c r="O606" s="1488"/>
      <c r="P606" s="1488"/>
      <c r="Q606" s="1488"/>
      <c r="R606" s="1488"/>
      <c r="S606"/>
      <c r="T606" s="22"/>
      <c r="U606" t="s">
        <v>18</v>
      </c>
      <c r="V606"/>
      <c r="W606"/>
      <c r="X606"/>
      <c r="Y606"/>
      <c r="Z606"/>
      <c r="AA606" s="1488"/>
      <c r="AB606" s="1488"/>
      <c r="AC606" s="1488"/>
      <c r="AD606" s="1488"/>
      <c r="AE606" s="1488"/>
      <c r="AF606" s="1488"/>
      <c r="AG606" s="1488"/>
      <c r="AH606" s="1488"/>
      <c r="AI606" s="1488"/>
      <c r="AJ606" s="1488"/>
      <c r="AK606" s="148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38" t="s">
        <v>670</v>
      </c>
      <c r="O607" s="1438"/>
      <c r="P607"/>
      <c r="Q607"/>
      <c r="R607"/>
      <c r="S607"/>
      <c r="T607" s="22"/>
      <c r="U607" t="s">
        <v>20</v>
      </c>
      <c r="V607"/>
      <c r="W607"/>
      <c r="X607"/>
      <c r="Y607"/>
      <c r="Z607"/>
      <c r="AA607"/>
      <c r="AB607"/>
      <c r="AC607"/>
      <c r="AD607"/>
      <c r="AE607"/>
      <c r="AF607"/>
      <c r="AG607" s="1438" t="s">
        <v>670</v>
      </c>
      <c r="AH607" s="143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78">
        <f>C564</f>
        <v>0</v>
      </c>
      <c r="H609" s="1478"/>
      <c r="I609" s="1478"/>
      <c r="J609" s="1478"/>
      <c r="K609" s="1478"/>
      <c r="L609" s="1478"/>
      <c r="M609" s="1478"/>
      <c r="N609" s="1478"/>
      <c r="O609" s="1478"/>
      <c r="P609" s="1478"/>
      <c r="Q609" s="1478"/>
      <c r="R609" s="1478"/>
      <c r="T609" s="55" t="s">
        <v>363</v>
      </c>
      <c r="U609" t="s">
        <v>464</v>
      </c>
      <c r="Z609" s="1478">
        <f>C565</f>
        <v>0</v>
      </c>
      <c r="AA609" s="1478"/>
      <c r="AB609" s="1478"/>
      <c r="AC609" s="1478"/>
      <c r="AD609" s="1478"/>
      <c r="AE609" s="1478"/>
      <c r="AF609" s="1478"/>
      <c r="AG609" s="1478"/>
      <c r="AH609" s="1478"/>
      <c r="AI609" s="1478"/>
      <c r="AJ609" s="1478"/>
      <c r="AK609" s="1478"/>
      <c r="AZ609" s="3"/>
      <c r="BA609" s="3"/>
      <c r="BB609" s="3"/>
      <c r="BC609" s="3"/>
    </row>
    <row r="610" spans="1:55" ht="12.95" customHeight="1">
      <c r="B610" t="s">
        <v>85</v>
      </c>
      <c r="G610" s="1488"/>
      <c r="H610" s="1488"/>
      <c r="I610" s="1488"/>
      <c r="J610" s="1488"/>
      <c r="K610" s="1488"/>
      <c r="L610" s="1488"/>
      <c r="M610" s="1488"/>
      <c r="N610" s="1488"/>
      <c r="O610" s="1488"/>
      <c r="P610" s="1488"/>
      <c r="Q610" s="1488"/>
      <c r="R610" s="1488"/>
      <c r="U610" t="s">
        <v>85</v>
      </c>
      <c r="Z610" s="1488"/>
      <c r="AA610" s="1488"/>
      <c r="AB610" s="1488"/>
      <c r="AC610" s="1488"/>
      <c r="AD610" s="1488"/>
      <c r="AE610" s="1488"/>
      <c r="AF610" s="1488"/>
      <c r="AG610" s="1488"/>
      <c r="AH610" s="1488"/>
      <c r="AI610" s="1488"/>
      <c r="AJ610" s="1488"/>
      <c r="AK610" s="1488"/>
      <c r="AZ610" s="3"/>
      <c r="BA610" s="3"/>
      <c r="BB610" s="3"/>
      <c r="BC610" s="3"/>
    </row>
    <row r="611" spans="1:55" ht="12.95" customHeight="1">
      <c r="B611" t="s">
        <v>581</v>
      </c>
      <c r="G611" s="1488"/>
      <c r="H611" s="1488"/>
      <c r="I611" s="1488"/>
      <c r="J611" s="1488"/>
      <c r="K611" s="1488"/>
      <c r="L611" s="1488"/>
      <c r="M611" s="1488"/>
      <c r="N611" s="1488"/>
      <c r="O611" s="1488"/>
      <c r="P611" s="1488"/>
      <c r="Q611" s="1488"/>
      <c r="R611" s="1488"/>
      <c r="U611" t="s">
        <v>581</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88"/>
      <c r="H612" s="1488"/>
      <c r="I612" s="1488"/>
      <c r="J612" s="1488"/>
      <c r="K612" s="1488"/>
      <c r="L612" s="1488"/>
      <c r="M612" s="1488"/>
      <c r="N612" s="1488"/>
      <c r="O612" s="1488"/>
      <c r="P612" s="1488"/>
      <c r="Q612" s="1488"/>
      <c r="R612" s="1488"/>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5"/>
      <c r="H613" s="1485"/>
      <c r="I613" s="1485"/>
      <c r="J613" s="1485"/>
      <c r="K613" s="1485"/>
      <c r="L613" s="1485"/>
      <c r="O613" s="33" t="s">
        <v>206</v>
      </c>
      <c r="P613" s="1467"/>
      <c r="Q613" s="1467"/>
      <c r="R613" s="1467"/>
      <c r="U613" t="s">
        <v>316</v>
      </c>
      <c r="Z613" s="1485"/>
      <c r="AA613" s="1485"/>
      <c r="AB613" s="1485"/>
      <c r="AC613" s="1485"/>
      <c r="AD613" s="1485"/>
      <c r="AE613" s="1485"/>
      <c r="AH613" s="33" t="s">
        <v>206</v>
      </c>
      <c r="AI613" s="1467"/>
      <c r="AJ613" s="1467"/>
      <c r="AK613" s="1467"/>
      <c r="AZ613" s="3"/>
      <c r="BA613" s="3"/>
      <c r="BB613" s="3"/>
      <c r="BC613" s="3"/>
    </row>
    <row r="614" spans="1:55" ht="12.95" customHeight="1">
      <c r="B614" t="s">
        <v>18</v>
      </c>
      <c r="H614" s="1488"/>
      <c r="I614" s="1488"/>
      <c r="J614" s="1488"/>
      <c r="K614" s="1488"/>
      <c r="L614" s="1488"/>
      <c r="M614" s="1488"/>
      <c r="N614" s="1488"/>
      <c r="O614" s="1488"/>
      <c r="P614" s="1488"/>
      <c r="Q614" s="1488"/>
      <c r="R614" s="1488"/>
      <c r="U614" t="s">
        <v>18</v>
      </c>
      <c r="AA614" s="1488"/>
      <c r="AB614" s="1488"/>
      <c r="AC614" s="1488"/>
      <c r="AD614" s="1488"/>
      <c r="AE614" s="1488"/>
      <c r="AF614" s="1488"/>
      <c r="AG614" s="1488"/>
      <c r="AH614" s="1488"/>
      <c r="AI614" s="1488"/>
      <c r="AJ614" s="1488"/>
      <c r="AK614" s="1488"/>
      <c r="AU614" s="899"/>
      <c r="AV614" s="899"/>
      <c r="AW614" s="899"/>
      <c r="AX614" s="899"/>
      <c r="AY614" s="899"/>
      <c r="AZ614" s="3"/>
      <c r="BA614" s="3"/>
      <c r="BB614" s="3"/>
      <c r="BC614" s="3"/>
    </row>
    <row r="615" spans="1:55" ht="12.95" customHeight="1">
      <c r="B615" t="s">
        <v>20</v>
      </c>
      <c r="N615" s="1438" t="s">
        <v>670</v>
      </c>
      <c r="O615" s="1438"/>
      <c r="U615" t="s">
        <v>20</v>
      </c>
      <c r="AG615" s="1438" t="s">
        <v>670</v>
      </c>
      <c r="AH615" s="1438"/>
      <c r="AU615" s="899"/>
      <c r="AV615" s="899"/>
      <c r="AW615" s="899"/>
      <c r="AX615" s="899"/>
      <c r="AY615" s="899"/>
      <c r="AZ615" s="3"/>
      <c r="BA615" s="3"/>
      <c r="BB615" s="3"/>
      <c r="BC615" s="3"/>
    </row>
    <row r="616" spans="1:55" ht="12.95" customHeight="1">
      <c r="AZ616" s="3"/>
      <c r="BA616" s="3"/>
      <c r="BB616" s="3"/>
      <c r="BC616" s="3"/>
    </row>
    <row r="617" spans="1:55" ht="12.95" customHeight="1">
      <c r="A617" s="1271" t="s">
        <v>545</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64" t="s">
        <v>2104</v>
      </c>
      <c r="C624" s="1664"/>
      <c r="D624" s="1664"/>
      <c r="E624" s="1664"/>
      <c r="F624" s="1664"/>
      <c r="G624" s="1664"/>
      <c r="H624" s="1664"/>
      <c r="I624" s="1664"/>
      <c r="J624" s="1664"/>
      <c r="K624" s="1664"/>
      <c r="L624" s="1664"/>
      <c r="M624" s="1586" t="s">
        <v>2105</v>
      </c>
      <c r="N624" s="1586"/>
      <c r="O624" s="1586"/>
      <c r="P624" s="1586"/>
      <c r="Q624" s="1586" t="s">
        <v>1854</v>
      </c>
      <c r="R624" s="1586"/>
      <c r="S624" s="1586"/>
      <c r="T624" s="1586" t="s">
        <v>1852</v>
      </c>
      <c r="U624" s="1586"/>
      <c r="V624" s="1586"/>
      <c r="W624" s="1665" t="s">
        <v>454</v>
      </c>
      <c r="X624" s="1665"/>
      <c r="Y624" s="1665"/>
      <c r="Z624" s="1398" t="s">
        <v>2134</v>
      </c>
      <c r="AA624" s="1398"/>
      <c r="AB624" s="1399"/>
      <c r="AC624" s="1666" t="s">
        <v>1678</v>
      </c>
      <c r="AD624" s="1667"/>
      <c r="AE624" s="1668"/>
      <c r="AF624" s="1397" t="s">
        <v>1932</v>
      </c>
      <c r="AG624" s="1398"/>
      <c r="AH624" s="1398"/>
      <c r="AI624" s="1398"/>
      <c r="AJ624" s="1399"/>
      <c r="AK624" s="1676" t="s">
        <v>1933</v>
      </c>
      <c r="AL624" s="1677"/>
      <c r="AM624" s="1677"/>
      <c r="AN624" s="1678"/>
      <c r="AO624" s="1586" t="s">
        <v>455</v>
      </c>
      <c r="AP624" s="1586"/>
      <c r="AQ624" s="1586"/>
      <c r="AR624" s="1586"/>
      <c r="AS624" s="1586"/>
      <c r="AU624" s="3"/>
      <c r="AZ624" s="3"/>
      <c r="BA624" s="3"/>
      <c r="BB624" s="3"/>
      <c r="BC624" s="3"/>
    </row>
    <row r="625" spans="2:157" ht="12.95" customHeight="1">
      <c r="B625" s="1664"/>
      <c r="C625" s="1664"/>
      <c r="D625" s="1664"/>
      <c r="E625" s="1664"/>
      <c r="F625" s="1664"/>
      <c r="G625" s="1664"/>
      <c r="H625" s="1664"/>
      <c r="I625" s="1664"/>
      <c r="J625" s="1664"/>
      <c r="K625" s="1664"/>
      <c r="L625" s="1664"/>
      <c r="M625" s="1586"/>
      <c r="N625" s="1586"/>
      <c r="O625" s="1586"/>
      <c r="P625" s="1586"/>
      <c r="Q625" s="1586"/>
      <c r="R625" s="1586"/>
      <c r="S625" s="1586"/>
      <c r="T625" s="1586"/>
      <c r="U625" s="1586"/>
      <c r="V625" s="1586"/>
      <c r="W625" s="1665"/>
      <c r="X625" s="1665"/>
      <c r="Y625" s="1665"/>
      <c r="Z625" s="1401"/>
      <c r="AA625" s="1401"/>
      <c r="AB625" s="1402"/>
      <c r="AC625" s="1669"/>
      <c r="AD625" s="1670"/>
      <c r="AE625" s="1671"/>
      <c r="AF625" s="1400"/>
      <c r="AG625" s="1401"/>
      <c r="AH625" s="1401"/>
      <c r="AI625" s="1401"/>
      <c r="AJ625" s="1402"/>
      <c r="AK625" s="1679"/>
      <c r="AL625" s="1680"/>
      <c r="AM625" s="1680"/>
      <c r="AN625" s="1681"/>
      <c r="AO625" s="1586"/>
      <c r="AP625" s="1586"/>
      <c r="AQ625" s="1586"/>
      <c r="AR625" s="1586"/>
      <c r="AS625" s="1586"/>
      <c r="AU625" s="3"/>
      <c r="AZ625" s="3"/>
      <c r="BA625" s="3"/>
      <c r="BB625" s="3"/>
      <c r="BC625" s="3"/>
      <c r="BD625" s="3"/>
    </row>
    <row r="626" spans="2:157" ht="12.95" customHeight="1">
      <c r="B626" s="1664"/>
      <c r="C626" s="1664"/>
      <c r="D626" s="1664"/>
      <c r="E626" s="1664"/>
      <c r="F626" s="1664"/>
      <c r="G626" s="1664"/>
      <c r="H626" s="1664"/>
      <c r="I626" s="1664"/>
      <c r="J626" s="1664"/>
      <c r="K626" s="1664"/>
      <c r="L626" s="1664"/>
      <c r="M626" s="1586"/>
      <c r="N626" s="1586"/>
      <c r="O626" s="1586"/>
      <c r="P626" s="1586"/>
      <c r="Q626" s="1586"/>
      <c r="R626" s="1586"/>
      <c r="S626" s="1586"/>
      <c r="T626" s="1586"/>
      <c r="U626" s="1586"/>
      <c r="V626" s="1586"/>
      <c r="W626" s="1665"/>
      <c r="X626" s="1665"/>
      <c r="Y626" s="1665"/>
      <c r="Z626" s="1404"/>
      <c r="AA626" s="1404"/>
      <c r="AB626" s="1405"/>
      <c r="AC626" s="1672"/>
      <c r="AD626" s="1673"/>
      <c r="AE626" s="1674"/>
      <c r="AF626" s="1403"/>
      <c r="AG626" s="1404"/>
      <c r="AH626" s="1404"/>
      <c r="AI626" s="1404"/>
      <c r="AJ626" s="1405"/>
      <c r="AK626" s="1682"/>
      <c r="AL626" s="1683"/>
      <c r="AM626" s="1683"/>
      <c r="AN626" s="1684"/>
      <c r="AO626" s="1586"/>
      <c r="AP626" s="1586"/>
      <c r="AQ626" s="1586"/>
      <c r="AR626" s="1586"/>
      <c r="AS626" s="1586"/>
      <c r="AT626" s="3"/>
      <c r="AU626" s="3"/>
      <c r="AZ626" s="3"/>
      <c r="BA626" s="3"/>
      <c r="BB626" s="3"/>
      <c r="BC626" s="3"/>
      <c r="BD626" s="3"/>
    </row>
    <row r="627" spans="2:157" ht="12.95" customHeight="1">
      <c r="B627" s="51" t="s">
        <v>112</v>
      </c>
      <c r="C627" s="1585" t="s">
        <v>2688</v>
      </c>
      <c r="D627" s="1585"/>
      <c r="E627" s="1585"/>
      <c r="F627" s="1585"/>
      <c r="G627" s="1585"/>
      <c r="H627" s="1585"/>
      <c r="I627" s="1585"/>
      <c r="J627" s="1585"/>
      <c r="K627" s="1585"/>
      <c r="L627" s="1585"/>
      <c r="M627" s="1489" t="s">
        <v>2115</v>
      </c>
      <c r="N627" s="1489"/>
      <c r="O627" s="1489"/>
      <c r="P627" s="1489"/>
      <c r="Q627" s="1503">
        <f>40*12</f>
        <v>480</v>
      </c>
      <c r="R627" s="1503"/>
      <c r="S627" s="1504"/>
      <c r="T627" s="1502">
        <v>480</v>
      </c>
      <c r="U627" s="1503"/>
      <c r="V627" s="1504"/>
      <c r="W627" s="1475">
        <v>0.06</v>
      </c>
      <c r="X627" s="1476"/>
      <c r="Y627" s="1477"/>
      <c r="Z627" s="1472" t="s">
        <v>2133</v>
      </c>
      <c r="AA627" s="1473"/>
      <c r="AB627" s="1474"/>
      <c r="AC627" s="1382"/>
      <c r="AD627" s="1383"/>
      <c r="AE627" s="1384"/>
      <c r="AF627" s="1482">
        <v>547603</v>
      </c>
      <c r="AG627" s="1483"/>
      <c r="AH627" s="1483"/>
      <c r="AI627" s="1483"/>
      <c r="AJ627" s="1484"/>
      <c r="AK627" s="1479"/>
      <c r="AL627" s="1480"/>
      <c r="AM627" s="1480"/>
      <c r="AN627" s="1481"/>
      <c r="AO627" s="1630">
        <v>8003230</v>
      </c>
      <c r="AP627" s="1630"/>
      <c r="AQ627" s="1630"/>
      <c r="AR627" s="1630"/>
      <c r="AS627" s="1630"/>
      <c r="AT627" s="3"/>
      <c r="AU627" s="3"/>
      <c r="AZ627" s="3"/>
      <c r="BA627" s="3"/>
      <c r="BB627" s="3"/>
      <c r="BC627" s="3"/>
      <c r="BD627" s="3"/>
    </row>
    <row r="628" spans="2:157" ht="12.95" customHeight="1">
      <c r="B628" s="52" t="s">
        <v>113</v>
      </c>
      <c r="C628" s="1585" t="s">
        <v>2689</v>
      </c>
      <c r="D628" s="1585"/>
      <c r="E628" s="1585"/>
      <c r="F628" s="1585"/>
      <c r="G628" s="1585"/>
      <c r="H628" s="1585"/>
      <c r="I628" s="1585"/>
      <c r="J628" s="1585"/>
      <c r="K628" s="1585"/>
      <c r="L628" s="1585"/>
      <c r="M628" s="1489" t="s">
        <v>2108</v>
      </c>
      <c r="N628" s="1489"/>
      <c r="O628" s="1489"/>
      <c r="P628" s="1489"/>
      <c r="Q628" s="1502">
        <f>15*12</f>
        <v>180</v>
      </c>
      <c r="R628" s="1503"/>
      <c r="S628" s="1504"/>
      <c r="T628" s="1502">
        <v>180</v>
      </c>
      <c r="U628" s="1503"/>
      <c r="V628" s="1504"/>
      <c r="W628" s="1475">
        <v>0</v>
      </c>
      <c r="X628" s="1476"/>
      <c r="Y628" s="1477"/>
      <c r="Z628" s="1472" t="s">
        <v>458</v>
      </c>
      <c r="AA628" s="1473"/>
      <c r="AB628" s="1474"/>
      <c r="AC628" s="1382"/>
      <c r="AD628" s="1383"/>
      <c r="AE628" s="1384"/>
      <c r="AF628" s="1482"/>
      <c r="AG628" s="1483"/>
      <c r="AH628" s="1483"/>
      <c r="AI628" s="1483"/>
      <c r="AJ628" s="1484"/>
      <c r="AK628" s="1479"/>
      <c r="AL628" s="1480"/>
      <c r="AM628" s="1480"/>
      <c r="AN628" s="1481"/>
      <c r="AO628" s="1471">
        <v>2489229</v>
      </c>
      <c r="AP628" s="1339"/>
      <c r="AQ628" s="1339"/>
      <c r="AR628" s="1339"/>
      <c r="AS628" s="1340"/>
      <c r="AT628" s="1148" t="str">
        <f>IF(AND(NOT(C627=""),C628="",NOT(C629="")),"!","")</f>
        <v/>
      </c>
      <c r="AU628" s="3"/>
      <c r="AZ628" s="3"/>
      <c r="BA628" s="3"/>
      <c r="BB628" s="3"/>
      <c r="BC628" s="3"/>
      <c r="BD628" s="3"/>
    </row>
    <row r="629" spans="2:157" ht="12.95" customHeight="1">
      <c r="B629" s="52" t="s">
        <v>119</v>
      </c>
      <c r="C629" s="1585"/>
      <c r="D629" s="1585"/>
      <c r="E629" s="1585"/>
      <c r="F629" s="1585"/>
      <c r="G629" s="1585"/>
      <c r="H629" s="1585"/>
      <c r="I629" s="1585"/>
      <c r="J629" s="1585"/>
      <c r="K629" s="1585"/>
      <c r="L629" s="1585"/>
      <c r="M629" s="1489" t="s">
        <v>1185</v>
      </c>
      <c r="N629" s="1489"/>
      <c r="O629" s="1489"/>
      <c r="P629" s="1489"/>
      <c r="Q629" s="1502"/>
      <c r="R629" s="1503"/>
      <c r="S629" s="1504"/>
      <c r="T629" s="1502"/>
      <c r="U629" s="1503"/>
      <c r="V629" s="1504"/>
      <c r="W629" s="1475"/>
      <c r="X629" s="1476"/>
      <c r="Y629" s="1477"/>
      <c r="Z629" s="1472" t="s">
        <v>1185</v>
      </c>
      <c r="AA629" s="1473"/>
      <c r="AB629" s="1474"/>
      <c r="AC629" s="1382"/>
      <c r="AD629" s="1383"/>
      <c r="AE629" s="1384"/>
      <c r="AF629" s="1482"/>
      <c r="AG629" s="1483"/>
      <c r="AH629" s="1483"/>
      <c r="AI629" s="1483"/>
      <c r="AJ629" s="1484"/>
      <c r="AK629" s="1479"/>
      <c r="AL629" s="1480"/>
      <c r="AM629" s="1480"/>
      <c r="AN629" s="1481"/>
      <c r="AO629" s="1471"/>
      <c r="AP629" s="1339"/>
      <c r="AQ629" s="1339"/>
      <c r="AR629" s="1339"/>
      <c r="AS629" s="1340"/>
      <c r="AT629" s="1148" t="str">
        <f t="shared" ref="AT629:AT638" si="1">IF(AND(NOT(C628=""),C629="",NOT(C630="")),"!","")</f>
        <v/>
      </c>
      <c r="AU629" s="3"/>
      <c r="AZ629" s="3"/>
      <c r="BA629" s="3"/>
      <c r="BB629" s="3"/>
      <c r="BC629" s="3"/>
      <c r="BD629" s="3"/>
    </row>
    <row r="630" spans="2:157" ht="12.95" customHeight="1">
      <c r="B630" s="52" t="s">
        <v>582</v>
      </c>
      <c r="C630" s="1487"/>
      <c r="D630" s="1487"/>
      <c r="E630" s="1487"/>
      <c r="F630" s="1487"/>
      <c r="G630" s="1487"/>
      <c r="H630" s="1487"/>
      <c r="I630" s="1487"/>
      <c r="J630" s="1487"/>
      <c r="K630" s="1487"/>
      <c r="L630" s="1487"/>
      <c r="M630" s="1489" t="s">
        <v>1185</v>
      </c>
      <c r="N630" s="1489"/>
      <c r="O630" s="1489"/>
      <c r="P630" s="1489"/>
      <c r="Q630" s="1502"/>
      <c r="R630" s="1503"/>
      <c r="S630" s="1504"/>
      <c r="T630" s="1502"/>
      <c r="U630" s="1503"/>
      <c r="V630" s="1504"/>
      <c r="W630" s="1475"/>
      <c r="X630" s="1476"/>
      <c r="Y630" s="1477"/>
      <c r="Z630" s="1472" t="s">
        <v>1185</v>
      </c>
      <c r="AA630" s="1473"/>
      <c r="AB630" s="1474"/>
      <c r="AC630" s="1382"/>
      <c r="AD630" s="1383"/>
      <c r="AE630" s="1384"/>
      <c r="AF630" s="1482"/>
      <c r="AG630" s="1483"/>
      <c r="AH630" s="1483"/>
      <c r="AI630" s="1483"/>
      <c r="AJ630" s="1484"/>
      <c r="AK630" s="1479"/>
      <c r="AL630" s="1480"/>
      <c r="AM630" s="1480"/>
      <c r="AN630" s="1481"/>
      <c r="AO630" s="1471"/>
      <c r="AP630" s="1339"/>
      <c r="AQ630" s="1339"/>
      <c r="AR630" s="1339"/>
      <c r="AS630" s="1340"/>
      <c r="AT630" s="1148" t="str">
        <f t="shared" si="1"/>
        <v/>
      </c>
      <c r="AU630" s="3"/>
      <c r="AZ630" s="3"/>
      <c r="BA630" s="3"/>
      <c r="BB630" s="3"/>
      <c r="BC630" s="3"/>
      <c r="BD630" s="3"/>
    </row>
    <row r="631" spans="2:157" ht="12.95" customHeight="1">
      <c r="B631" s="52" t="s">
        <v>764</v>
      </c>
      <c r="C631" s="1487"/>
      <c r="D631" s="1487"/>
      <c r="E631" s="1487"/>
      <c r="F631" s="1487"/>
      <c r="G631" s="1487"/>
      <c r="H631" s="1487"/>
      <c r="I631" s="1487"/>
      <c r="J631" s="1487"/>
      <c r="K631" s="1487"/>
      <c r="L631" s="1487"/>
      <c r="M631" s="1489" t="s">
        <v>1185</v>
      </c>
      <c r="N631" s="1489"/>
      <c r="O631" s="1489"/>
      <c r="P631" s="1489"/>
      <c r="Q631" s="1502"/>
      <c r="R631" s="1503"/>
      <c r="S631" s="1504"/>
      <c r="T631" s="1502"/>
      <c r="U631" s="1503"/>
      <c r="V631" s="1504"/>
      <c r="W631" s="1475"/>
      <c r="X631" s="1476"/>
      <c r="Y631" s="1477"/>
      <c r="Z631" s="1472" t="s">
        <v>1185</v>
      </c>
      <c r="AA631" s="1473"/>
      <c r="AB631" s="1474"/>
      <c r="AC631" s="1382"/>
      <c r="AD631" s="1383"/>
      <c r="AE631" s="1384"/>
      <c r="AF631" s="1482"/>
      <c r="AG631" s="1483"/>
      <c r="AH631" s="1483"/>
      <c r="AI631" s="1483"/>
      <c r="AJ631" s="1484"/>
      <c r="AK631" s="1479"/>
      <c r="AL631" s="1480"/>
      <c r="AM631" s="1480"/>
      <c r="AN631" s="1481"/>
      <c r="AO631" s="1471"/>
      <c r="AP631" s="1339"/>
      <c r="AQ631" s="1339"/>
      <c r="AR631" s="1339"/>
      <c r="AS631" s="1340"/>
      <c r="AT631" s="1148" t="str">
        <f t="shared" si="1"/>
        <v/>
      </c>
      <c r="AU631" s="3"/>
      <c r="AZ631" s="3"/>
      <c r="BA631" s="3"/>
      <c r="BB631" s="3"/>
      <c r="BC631" s="3"/>
      <c r="BD631" s="3"/>
    </row>
    <row r="632" spans="2:157" ht="12.95" customHeight="1">
      <c r="B632" s="52" t="s">
        <v>585</v>
      </c>
      <c r="C632" s="1487"/>
      <c r="D632" s="1487"/>
      <c r="E632" s="1487"/>
      <c r="F632" s="1487"/>
      <c r="G632" s="1487"/>
      <c r="H632" s="1487"/>
      <c r="I632" s="1487"/>
      <c r="J632" s="1487"/>
      <c r="K632" s="1487"/>
      <c r="L632" s="1487"/>
      <c r="M632" s="1489" t="s">
        <v>1185</v>
      </c>
      <c r="N632" s="1489"/>
      <c r="O632" s="1489"/>
      <c r="P632" s="1489"/>
      <c r="Q632" s="1502"/>
      <c r="R632" s="1503"/>
      <c r="S632" s="1504"/>
      <c r="T632" s="1502"/>
      <c r="U632" s="1503"/>
      <c r="V632" s="1504"/>
      <c r="W632" s="1475"/>
      <c r="X632" s="1476"/>
      <c r="Y632" s="1477"/>
      <c r="Z632" s="1472" t="s">
        <v>1185</v>
      </c>
      <c r="AA632" s="1473"/>
      <c r="AB632" s="1474"/>
      <c r="AC632" s="1382"/>
      <c r="AD632" s="1383"/>
      <c r="AE632" s="1384"/>
      <c r="AF632" s="1482"/>
      <c r="AG632" s="1483"/>
      <c r="AH632" s="1483"/>
      <c r="AI632" s="1483"/>
      <c r="AJ632" s="1484"/>
      <c r="AK632" s="1479"/>
      <c r="AL632" s="1480"/>
      <c r="AM632" s="1480"/>
      <c r="AN632" s="1481"/>
      <c r="AO632" s="1471"/>
      <c r="AP632" s="1339"/>
      <c r="AQ632" s="1339"/>
      <c r="AR632" s="1339"/>
      <c r="AS632" s="1340"/>
      <c r="AT632" s="1148" t="str">
        <f t="shared" si="1"/>
        <v/>
      </c>
      <c r="AU632" s="3"/>
      <c r="AZ632" s="3"/>
      <c r="BA632" s="3"/>
      <c r="BB632" s="3"/>
      <c r="BC632" s="3"/>
      <c r="BD632" s="3"/>
    </row>
    <row r="633" spans="2:157" ht="12.95" customHeight="1">
      <c r="B633" s="52" t="s">
        <v>456</v>
      </c>
      <c r="C633" s="1487"/>
      <c r="D633" s="1487"/>
      <c r="E633" s="1487"/>
      <c r="F633" s="1487"/>
      <c r="G633" s="1487"/>
      <c r="H633" s="1487"/>
      <c r="I633" s="1487"/>
      <c r="J633" s="1487"/>
      <c r="K633" s="1487"/>
      <c r="L633" s="1487"/>
      <c r="M633" s="1489" t="s">
        <v>1185</v>
      </c>
      <c r="N633" s="1489"/>
      <c r="O633" s="1489"/>
      <c r="P633" s="1489"/>
      <c r="Q633" s="1502"/>
      <c r="R633" s="1503"/>
      <c r="S633" s="1504"/>
      <c r="T633" s="1502"/>
      <c r="U633" s="1503"/>
      <c r="V633" s="1504"/>
      <c r="W633" s="1475"/>
      <c r="X633" s="1476"/>
      <c r="Y633" s="1477"/>
      <c r="Z633" s="1472" t="s">
        <v>1185</v>
      </c>
      <c r="AA633" s="1473"/>
      <c r="AB633" s="1474"/>
      <c r="AC633" s="1382"/>
      <c r="AD633" s="1383"/>
      <c r="AE633" s="1384"/>
      <c r="AF633" s="1482"/>
      <c r="AG633" s="1483"/>
      <c r="AH633" s="1483"/>
      <c r="AI633" s="1483"/>
      <c r="AJ633" s="1484"/>
      <c r="AK633" s="1479"/>
      <c r="AL633" s="1480"/>
      <c r="AM633" s="1480"/>
      <c r="AN633" s="1481"/>
      <c r="AO633" s="1471"/>
      <c r="AP633" s="1339"/>
      <c r="AQ633" s="1339"/>
      <c r="AR633" s="1339"/>
      <c r="AS633" s="1340"/>
      <c r="AT633" s="1148" t="str">
        <f t="shared" si="1"/>
        <v/>
      </c>
      <c r="AU633" s="3"/>
      <c r="AV633" s="3"/>
      <c r="AW633" s="3"/>
      <c r="AX633" s="3"/>
      <c r="AY633" s="3"/>
      <c r="AZ633" s="3"/>
      <c r="BA633" s="3"/>
      <c r="BB633" s="3"/>
      <c r="BC633" s="3"/>
      <c r="BD633" s="3"/>
    </row>
    <row r="634" spans="2:157" ht="12.95" customHeight="1">
      <c r="B634" s="52" t="s">
        <v>457</v>
      </c>
      <c r="C634" s="1487"/>
      <c r="D634" s="1487"/>
      <c r="E634" s="1487"/>
      <c r="F634" s="1487"/>
      <c r="G634" s="1487"/>
      <c r="H634" s="1487"/>
      <c r="I634" s="1487"/>
      <c r="J634" s="1487"/>
      <c r="K634" s="1487"/>
      <c r="L634" s="1487"/>
      <c r="M634" s="1489" t="s">
        <v>1185</v>
      </c>
      <c r="N634" s="1489"/>
      <c r="O634" s="1489"/>
      <c r="P634" s="1489"/>
      <c r="Q634" s="1502"/>
      <c r="R634" s="1503"/>
      <c r="S634" s="1504"/>
      <c r="T634" s="1502"/>
      <c r="U634" s="1503"/>
      <c r="V634" s="1504"/>
      <c r="W634" s="1475"/>
      <c r="X634" s="1476"/>
      <c r="Y634" s="1477"/>
      <c r="Z634" s="1472" t="s">
        <v>1185</v>
      </c>
      <c r="AA634" s="1473"/>
      <c r="AB634" s="1474"/>
      <c r="AC634" s="1382"/>
      <c r="AD634" s="1383"/>
      <c r="AE634" s="1384"/>
      <c r="AF634" s="1482"/>
      <c r="AG634" s="1483"/>
      <c r="AH634" s="1483"/>
      <c r="AI634" s="1483"/>
      <c r="AJ634" s="1484"/>
      <c r="AK634" s="1479"/>
      <c r="AL634" s="1480"/>
      <c r="AM634" s="1480"/>
      <c r="AN634" s="1481"/>
      <c r="AO634" s="1471"/>
      <c r="AP634" s="1339"/>
      <c r="AQ634" s="1339"/>
      <c r="AR634" s="1339"/>
      <c r="AS634" s="1340"/>
      <c r="AT634" s="1148" t="str">
        <f t="shared" si="1"/>
        <v/>
      </c>
      <c r="AU634" s="3"/>
      <c r="AV634" s="3"/>
      <c r="AW634" s="3"/>
      <c r="AX634" s="3"/>
      <c r="AY634" s="3"/>
      <c r="AZ634" s="3"/>
      <c r="BA634" s="3" t="s">
        <v>1185</v>
      </c>
      <c r="BB634" s="3"/>
      <c r="BC634" s="3"/>
      <c r="BD634" s="3"/>
    </row>
    <row r="635" spans="2:157" ht="12.95" customHeight="1">
      <c r="B635" s="52" t="s">
        <v>462</v>
      </c>
      <c r="C635" s="1487"/>
      <c r="D635" s="1487"/>
      <c r="E635" s="1487"/>
      <c r="F635" s="1487"/>
      <c r="G635" s="1487"/>
      <c r="H635" s="1487"/>
      <c r="I635" s="1487"/>
      <c r="J635" s="1487"/>
      <c r="K635" s="1487"/>
      <c r="L635" s="1487"/>
      <c r="M635" s="1489" t="s">
        <v>1185</v>
      </c>
      <c r="N635" s="1489"/>
      <c r="O635" s="1489"/>
      <c r="P635" s="1489"/>
      <c r="Q635" s="1502"/>
      <c r="R635" s="1503"/>
      <c r="S635" s="1504"/>
      <c r="T635" s="1502"/>
      <c r="U635" s="1503"/>
      <c r="V635" s="1504"/>
      <c r="W635" s="1475"/>
      <c r="X635" s="1476"/>
      <c r="Y635" s="1477"/>
      <c r="Z635" s="1472" t="s">
        <v>1185</v>
      </c>
      <c r="AA635" s="1473"/>
      <c r="AB635" s="1474"/>
      <c r="AC635" s="1382"/>
      <c r="AD635" s="1383"/>
      <c r="AE635" s="1384"/>
      <c r="AF635" s="1482"/>
      <c r="AG635" s="1483"/>
      <c r="AH635" s="1483"/>
      <c r="AI635" s="1483"/>
      <c r="AJ635" s="1484"/>
      <c r="AK635" s="1479"/>
      <c r="AL635" s="1480"/>
      <c r="AM635" s="1480"/>
      <c r="AN635" s="1481"/>
      <c r="AO635" s="1471"/>
      <c r="AP635" s="1339"/>
      <c r="AQ635" s="1339"/>
      <c r="AR635" s="1339"/>
      <c r="AS635" s="134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827</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5" customHeight="1">
      <c r="B636" s="52" t="s">
        <v>647</v>
      </c>
      <c r="C636" s="1487"/>
      <c r="D636" s="1487"/>
      <c r="E636" s="1487"/>
      <c r="F636" s="1487"/>
      <c r="G636" s="1487"/>
      <c r="H636" s="1487"/>
      <c r="I636" s="1487"/>
      <c r="J636" s="1487"/>
      <c r="K636" s="1487"/>
      <c r="L636" s="1487"/>
      <c r="M636" s="1489" t="s">
        <v>1185</v>
      </c>
      <c r="N636" s="1489"/>
      <c r="O636" s="1489"/>
      <c r="P636" s="1489"/>
      <c r="Q636" s="1502"/>
      <c r="R636" s="1503"/>
      <c r="S636" s="1504"/>
      <c r="T636" s="1502"/>
      <c r="U636" s="1503"/>
      <c r="V636" s="1504"/>
      <c r="W636" s="1475"/>
      <c r="X636" s="1476"/>
      <c r="Y636" s="1477"/>
      <c r="Z636" s="1472" t="s">
        <v>1185</v>
      </c>
      <c r="AA636" s="1473"/>
      <c r="AB636" s="1474"/>
      <c r="AC636" s="1382"/>
      <c r="AD636" s="1383"/>
      <c r="AE636" s="1384"/>
      <c r="AF636" s="1482"/>
      <c r="AG636" s="1483"/>
      <c r="AH636" s="1483"/>
      <c r="AI636" s="1483"/>
      <c r="AJ636" s="1484"/>
      <c r="AK636" s="1479"/>
      <c r="AL636" s="1480"/>
      <c r="AM636" s="1480"/>
      <c r="AN636" s="1481"/>
      <c r="AO636" s="1471"/>
      <c r="AP636" s="1339"/>
      <c r="AQ636" s="1339"/>
      <c r="AR636" s="1339"/>
      <c r="AS636" s="134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133.04999999999998</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5" customHeight="1">
      <c r="B637" s="52" t="s">
        <v>362</v>
      </c>
      <c r="C637" s="1487"/>
      <c r="D637" s="1487"/>
      <c r="E637" s="1487"/>
      <c r="F637" s="1487"/>
      <c r="G637" s="1487"/>
      <c r="H637" s="1487"/>
      <c r="I637" s="1487"/>
      <c r="J637" s="1487"/>
      <c r="K637" s="1487"/>
      <c r="L637" s="1487"/>
      <c r="M637" s="1489" t="s">
        <v>1185</v>
      </c>
      <c r="N637" s="1489"/>
      <c r="O637" s="1489"/>
      <c r="P637" s="1489"/>
      <c r="Q637" s="1502"/>
      <c r="R637" s="1503"/>
      <c r="S637" s="1504"/>
      <c r="T637" s="1502"/>
      <c r="U637" s="1503"/>
      <c r="V637" s="1504"/>
      <c r="W637" s="1475"/>
      <c r="X637" s="1476"/>
      <c r="Y637" s="1477"/>
      <c r="Z637" s="1472" t="s">
        <v>1185</v>
      </c>
      <c r="AA637" s="1473"/>
      <c r="AB637" s="1474"/>
      <c r="AC637" s="1382"/>
      <c r="AD637" s="1383"/>
      <c r="AE637" s="1384"/>
      <c r="AF637" s="1482"/>
      <c r="AG637" s="1483"/>
      <c r="AH637" s="1483"/>
      <c r="AI637" s="1483"/>
      <c r="AJ637" s="1484"/>
      <c r="AK637" s="1479"/>
      <c r="AL637" s="1480"/>
      <c r="AM637" s="1480"/>
      <c r="AN637" s="1481"/>
      <c r="AO637" s="1471"/>
      <c r="AP637" s="1339"/>
      <c r="AQ637" s="1339"/>
      <c r="AR637" s="1339"/>
      <c r="AS637" s="1340"/>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74.3</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5" customHeight="1">
      <c r="B638" s="52" t="s">
        <v>363</v>
      </c>
      <c r="C638" s="1487"/>
      <c r="D638" s="1487"/>
      <c r="E638" s="1487"/>
      <c r="F638" s="1487"/>
      <c r="G638" s="1487"/>
      <c r="H638" s="1487"/>
      <c r="I638" s="1487"/>
      <c r="J638" s="1487"/>
      <c r="K638" s="1487"/>
      <c r="L638" s="1487"/>
      <c r="M638" s="1489" t="s">
        <v>1185</v>
      </c>
      <c r="N638" s="1489"/>
      <c r="O638" s="1489"/>
      <c r="P638" s="1489"/>
      <c r="Q638" s="1502"/>
      <c r="R638" s="1503"/>
      <c r="S638" s="1504"/>
      <c r="T638" s="1502"/>
      <c r="U638" s="1503"/>
      <c r="V638" s="1504"/>
      <c r="W638" s="1475"/>
      <c r="X638" s="1476"/>
      <c r="Y638" s="1477"/>
      <c r="Z638" s="1472" t="s">
        <v>1185</v>
      </c>
      <c r="AA638" s="1473"/>
      <c r="AB638" s="1474"/>
      <c r="AC638" s="1382"/>
      <c r="AD638" s="1383"/>
      <c r="AE638" s="1384"/>
      <c r="AF638" s="1482"/>
      <c r="AG638" s="1483"/>
      <c r="AH638" s="1483"/>
      <c r="AI638" s="1483"/>
      <c r="AJ638" s="1484"/>
      <c r="AK638" s="1479"/>
      <c r="AL638" s="1480"/>
      <c r="AM638" s="1480"/>
      <c r="AN638" s="1481"/>
      <c r="AO638" s="1471"/>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f t="shared" si="3"/>
        <v>357.20000000000005</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5"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468">
        <f>SUM(AO627:AR638)</f>
        <v>10492459</v>
      </c>
      <c r="AP639" s="1469"/>
      <c r="AQ639" s="1469"/>
      <c r="AR639" s="1469"/>
      <c r="AS639" s="147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f t="shared" si="3"/>
        <v>1162.8</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5" customHeight="1">
      <c r="B640" s="1588" t="s">
        <v>267</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471">
        <f>11228653+6478069-1</f>
        <v>17706721</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f t="shared" si="4"/>
        <v>304.85714285714283</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5" customHeight="1">
      <c r="B641" s="1686" t="s">
        <v>268</v>
      </c>
      <c r="C641" s="1687"/>
      <c r="D641" s="1687"/>
      <c r="E641" s="1687"/>
      <c r="F641" s="1687"/>
      <c r="G641" s="1687"/>
      <c r="H641" s="1687"/>
      <c r="I641" s="1687"/>
      <c r="J641" s="1687"/>
      <c r="K641" s="1687"/>
      <c r="L641" s="1687"/>
      <c r="M641" s="1687"/>
      <c r="N641" s="1687"/>
      <c r="O641" s="1687"/>
      <c r="P641" s="1687"/>
      <c r="Q641" s="1687"/>
      <c r="R641" s="1687"/>
      <c r="S641" s="1687"/>
      <c r="T641" s="1687"/>
      <c r="U641" s="1687"/>
      <c r="V641" s="1687"/>
      <c r="W641" s="1687"/>
      <c r="X641" s="1687"/>
      <c r="Y641" s="1687"/>
      <c r="Z641" s="1687"/>
      <c r="AA641" s="1687"/>
      <c r="AB641" s="1687"/>
      <c r="AC641" s="1687"/>
      <c r="AD641" s="1687"/>
      <c r="AE641" s="1687"/>
      <c r="AF641" s="1687"/>
      <c r="AG641" s="1687"/>
      <c r="AH641" s="1687"/>
      <c r="AI641" s="1687"/>
      <c r="AJ641" s="1687"/>
      <c r="AK641" s="1687"/>
      <c r="AL641" s="1687"/>
      <c r="AM641" s="1687"/>
      <c r="AN641" s="1688"/>
      <c r="AO641" s="1468">
        <f>AO639+AO640</f>
        <v>28199180</v>
      </c>
      <c r="AP641" s="1469"/>
      <c r="AQ641" s="1469"/>
      <c r="AR641" s="1469"/>
      <c r="AS641" s="147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f t="shared" si="4"/>
        <v>1687.8571428571429</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5" customHeight="1">
      <c r="A643" s="55" t="s">
        <v>112</v>
      </c>
      <c r="B643" t="s">
        <v>464</v>
      </c>
      <c r="G643" s="1478" t="str">
        <f>C627</f>
        <v>Citi Bank Permanent Loan</v>
      </c>
      <c r="H643" s="1478"/>
      <c r="I643" s="1478"/>
      <c r="J643" s="1478"/>
      <c r="K643" s="1478"/>
      <c r="L643" s="1478"/>
      <c r="M643" s="1478"/>
      <c r="N643" s="1478"/>
      <c r="O643" s="1478"/>
      <c r="P643" s="1478"/>
      <c r="Q643" s="1478"/>
      <c r="R643" s="1478"/>
      <c r="S643" s="8"/>
      <c r="T643" s="55" t="s">
        <v>113</v>
      </c>
      <c r="U643" t="s">
        <v>464</v>
      </c>
      <c r="Z643" s="1478" t="str">
        <f>C628</f>
        <v>Deferred Developer Note</v>
      </c>
      <c r="AA643" s="1478"/>
      <c r="AB643" s="1478"/>
      <c r="AC643" s="1478"/>
      <c r="AD643" s="1478"/>
      <c r="AE643" s="1478"/>
      <c r="AF643" s="1478"/>
      <c r="AG643" s="1478"/>
      <c r="AH643" s="1478"/>
      <c r="AI643" s="1478"/>
      <c r="AJ643" s="1478"/>
      <c r="AK643" s="147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5" customHeight="1">
      <c r="A644" s="22"/>
      <c r="B644" t="s">
        <v>85</v>
      </c>
      <c r="G644" s="1488" t="s">
        <v>2710</v>
      </c>
      <c r="H644" s="1488"/>
      <c r="I644" s="1488"/>
      <c r="J644" s="1488"/>
      <c r="K644" s="1488"/>
      <c r="L644" s="1488"/>
      <c r="M644" s="1488"/>
      <c r="N644" s="1488"/>
      <c r="O644" s="1488"/>
      <c r="P644" s="1488"/>
      <c r="Q644" s="1488"/>
      <c r="R644" s="1488"/>
      <c r="S644" s="8"/>
      <c r="T644" s="22"/>
      <c r="U644" t="s">
        <v>85</v>
      </c>
      <c r="Z644" s="1488" t="s">
        <v>2644</v>
      </c>
      <c r="AA644" s="1488"/>
      <c r="AB644" s="1488"/>
      <c r="AC644" s="1488"/>
      <c r="AD644" s="1488"/>
      <c r="AE644" s="1488"/>
      <c r="AF644" s="1488"/>
      <c r="AG644" s="1488"/>
      <c r="AH644" s="1488"/>
      <c r="AI644" s="1488"/>
      <c r="AJ644" s="1488"/>
      <c r="AK644" s="1488"/>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5" customHeight="1">
      <c r="A645" s="22"/>
      <c r="B645" t="s">
        <v>581</v>
      </c>
      <c r="G645" s="1488" t="s">
        <v>2711</v>
      </c>
      <c r="H645" s="1488"/>
      <c r="I645" s="1488"/>
      <c r="J645" s="1488"/>
      <c r="K645" s="1488"/>
      <c r="L645" s="1488"/>
      <c r="M645" s="1488"/>
      <c r="N645" s="1488"/>
      <c r="O645" s="1488"/>
      <c r="P645" s="1488"/>
      <c r="Q645" s="1488"/>
      <c r="R645" s="1488"/>
      <c r="T645" s="22"/>
      <c r="U645" t="s">
        <v>581</v>
      </c>
      <c r="Z645" s="1372" t="s">
        <v>2648</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5" customHeight="1">
      <c r="A646" s="22"/>
      <c r="B646" t="s">
        <v>17</v>
      </c>
      <c r="G646" s="1488" t="s">
        <v>2712</v>
      </c>
      <c r="H646" s="1488"/>
      <c r="I646" s="1488"/>
      <c r="J646" s="1488"/>
      <c r="K646" s="1488"/>
      <c r="L646" s="1488"/>
      <c r="M646" s="1488"/>
      <c r="N646" s="1488"/>
      <c r="O646" s="1488"/>
      <c r="P646" s="1488"/>
      <c r="Q646" s="1488"/>
      <c r="R646" s="1488"/>
      <c r="S646" s="8"/>
      <c r="T646" s="22"/>
      <c r="U646" t="s">
        <v>17</v>
      </c>
      <c r="Z646" s="1372" t="s">
        <v>2637</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2.95" customHeight="1">
      <c r="A647" s="22"/>
      <c r="B647" t="s">
        <v>316</v>
      </c>
      <c r="G647" s="1485" t="s">
        <v>2713</v>
      </c>
      <c r="H647" s="1485"/>
      <c r="I647" s="1485"/>
      <c r="J647" s="1485"/>
      <c r="K647" s="1485"/>
      <c r="L647" s="1485"/>
      <c r="O647" s="33" t="s">
        <v>206</v>
      </c>
      <c r="P647" s="1467"/>
      <c r="Q647" s="1467"/>
      <c r="R647" s="1467"/>
      <c r="S647" s="10"/>
      <c r="T647" s="22"/>
      <c r="U647" t="s">
        <v>316</v>
      </c>
      <c r="Z647" s="1485">
        <v>7078229000</v>
      </c>
      <c r="AA647" s="1485"/>
      <c r="AB647" s="1485"/>
      <c r="AC647" s="1485"/>
      <c r="AD647" s="1485"/>
      <c r="AE647" s="1485"/>
      <c r="AH647" s="33" t="s">
        <v>206</v>
      </c>
      <c r="AI647" s="1467"/>
      <c r="AJ647" s="1467"/>
      <c r="AK647" s="1467"/>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2.95" customHeight="1">
      <c r="A648" s="22"/>
      <c r="B648" t="s">
        <v>18</v>
      </c>
      <c r="H648" s="1488" t="s">
        <v>2716</v>
      </c>
      <c r="I648" s="1488"/>
      <c r="J648" s="1488"/>
      <c r="K648" s="1488"/>
      <c r="L648" s="1488"/>
      <c r="M648" s="1488"/>
      <c r="N648" s="1488"/>
      <c r="O648" s="1488"/>
      <c r="P648" s="1488"/>
      <c r="Q648" s="1488"/>
      <c r="R648" s="1488"/>
      <c r="S648" s="8"/>
      <c r="T648" s="22"/>
      <c r="U648" t="s">
        <v>18</v>
      </c>
      <c r="AA648" s="1488" t="s">
        <v>2322</v>
      </c>
      <c r="AB648" s="1488"/>
      <c r="AC648" s="1488"/>
      <c r="AD648" s="1488"/>
      <c r="AE648" s="1488"/>
      <c r="AF648" s="1488"/>
      <c r="AG648" s="1488"/>
      <c r="AH648" s="1488"/>
      <c r="AI648" s="1488"/>
      <c r="AJ648" s="1488"/>
      <c r="AK648" s="1488"/>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2.95" customHeight="1">
      <c r="A649" s="22"/>
      <c r="B649" t="s">
        <v>20</v>
      </c>
      <c r="N649" s="1438" t="s">
        <v>546</v>
      </c>
      <c r="O649" s="1438"/>
      <c r="T649" s="22"/>
      <c r="U649" t="s">
        <v>20</v>
      </c>
      <c r="AG649" s="1438" t="s">
        <v>546</v>
      </c>
      <c r="AH649" s="1438"/>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5" customHeight="1">
      <c r="A651" s="55" t="s">
        <v>119</v>
      </c>
      <c r="B651" t="s">
        <v>464</v>
      </c>
      <c r="G651" s="1478">
        <f>C629</f>
        <v>0</v>
      </c>
      <c r="H651" s="1478"/>
      <c r="I651" s="1478"/>
      <c r="J651" s="1478"/>
      <c r="K651" s="1478"/>
      <c r="L651" s="1478"/>
      <c r="M651" s="1478"/>
      <c r="N651" s="1478"/>
      <c r="O651" s="1478"/>
      <c r="P651" s="1478"/>
      <c r="Q651" s="1478"/>
      <c r="R651" s="1478"/>
      <c r="T651" s="55" t="s">
        <v>582</v>
      </c>
      <c r="U651" t="s">
        <v>464</v>
      </c>
      <c r="Z651" s="1478">
        <f>C630</f>
        <v>0</v>
      </c>
      <c r="AA651" s="1478"/>
      <c r="AB651" s="1478"/>
      <c r="AC651" s="1478"/>
      <c r="AD651" s="1478"/>
      <c r="AE651" s="1478"/>
      <c r="AF651" s="1478"/>
      <c r="AG651" s="1478"/>
      <c r="AH651" s="1478"/>
      <c r="AI651" s="1478"/>
      <c r="AJ651" s="1478"/>
      <c r="AK651" s="1478"/>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5" customHeight="1">
      <c r="A652" s="22"/>
      <c r="B652" t="s">
        <v>85</v>
      </c>
      <c r="G652" s="1488"/>
      <c r="H652" s="1488"/>
      <c r="I652" s="1488"/>
      <c r="J652" s="1488"/>
      <c r="K652" s="1488"/>
      <c r="L652" s="1488"/>
      <c r="M652" s="1488"/>
      <c r="N652" s="1488"/>
      <c r="O652" s="1488"/>
      <c r="P652" s="1488"/>
      <c r="Q652" s="1488"/>
      <c r="R652" s="1488"/>
      <c r="T652" s="22"/>
      <c r="U652" t="s">
        <v>85</v>
      </c>
      <c r="Z652" s="1488"/>
      <c r="AA652" s="1488"/>
      <c r="AB652" s="1488"/>
      <c r="AC652" s="1488"/>
      <c r="AD652" s="1488"/>
      <c r="AE652" s="1488"/>
      <c r="AF652" s="1488"/>
      <c r="AG652" s="1488"/>
      <c r="AH652" s="1488"/>
      <c r="AI652" s="1488"/>
      <c r="AJ652" s="1488"/>
      <c r="AK652" s="1488"/>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5" customHeight="1">
      <c r="A653" s="22"/>
      <c r="B653" t="s">
        <v>581</v>
      </c>
      <c r="G653" s="1372"/>
      <c r="H653" s="1372"/>
      <c r="I653" s="1372"/>
      <c r="J653" s="1372"/>
      <c r="K653" s="1372"/>
      <c r="L653" s="1372"/>
      <c r="M653" s="1372"/>
      <c r="N653" s="1372"/>
      <c r="O653" s="1372"/>
      <c r="P653" s="1372"/>
      <c r="Q653" s="1372"/>
      <c r="R653" s="1372"/>
      <c r="T653" s="22"/>
      <c r="U653" t="s">
        <v>581</v>
      </c>
      <c r="Z653" s="1372"/>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5" customHeight="1">
      <c r="A654" s="22"/>
      <c r="B654" t="s">
        <v>17</v>
      </c>
      <c r="G654" s="1372"/>
      <c r="H654" s="1372"/>
      <c r="I654" s="1372"/>
      <c r="J654" s="1372"/>
      <c r="K654" s="1372"/>
      <c r="L654" s="1372"/>
      <c r="M654" s="1372"/>
      <c r="N654" s="1372"/>
      <c r="O654" s="1372"/>
      <c r="P654" s="1372"/>
      <c r="Q654" s="1372"/>
      <c r="R654" s="1372"/>
      <c r="T654" s="22"/>
      <c r="U654" t="s">
        <v>17</v>
      </c>
      <c r="Z654" s="1372"/>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5" customHeight="1">
      <c r="A655" s="22"/>
      <c r="B655" t="s">
        <v>316</v>
      </c>
      <c r="G655" s="1485"/>
      <c r="H655" s="1485"/>
      <c r="I655" s="1485"/>
      <c r="J655" s="1485"/>
      <c r="K655" s="1485"/>
      <c r="L655" s="1485"/>
      <c r="O655" s="33" t="s">
        <v>206</v>
      </c>
      <c r="P655" s="1467"/>
      <c r="Q655" s="1467"/>
      <c r="R655" s="1467"/>
      <c r="T655" s="22"/>
      <c r="U655" t="s">
        <v>316</v>
      </c>
      <c r="Z655" s="1485"/>
      <c r="AA655" s="1485"/>
      <c r="AB655" s="1485"/>
      <c r="AC655" s="1485"/>
      <c r="AD655" s="1485"/>
      <c r="AE655" s="1485"/>
      <c r="AH655" s="33" t="s">
        <v>206</v>
      </c>
      <c r="AI655" s="1467"/>
      <c r="AJ655" s="1467"/>
      <c r="AK655" s="1467"/>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5" customHeight="1">
      <c r="A656" s="22"/>
      <c r="B656" t="s">
        <v>18</v>
      </c>
      <c r="H656" s="1488"/>
      <c r="I656" s="1488"/>
      <c r="J656" s="1488"/>
      <c r="K656" s="1488"/>
      <c r="L656" s="1488"/>
      <c r="M656" s="1488"/>
      <c r="N656" s="1488"/>
      <c r="O656" s="1488"/>
      <c r="P656" s="1488"/>
      <c r="Q656" s="1488"/>
      <c r="R656" s="1488"/>
      <c r="T656" s="22"/>
      <c r="U656" t="s">
        <v>18</v>
      </c>
      <c r="AA656" s="1488"/>
      <c r="AB656" s="1488"/>
      <c r="AC656" s="1488"/>
      <c r="AD656" s="1488"/>
      <c r="AE656" s="1488"/>
      <c r="AF656" s="1488"/>
      <c r="AG656" s="1488"/>
      <c r="AH656" s="1488"/>
      <c r="AI656" s="1488"/>
      <c r="AJ656" s="1488"/>
      <c r="AK656" s="1488"/>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5" customHeight="1">
      <c r="A657" s="22"/>
      <c r="B657" t="s">
        <v>20</v>
      </c>
      <c r="N657" s="1438" t="s">
        <v>670</v>
      </c>
      <c r="O657" s="1438"/>
      <c r="T657" s="22"/>
      <c r="U657" t="s">
        <v>20</v>
      </c>
      <c r="AG657" s="1438" t="s">
        <v>670</v>
      </c>
      <c r="AH657" s="1438"/>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5" customHeight="1">
      <c r="A659" s="55" t="s">
        <v>764</v>
      </c>
      <c r="B659" t="s">
        <v>464</v>
      </c>
      <c r="G659" s="1478">
        <f>C631</f>
        <v>0</v>
      </c>
      <c r="H659" s="1478"/>
      <c r="I659" s="1478"/>
      <c r="J659" s="1478"/>
      <c r="K659" s="1478"/>
      <c r="L659" s="1478"/>
      <c r="M659" s="1478"/>
      <c r="N659" s="1478"/>
      <c r="O659" s="1478"/>
      <c r="P659" s="1478"/>
      <c r="Q659" s="1478"/>
      <c r="R659" s="1478"/>
      <c r="T659" s="55" t="s">
        <v>585</v>
      </c>
      <c r="U659" t="s">
        <v>464</v>
      </c>
      <c r="Z659" s="1478">
        <f>C632</f>
        <v>0</v>
      </c>
      <c r="AA659" s="1478"/>
      <c r="AB659" s="1478"/>
      <c r="AC659" s="1478"/>
      <c r="AD659" s="1478"/>
      <c r="AE659" s="1478"/>
      <c r="AF659" s="1478"/>
      <c r="AG659" s="1478"/>
      <c r="AH659" s="1478"/>
      <c r="AI659" s="1478"/>
      <c r="AJ659" s="1478"/>
      <c r="AK659" s="1478"/>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5" customHeight="1">
      <c r="A660" s="22"/>
      <c r="B660" t="s">
        <v>85</v>
      </c>
      <c r="G660" s="1488"/>
      <c r="H660" s="1488"/>
      <c r="I660" s="1488"/>
      <c r="J660" s="1488"/>
      <c r="K660" s="1488"/>
      <c r="L660" s="1488"/>
      <c r="M660" s="1488"/>
      <c r="N660" s="1488"/>
      <c r="O660" s="1488"/>
      <c r="P660" s="1488"/>
      <c r="Q660" s="1488"/>
      <c r="R660" s="1488"/>
      <c r="T660" s="22"/>
      <c r="U660" t="s">
        <v>85</v>
      </c>
      <c r="Z660" s="1488"/>
      <c r="AA660" s="1488"/>
      <c r="AB660" s="1488"/>
      <c r="AC660" s="1488"/>
      <c r="AD660" s="1488"/>
      <c r="AE660" s="1488"/>
      <c r="AF660" s="1488"/>
      <c r="AG660" s="1488"/>
      <c r="AH660" s="1488"/>
      <c r="AI660" s="1488"/>
      <c r="AJ660" s="1488"/>
      <c r="AK660" s="1488"/>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5" customHeight="1">
      <c r="A661" s="22"/>
      <c r="B661" t="s">
        <v>581</v>
      </c>
      <c r="G661" s="1488"/>
      <c r="H661" s="1488"/>
      <c r="I661" s="1488"/>
      <c r="J661" s="1488"/>
      <c r="K661" s="1488"/>
      <c r="L661" s="1488"/>
      <c r="M661" s="1488"/>
      <c r="N661" s="1488"/>
      <c r="O661" s="1488"/>
      <c r="P661" s="1488"/>
      <c r="Q661" s="1488"/>
      <c r="R661" s="1488"/>
      <c r="T661" s="22"/>
      <c r="U661" t="s">
        <v>581</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5" customHeight="1">
      <c r="A662" s="22"/>
      <c r="B662" t="s">
        <v>17</v>
      </c>
      <c r="G662" s="1488"/>
      <c r="H662" s="1488"/>
      <c r="I662" s="1488"/>
      <c r="J662" s="1488"/>
      <c r="K662" s="1488"/>
      <c r="L662" s="1488"/>
      <c r="M662" s="1488"/>
      <c r="N662" s="1488"/>
      <c r="O662" s="1488"/>
      <c r="P662" s="1488"/>
      <c r="Q662" s="1488"/>
      <c r="R662" s="148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5" customHeight="1">
      <c r="A663" s="22"/>
      <c r="B663" t="s">
        <v>316</v>
      </c>
      <c r="G663" s="1485"/>
      <c r="H663" s="1485"/>
      <c r="I663" s="1485"/>
      <c r="J663" s="1485"/>
      <c r="K663" s="1485"/>
      <c r="L663" s="1485"/>
      <c r="O663" s="33" t="s">
        <v>206</v>
      </c>
      <c r="P663" s="1467"/>
      <c r="Q663" s="1467"/>
      <c r="R663" s="1467"/>
      <c r="T663" s="22"/>
      <c r="U663" t="s">
        <v>316</v>
      </c>
      <c r="Z663" s="1485"/>
      <c r="AA663" s="1485"/>
      <c r="AB663" s="1485"/>
      <c r="AC663" s="1485"/>
      <c r="AD663" s="1485"/>
      <c r="AE663" s="1485"/>
      <c r="AH663" s="33" t="s">
        <v>206</v>
      </c>
      <c r="AI663" s="1467"/>
      <c r="AJ663" s="1467"/>
      <c r="AK663" s="146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5" customHeight="1">
      <c r="A664" s="22"/>
      <c r="B664" t="s">
        <v>18</v>
      </c>
      <c r="H664" s="1488"/>
      <c r="I664" s="1488"/>
      <c r="J664" s="1488"/>
      <c r="K664" s="1488"/>
      <c r="L664" s="1488"/>
      <c r="M664" s="1488"/>
      <c r="N664" s="1488"/>
      <c r="O664" s="1488"/>
      <c r="P664" s="1488"/>
      <c r="Q664" s="1488"/>
      <c r="R664" s="1488"/>
      <c r="T664" s="22"/>
      <c r="U664" t="s">
        <v>18</v>
      </c>
      <c r="AA664" s="1488"/>
      <c r="AB664" s="1488"/>
      <c r="AC664" s="1488"/>
      <c r="AD664" s="1488"/>
      <c r="AE664" s="1488"/>
      <c r="AF664" s="1488"/>
      <c r="AG664" s="1488"/>
      <c r="AH664" s="1488"/>
      <c r="AI664" s="1488"/>
      <c r="AJ664" s="1488"/>
      <c r="AK664" s="148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5" customHeight="1">
      <c r="A665" s="22"/>
      <c r="B665" t="s">
        <v>20</v>
      </c>
      <c r="N665" s="1438" t="s">
        <v>670</v>
      </c>
      <c r="O665" s="1438"/>
      <c r="T665" s="22"/>
      <c r="U665" t="s">
        <v>20</v>
      </c>
      <c r="AG665" s="1438" t="s">
        <v>670</v>
      </c>
      <c r="AH665" s="143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5" customHeight="1">
      <c r="A667" s="55" t="s">
        <v>456</v>
      </c>
      <c r="B667" t="s">
        <v>464</v>
      </c>
      <c r="G667" s="1478">
        <f>C633</f>
        <v>0</v>
      </c>
      <c r="H667" s="1478"/>
      <c r="I667" s="1478"/>
      <c r="J667" s="1478"/>
      <c r="K667" s="1478"/>
      <c r="L667" s="1478"/>
      <c r="M667" s="1478"/>
      <c r="N667" s="1478"/>
      <c r="O667" s="1478"/>
      <c r="P667" s="1478"/>
      <c r="Q667" s="1478"/>
      <c r="R667" s="1478"/>
      <c r="T667" s="55" t="s">
        <v>457</v>
      </c>
      <c r="U667" t="s">
        <v>464</v>
      </c>
      <c r="Z667" s="1478">
        <f>C634</f>
        <v>0</v>
      </c>
      <c r="AA667" s="1478"/>
      <c r="AB667" s="1478"/>
      <c r="AC667" s="1478"/>
      <c r="AD667" s="1478"/>
      <c r="AE667" s="1478"/>
      <c r="AF667" s="1478"/>
      <c r="AG667" s="1478"/>
      <c r="AH667" s="1478"/>
      <c r="AI667" s="1478"/>
      <c r="AJ667" s="1478"/>
      <c r="AK667" s="147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5" customHeight="1">
      <c r="A668" s="22"/>
      <c r="B668" t="s">
        <v>85</v>
      </c>
      <c r="G668" s="1488"/>
      <c r="H668" s="1488"/>
      <c r="I668" s="1488"/>
      <c r="J668" s="1488"/>
      <c r="K668" s="1488"/>
      <c r="L668" s="1488"/>
      <c r="M668" s="1488"/>
      <c r="N668" s="1488"/>
      <c r="O668" s="1488"/>
      <c r="P668" s="1488"/>
      <c r="Q668" s="1488"/>
      <c r="R668" s="1488"/>
      <c r="T668" s="22"/>
      <c r="U668" t="s">
        <v>85</v>
      </c>
      <c r="Z668" s="1488"/>
      <c r="AA668" s="1488"/>
      <c r="AB668" s="1488"/>
      <c r="AC668" s="1488"/>
      <c r="AD668" s="1488"/>
      <c r="AE668" s="1488"/>
      <c r="AF668" s="1488"/>
      <c r="AG668" s="1488"/>
      <c r="AH668" s="1488"/>
      <c r="AI668" s="1488"/>
      <c r="AJ668" s="1488"/>
      <c r="AK668" s="148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5" customHeight="1">
      <c r="A669" s="22"/>
      <c r="B669" t="s">
        <v>581</v>
      </c>
      <c r="G669" s="1488"/>
      <c r="H669" s="1488"/>
      <c r="I669" s="1488"/>
      <c r="J669" s="1488"/>
      <c r="K669" s="1488"/>
      <c r="L669" s="1488"/>
      <c r="M669" s="1488"/>
      <c r="N669" s="1488"/>
      <c r="O669" s="1488"/>
      <c r="P669" s="1488"/>
      <c r="Q669" s="1488"/>
      <c r="R669" s="1488"/>
      <c r="T669" s="22"/>
      <c r="U669" t="s">
        <v>581</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5" customHeight="1">
      <c r="A670" s="22"/>
      <c r="B670" t="s">
        <v>17</v>
      </c>
      <c r="G670" s="1488"/>
      <c r="H670" s="1488"/>
      <c r="I670" s="1488"/>
      <c r="J670" s="1488"/>
      <c r="K670" s="1488"/>
      <c r="L670" s="1488"/>
      <c r="M670" s="1488"/>
      <c r="N670" s="1488"/>
      <c r="O670" s="1488"/>
      <c r="P670" s="1488"/>
      <c r="Q670" s="1488"/>
      <c r="R670" s="148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827</v>
      </c>
      <c r="DY670" s="1368"/>
      <c r="DZ670" s="1368"/>
      <c r="EA670" s="1368"/>
      <c r="EB670" s="1368"/>
      <c r="EC670" s="1368">
        <f>SUMIF(EC635:EG669,"&gt;0")</f>
        <v>1727.35</v>
      </c>
      <c r="ED670" s="1368"/>
      <c r="EE670" s="1368"/>
      <c r="EF670" s="1368"/>
      <c r="EG670" s="1368"/>
      <c r="EH670" s="1368">
        <f>SUMIF(EH635:EL669,"&gt;0")</f>
        <v>1992.7142857142858</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5" customHeight="1">
      <c r="A671" s="22"/>
      <c r="B671" t="s">
        <v>316</v>
      </c>
      <c r="G671" s="1485"/>
      <c r="H671" s="1485"/>
      <c r="I671" s="1485"/>
      <c r="J671" s="1485"/>
      <c r="K671" s="1485"/>
      <c r="L671" s="1485"/>
      <c r="O671" s="33" t="s">
        <v>206</v>
      </c>
      <c r="P671" s="1467"/>
      <c r="Q671" s="1467"/>
      <c r="R671" s="1467"/>
      <c r="T671" s="22"/>
      <c r="U671" t="s">
        <v>316</v>
      </c>
      <c r="Z671" s="1485"/>
      <c r="AA671" s="1485"/>
      <c r="AB671" s="1485"/>
      <c r="AC671" s="1485"/>
      <c r="AD671" s="1485"/>
      <c r="AE671" s="1485"/>
      <c r="AH671" s="33" t="s">
        <v>206</v>
      </c>
      <c r="AI671" s="1467"/>
      <c r="AJ671" s="1467"/>
      <c r="AK671" s="146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8"/>
      <c r="I672" s="1488"/>
      <c r="J672" s="1488"/>
      <c r="K672" s="1488"/>
      <c r="L672" s="1488"/>
      <c r="M672" s="1488"/>
      <c r="N672" s="1488"/>
      <c r="O672" s="1488"/>
      <c r="P672" s="1488"/>
      <c r="Q672" s="1488"/>
      <c r="R672" s="1488"/>
      <c r="T672" s="22"/>
      <c r="U672" t="s">
        <v>18</v>
      </c>
      <c r="AA672" s="1488"/>
      <c r="AB672" s="1488"/>
      <c r="AC672" s="1488"/>
      <c r="AD672" s="1488"/>
      <c r="AE672" s="1488"/>
      <c r="AF672" s="1488"/>
      <c r="AG672" s="1488"/>
      <c r="AH672" s="1488"/>
      <c r="AI672" s="1488"/>
      <c r="AJ672" s="1488"/>
      <c r="AK672" s="148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38" t="s">
        <v>670</v>
      </c>
      <c r="O673" s="1438"/>
      <c r="T673" s="22"/>
      <c r="U673" t="s">
        <v>20</v>
      </c>
      <c r="AG673" s="1438" t="s">
        <v>670</v>
      </c>
      <c r="AH673" s="1438"/>
      <c r="AZ673" s="3"/>
    </row>
    <row r="674" spans="1:52" ht="12.95" customHeight="1">
      <c r="A674" s="22"/>
      <c r="T674" s="22"/>
      <c r="AZ674" s="3"/>
    </row>
    <row r="675" spans="1:52" ht="12.95" customHeight="1">
      <c r="A675" s="55" t="s">
        <v>462</v>
      </c>
      <c r="B675" t="s">
        <v>464</v>
      </c>
      <c r="G675" s="1478">
        <f>C635</f>
        <v>0</v>
      </c>
      <c r="H675" s="1478"/>
      <c r="I675" s="1478"/>
      <c r="J675" s="1478"/>
      <c r="K675" s="1478"/>
      <c r="L675" s="1478"/>
      <c r="M675" s="1478"/>
      <c r="N675" s="1478"/>
      <c r="O675" s="1478"/>
      <c r="P675" s="1478"/>
      <c r="Q675" s="1478"/>
      <c r="R675" s="1478"/>
      <c r="T675" s="55" t="s">
        <v>647</v>
      </c>
      <c r="U675" t="s">
        <v>464</v>
      </c>
      <c r="Z675" s="1478">
        <f>C636</f>
        <v>0</v>
      </c>
      <c r="AA675" s="1478"/>
      <c r="AB675" s="1478"/>
      <c r="AC675" s="1478"/>
      <c r="AD675" s="1478"/>
      <c r="AE675" s="1478"/>
      <c r="AF675" s="1478"/>
      <c r="AG675" s="1478"/>
      <c r="AH675" s="1478"/>
      <c r="AI675" s="1478"/>
      <c r="AJ675" s="1478"/>
      <c r="AK675" s="1478"/>
      <c r="AZ675" s="3"/>
    </row>
    <row r="676" spans="1:52" ht="12.95" customHeight="1">
      <c r="A676" s="22"/>
      <c r="B676" t="s">
        <v>85</v>
      </c>
      <c r="G676" s="1488"/>
      <c r="H676" s="1488"/>
      <c r="I676" s="1488"/>
      <c r="J676" s="1488"/>
      <c r="K676" s="1488"/>
      <c r="L676" s="1488"/>
      <c r="M676" s="1488"/>
      <c r="N676" s="1488"/>
      <c r="O676" s="1488"/>
      <c r="P676" s="1488"/>
      <c r="Q676" s="1488"/>
      <c r="R676" s="1488"/>
      <c r="T676" s="22"/>
      <c r="U676" t="s">
        <v>85</v>
      </c>
      <c r="Z676" s="1488"/>
      <c r="AA676" s="1488"/>
      <c r="AB676" s="1488"/>
      <c r="AC676" s="1488"/>
      <c r="AD676" s="1488"/>
      <c r="AE676" s="1488"/>
      <c r="AF676" s="1488"/>
      <c r="AG676" s="1488"/>
      <c r="AH676" s="1488"/>
      <c r="AI676" s="1488"/>
      <c r="AJ676" s="1488"/>
      <c r="AK676" s="1488"/>
      <c r="AZ676" s="3"/>
    </row>
    <row r="677" spans="1:52" ht="12.95" customHeight="1">
      <c r="A677" s="22"/>
      <c r="B677" t="s">
        <v>581</v>
      </c>
      <c r="G677" s="1488"/>
      <c r="H677" s="1488"/>
      <c r="I677" s="1488"/>
      <c r="J677" s="1488"/>
      <c r="K677" s="1488"/>
      <c r="L677" s="1488"/>
      <c r="M677" s="1488"/>
      <c r="N677" s="1488"/>
      <c r="O677" s="1488"/>
      <c r="P677" s="1488"/>
      <c r="Q677" s="1488"/>
      <c r="R677" s="1488"/>
      <c r="T677" s="22"/>
      <c r="U677" t="s">
        <v>581</v>
      </c>
      <c r="Z677" s="1372"/>
      <c r="AA677" s="1372"/>
      <c r="AB677" s="1372"/>
      <c r="AC677" s="1372"/>
      <c r="AD677" s="1372"/>
      <c r="AE677" s="1372"/>
      <c r="AF677" s="1372"/>
      <c r="AG677" s="1372"/>
      <c r="AH677" s="1372"/>
      <c r="AI677" s="1372"/>
      <c r="AJ677" s="1372"/>
      <c r="AK677" s="1372"/>
      <c r="AZ677" s="3"/>
    </row>
    <row r="678" spans="1:52" ht="12.95" customHeight="1">
      <c r="A678" s="22"/>
      <c r="B678" t="s">
        <v>17</v>
      </c>
      <c r="G678" s="1488"/>
      <c r="H678" s="1488"/>
      <c r="I678" s="1488"/>
      <c r="J678" s="1488"/>
      <c r="K678" s="1488"/>
      <c r="L678" s="1488"/>
      <c r="M678" s="1488"/>
      <c r="N678" s="1488"/>
      <c r="O678" s="1488"/>
      <c r="P678" s="1488"/>
      <c r="Q678" s="1488"/>
      <c r="R678" s="1488"/>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5"/>
      <c r="H679" s="1485"/>
      <c r="I679" s="1485"/>
      <c r="J679" s="1485"/>
      <c r="K679" s="1485"/>
      <c r="L679" s="1485"/>
      <c r="O679" s="33" t="s">
        <v>206</v>
      </c>
      <c r="P679" s="1467"/>
      <c r="Q679" s="1467"/>
      <c r="R679" s="1467"/>
      <c r="T679" s="22"/>
      <c r="U679" t="s">
        <v>316</v>
      </c>
      <c r="Z679" s="1485"/>
      <c r="AA679" s="1485"/>
      <c r="AB679" s="1485"/>
      <c r="AC679" s="1485"/>
      <c r="AD679" s="1485"/>
      <c r="AE679" s="1485"/>
      <c r="AH679" s="33" t="s">
        <v>206</v>
      </c>
      <c r="AI679" s="1467"/>
      <c r="AJ679" s="1467"/>
      <c r="AK679" s="1467"/>
      <c r="AZ679" s="3"/>
    </row>
    <row r="680" spans="1:52" ht="12.95" customHeight="1">
      <c r="A680" s="22"/>
      <c r="B680" t="s">
        <v>18</v>
      </c>
      <c r="H680" s="1488"/>
      <c r="I680" s="1488"/>
      <c r="J680" s="1488"/>
      <c r="K680" s="1488"/>
      <c r="L680" s="1488"/>
      <c r="M680" s="1488"/>
      <c r="N680" s="1488"/>
      <c r="O680" s="1488"/>
      <c r="P680" s="1488"/>
      <c r="Q680" s="1488"/>
      <c r="R680" s="1488"/>
      <c r="T680" s="22"/>
      <c r="U680" t="s">
        <v>18</v>
      </c>
      <c r="AA680" s="1488"/>
      <c r="AB680" s="1488"/>
      <c r="AC680" s="1488"/>
      <c r="AD680" s="1488"/>
      <c r="AE680" s="1488"/>
      <c r="AF680" s="1488"/>
      <c r="AG680" s="1488"/>
      <c r="AH680" s="1488"/>
      <c r="AI680" s="1488"/>
      <c r="AJ680" s="1488"/>
      <c r="AK680" s="1488"/>
      <c r="AZ680" s="3"/>
    </row>
    <row r="681" spans="1:52" ht="12.95" customHeight="1">
      <c r="A681" s="22"/>
      <c r="B681" t="s">
        <v>20</v>
      </c>
      <c r="N681" s="1438" t="s">
        <v>670</v>
      </c>
      <c r="O681" s="1438"/>
      <c r="T681" s="22"/>
      <c r="U681" t="s">
        <v>20</v>
      </c>
      <c r="AG681" s="1438" t="s">
        <v>670</v>
      </c>
      <c r="AH681" s="1438"/>
      <c r="AZ681" s="3"/>
    </row>
    <row r="682" spans="1:52" ht="12.95" customHeight="1">
      <c r="A682" s="22"/>
      <c r="T682" s="22"/>
      <c r="AZ682" s="3"/>
    </row>
    <row r="683" spans="1:52" ht="12.95" customHeight="1">
      <c r="A683" s="55" t="s">
        <v>362</v>
      </c>
      <c r="B683" t="s">
        <v>464</v>
      </c>
      <c r="G683" s="1478">
        <f>C637</f>
        <v>0</v>
      </c>
      <c r="H683" s="1478"/>
      <c r="I683" s="1478"/>
      <c r="J683" s="1478"/>
      <c r="K683" s="1478"/>
      <c r="L683" s="1478"/>
      <c r="M683" s="1478"/>
      <c r="N683" s="1478"/>
      <c r="O683" s="1478"/>
      <c r="P683" s="1478"/>
      <c r="Q683" s="1478"/>
      <c r="R683" s="1478"/>
      <c r="T683" s="55" t="s">
        <v>363</v>
      </c>
      <c r="U683" t="s">
        <v>464</v>
      </c>
      <c r="Z683" s="1478">
        <f>C638</f>
        <v>0</v>
      </c>
      <c r="AA683" s="1478"/>
      <c r="AB683" s="1478"/>
      <c r="AC683" s="1478"/>
      <c r="AD683" s="1478"/>
      <c r="AE683" s="1478"/>
      <c r="AF683" s="1478"/>
      <c r="AG683" s="1478"/>
      <c r="AH683" s="1478"/>
      <c r="AI683" s="1478"/>
      <c r="AJ683" s="1478"/>
      <c r="AK683" s="1478"/>
      <c r="AZ683" s="3"/>
    </row>
    <row r="684" spans="1:52" ht="12.95" customHeight="1">
      <c r="B684" t="s">
        <v>85</v>
      </c>
      <c r="G684" s="1488"/>
      <c r="H684" s="1488"/>
      <c r="I684" s="1488"/>
      <c r="J684" s="1488"/>
      <c r="K684" s="1488"/>
      <c r="L684" s="1488"/>
      <c r="M684" s="1488"/>
      <c r="N684" s="1488"/>
      <c r="O684" s="1488"/>
      <c r="P684" s="1488"/>
      <c r="Q684" s="1488"/>
      <c r="R684" s="1488"/>
      <c r="T684" s="22"/>
      <c r="U684" t="s">
        <v>85</v>
      </c>
      <c r="Z684" s="1488"/>
      <c r="AA684" s="1488"/>
      <c r="AB684" s="1488"/>
      <c r="AC684" s="1488"/>
      <c r="AD684" s="1488"/>
      <c r="AE684" s="1488"/>
      <c r="AF684" s="1488"/>
      <c r="AG684" s="1488"/>
      <c r="AH684" s="1488"/>
      <c r="AI684" s="1488"/>
      <c r="AJ684" s="1488"/>
      <c r="AK684" s="1488"/>
      <c r="AZ684" s="3"/>
    </row>
    <row r="685" spans="1:52" ht="12.95" customHeight="1">
      <c r="B685" t="s">
        <v>581</v>
      </c>
      <c r="G685" s="1488"/>
      <c r="H685" s="1488"/>
      <c r="I685" s="1488"/>
      <c r="J685" s="1488"/>
      <c r="K685" s="1488"/>
      <c r="L685" s="1488"/>
      <c r="M685" s="1488"/>
      <c r="N685" s="1488"/>
      <c r="O685" s="1488"/>
      <c r="P685" s="1488"/>
      <c r="Q685" s="1488"/>
      <c r="R685" s="1488"/>
      <c r="U685" t="s">
        <v>581</v>
      </c>
      <c r="Z685" s="1372"/>
      <c r="AA685" s="1372"/>
      <c r="AB685" s="1372"/>
      <c r="AC685" s="1372"/>
      <c r="AD685" s="1372"/>
      <c r="AE685" s="1372"/>
      <c r="AF685" s="1372"/>
      <c r="AG685" s="1372"/>
      <c r="AH685" s="1372"/>
      <c r="AI685" s="1372"/>
      <c r="AJ685" s="1372"/>
      <c r="AK685" s="1372"/>
      <c r="AZ685" s="3"/>
    </row>
    <row r="686" spans="1:52" ht="12.95" customHeight="1">
      <c r="B686" t="s">
        <v>17</v>
      </c>
      <c r="G686" s="1488"/>
      <c r="H686" s="1488"/>
      <c r="I686" s="1488"/>
      <c r="J686" s="1488"/>
      <c r="K686" s="1488"/>
      <c r="L686" s="1488"/>
      <c r="M686" s="1488"/>
      <c r="N686" s="1488"/>
      <c r="O686" s="1488"/>
      <c r="P686" s="1488"/>
      <c r="Q686" s="1488"/>
      <c r="R686" s="1488"/>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5"/>
      <c r="H687" s="1485"/>
      <c r="I687" s="1485"/>
      <c r="J687" s="1485"/>
      <c r="K687" s="1485"/>
      <c r="L687" s="1485"/>
      <c r="O687" s="33" t="s">
        <v>206</v>
      </c>
      <c r="P687" s="1467"/>
      <c r="Q687" s="1467"/>
      <c r="R687" s="1467"/>
      <c r="U687" t="s">
        <v>316</v>
      </c>
      <c r="Z687" s="1485"/>
      <c r="AA687" s="1485"/>
      <c r="AB687" s="1485"/>
      <c r="AC687" s="1485"/>
      <c r="AD687" s="1485"/>
      <c r="AE687" s="1485"/>
      <c r="AH687" s="33" t="s">
        <v>206</v>
      </c>
      <c r="AI687" s="1467"/>
      <c r="AJ687" s="1467"/>
      <c r="AK687" s="1467"/>
      <c r="AZ687" s="3"/>
    </row>
    <row r="688" spans="1:52" ht="12.95" customHeight="1">
      <c r="B688" t="s">
        <v>18</v>
      </c>
      <c r="H688" s="1488"/>
      <c r="I688" s="1488"/>
      <c r="J688" s="1488"/>
      <c r="K688" s="1488"/>
      <c r="L688" s="1488"/>
      <c r="M688" s="1488"/>
      <c r="N688" s="1488"/>
      <c r="O688" s="1488"/>
      <c r="P688" s="1488"/>
      <c r="Q688" s="1488"/>
      <c r="R688" s="1488"/>
      <c r="U688" t="s">
        <v>18</v>
      </c>
      <c r="AA688" s="1488"/>
      <c r="AB688" s="1488"/>
      <c r="AC688" s="1488"/>
      <c r="AD688" s="1488"/>
      <c r="AE688" s="1488"/>
      <c r="AF688" s="1488"/>
      <c r="AG688" s="1488"/>
      <c r="AH688" s="1488"/>
      <c r="AI688" s="1488"/>
      <c r="AJ688" s="1488"/>
      <c r="AK688" s="1488"/>
      <c r="AZ688" s="3"/>
    </row>
    <row r="689" spans="1:67" ht="12.95" customHeight="1">
      <c r="B689" t="s">
        <v>20</v>
      </c>
      <c r="N689" s="1438" t="s">
        <v>670</v>
      </c>
      <c r="O689" s="1438"/>
      <c r="U689" t="s">
        <v>20</v>
      </c>
      <c r="AG689" s="1438" t="s">
        <v>670</v>
      </c>
      <c r="AH689" s="1438"/>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38" t="s">
        <v>670</v>
      </c>
      <c r="AF693" s="1438"/>
      <c r="AZ693" s="3"/>
    </row>
    <row r="694" spans="1:67" ht="12.95" customHeight="1">
      <c r="B694" s="135"/>
      <c r="C694" s="135"/>
      <c r="D694" s="136" t="s">
        <v>438</v>
      </c>
      <c r="E694" s="135"/>
      <c r="F694" s="135"/>
      <c r="G694" s="135"/>
      <c r="H694" s="135"/>
      <c r="AE694" s="1438" t="s">
        <v>670</v>
      </c>
      <c r="AF694" s="1438"/>
      <c r="AZ694" s="3"/>
    </row>
    <row r="695" spans="1:67" ht="12.95" customHeight="1">
      <c r="B695" s="135"/>
      <c r="C695" s="135"/>
      <c r="D695" s="136" t="s">
        <v>921</v>
      </c>
      <c r="E695" s="135"/>
      <c r="F695" s="135"/>
      <c r="G695" s="135"/>
      <c r="H695" s="135"/>
      <c r="AE695" s="1492">
        <v>45909</v>
      </c>
      <c r="AF695" s="1492"/>
      <c r="AG695" s="1492"/>
      <c r="AH695" s="1492"/>
      <c r="AI695" s="1492"/>
    </row>
    <row r="696" spans="1:67" ht="12.95" customHeight="1">
      <c r="B696" s="135"/>
      <c r="C696" s="135"/>
      <c r="D696" s="317" t="s">
        <v>984</v>
      </c>
      <c r="E696" s="135"/>
      <c r="F696" s="135"/>
      <c r="G696" s="135"/>
      <c r="H696" s="135"/>
      <c r="AE696" s="1656">
        <v>45980</v>
      </c>
      <c r="AF696" s="1657"/>
      <c r="AG696" s="1657"/>
      <c r="AH696" s="1657"/>
      <c r="AI696" s="1657"/>
    </row>
    <row r="697" spans="1:67" ht="12.95" customHeight="1">
      <c r="B697" s="135"/>
      <c r="C697" s="135"/>
    </row>
    <row r="698" spans="1:67" ht="12.95" customHeight="1">
      <c r="B698" s="135"/>
      <c r="C698" s="135"/>
      <c r="D698" s="136" t="s">
        <v>817</v>
      </c>
      <c r="E698" s="135"/>
      <c r="F698" s="135"/>
      <c r="G698" s="135"/>
      <c r="H698" s="135"/>
      <c r="AE698" s="1492">
        <v>45796</v>
      </c>
      <c r="AF698" s="1492"/>
      <c r="AG698" s="1492"/>
      <c r="AH698" s="1492"/>
      <c r="AI698" s="1492"/>
    </row>
    <row r="699" spans="1:67" ht="12.95" customHeight="1">
      <c r="B699" s="135"/>
      <c r="C699" s="135"/>
      <c r="D699" s="136" t="s">
        <v>436</v>
      </c>
      <c r="E699" s="135"/>
      <c r="F699" s="135"/>
      <c r="G699" s="135"/>
      <c r="H699" s="135"/>
      <c r="AE699" s="1675">
        <v>0.28999999999999998</v>
      </c>
      <c r="AF699" s="1675"/>
      <c r="AG699" s="1675"/>
      <c r="AH699" s="1675"/>
      <c r="AI699" s="1675"/>
    </row>
    <row r="700" spans="1:67" ht="12.95" customHeight="1">
      <c r="B700" s="135"/>
      <c r="C700" s="135"/>
      <c r="D700" s="136" t="s">
        <v>437</v>
      </c>
      <c r="E700" s="135"/>
      <c r="F700" s="135"/>
      <c r="G700" s="135"/>
      <c r="H700" s="135"/>
      <c r="W700" s="1478" t="str">
        <f>H335</f>
        <v>CMFA</v>
      </c>
      <c r="X700" s="1478"/>
      <c r="Y700" s="1478"/>
      <c r="Z700" s="1478"/>
      <c r="AA700" s="1478"/>
      <c r="AB700" s="1478"/>
      <c r="AC700" s="1478"/>
      <c r="AD700" s="1478"/>
      <c r="AE700" s="1478"/>
      <c r="AF700" s="1478"/>
      <c r="AG700" s="1478"/>
      <c r="AH700" s="1478"/>
      <c r="AI700" s="1478"/>
      <c r="AJ700" s="1478"/>
      <c r="AK700" s="147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38" t="s">
        <v>670</v>
      </c>
      <c r="AF702" s="1438"/>
      <c r="AZ702" s="4" t="s">
        <v>324</v>
      </c>
    </row>
    <row r="703" spans="1:67" ht="12.95" customHeight="1">
      <c r="B703" s="135"/>
      <c r="C703" s="135"/>
      <c r="D703" s="136" t="s">
        <v>443</v>
      </c>
      <c r="E703" s="135"/>
      <c r="F703" s="135"/>
      <c r="G703" s="135"/>
      <c r="H703" s="135"/>
      <c r="W703" s="1488"/>
      <c r="X703" s="1488"/>
      <c r="Y703" s="1488"/>
      <c r="Z703" s="1488"/>
      <c r="AA703" s="1488"/>
      <c r="AB703" s="1488"/>
      <c r="AC703" s="1488"/>
      <c r="AD703" s="1488"/>
      <c r="AE703" s="1488"/>
      <c r="AF703" s="1488"/>
      <c r="AG703" s="1488"/>
      <c r="AH703" s="1488"/>
      <c r="AI703" s="1488"/>
      <c r="AJ703" s="1488"/>
      <c r="AK703" s="1488"/>
      <c r="AZ703" s="4" t="s">
        <v>325</v>
      </c>
    </row>
    <row r="704" spans="1:67" ht="12.95" customHeight="1">
      <c r="B704" s="135"/>
      <c r="C704" s="135"/>
      <c r="D704" s="136" t="s">
        <v>87</v>
      </c>
      <c r="E704" s="135"/>
      <c r="F704" s="135"/>
      <c r="G704" s="135"/>
      <c r="H704" s="135"/>
      <c r="J704" s="1488"/>
      <c r="K704" s="1488"/>
      <c r="L704" s="1488"/>
      <c r="M704" s="1488"/>
      <c r="N704" s="1488"/>
      <c r="O704" s="1488"/>
      <c r="P704" s="1488"/>
      <c r="Q704" s="1488"/>
      <c r="R704" s="1488"/>
      <c r="S704" s="1488"/>
      <c r="T704" s="1488"/>
      <c r="U704" s="1488"/>
      <c r="V704" s="1488"/>
      <c r="W704" s="1488"/>
      <c r="X704" s="1488"/>
      <c r="AZ704" s="4" t="s">
        <v>163</v>
      </c>
      <c r="BB704" s="34"/>
      <c r="BC704" s="34"/>
      <c r="BD704" s="34"/>
      <c r="BE704" s="3"/>
      <c r="BF704" s="3"/>
      <c r="BJ704" s="3"/>
      <c r="BK704" s="3"/>
      <c r="BL704" s="3"/>
      <c r="BM704" s="3"/>
      <c r="BN704" s="34"/>
      <c r="BO704" s="34"/>
    </row>
    <row r="705" spans="1:185" ht="12.95" customHeight="1">
      <c r="B705" s="135"/>
      <c r="C705" s="135"/>
      <c r="D705" s="136" t="s">
        <v>88</v>
      </c>
      <c r="J705" s="1485"/>
      <c r="K705" s="1485"/>
      <c r="L705" s="1485"/>
      <c r="M705" s="1485"/>
      <c r="N705" s="1485"/>
      <c r="O705" s="1485"/>
      <c r="P705" s="4" t="s">
        <v>206</v>
      </c>
      <c r="Q705" s="4"/>
      <c r="R705" s="1467"/>
      <c r="S705" s="1467"/>
      <c r="T705" s="146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88" t="s">
        <v>307</v>
      </c>
      <c r="X706" s="1488"/>
      <c r="Y706" s="1488"/>
      <c r="Z706" s="1488"/>
      <c r="AA706" s="1488"/>
      <c r="AB706" s="1488"/>
      <c r="AC706" s="1488"/>
      <c r="AD706" s="1488"/>
      <c r="AE706" s="1488"/>
      <c r="AF706" s="1488"/>
      <c r="AG706" s="1488"/>
      <c r="AH706" s="1488"/>
      <c r="AI706" s="1488"/>
      <c r="AJ706" s="1488"/>
      <c r="AK706" s="148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88" t="s">
        <v>334</v>
      </c>
      <c r="F707" s="1488"/>
      <c r="G707" s="1488"/>
      <c r="H707" s="1488"/>
      <c r="I707" s="1488"/>
      <c r="J707" s="1488"/>
      <c r="K707" s="1488"/>
      <c r="L707" s="1488"/>
      <c r="M707" s="1488"/>
      <c r="N707" s="1488"/>
      <c r="O707" s="1488"/>
      <c r="P707" s="1488"/>
      <c r="Q707" s="1488"/>
      <c r="R707" s="1488"/>
      <c r="S707" s="1488"/>
      <c r="T707" s="1488"/>
      <c r="U707" s="1488"/>
      <c r="V707" s="1488"/>
      <c r="W707" s="1488"/>
      <c r="X707" s="1488"/>
      <c r="Y707" s="1488"/>
      <c r="Z707" s="1488"/>
      <c r="AA707" s="1488"/>
      <c r="AB707" s="1488"/>
      <c r="AC707" s="1488"/>
      <c r="AD707" s="1488"/>
      <c r="AE707" s="1488"/>
      <c r="AF707" s="1488"/>
      <c r="AG707" s="1488"/>
      <c r="AH707" s="1488"/>
      <c r="AI707" s="1488"/>
      <c r="AJ707" s="1488"/>
      <c r="AK707" s="148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600" t="s">
        <v>389</v>
      </c>
      <c r="C714" s="1494"/>
      <c r="D714" s="1494"/>
      <c r="E714" s="1494"/>
      <c r="F714" s="1495"/>
      <c r="G714" s="1600" t="s">
        <v>285</v>
      </c>
      <c r="H714" s="1494"/>
      <c r="I714" s="1494"/>
      <c r="J714" s="1495"/>
      <c r="K714" s="1505" t="s">
        <v>1681</v>
      </c>
      <c r="L714" s="1506"/>
      <c r="M714" s="1506"/>
      <c r="N714" s="1507"/>
      <c r="O714" s="1600" t="s">
        <v>448</v>
      </c>
      <c r="P714" s="1494"/>
      <c r="Q714" s="1494"/>
      <c r="R714" s="1494"/>
      <c r="S714" s="1495"/>
      <c r="T714" s="1493" t="s">
        <v>1951</v>
      </c>
      <c r="U714" s="1494"/>
      <c r="V714" s="1494"/>
      <c r="W714" s="1495"/>
      <c r="X714" s="1493" t="s">
        <v>1953</v>
      </c>
      <c r="Y714" s="1494"/>
      <c r="Z714" s="1494"/>
      <c r="AA714" s="1494"/>
      <c r="AB714" s="1495"/>
      <c r="AC714" s="1493" t="s">
        <v>1952</v>
      </c>
      <c r="AD714" s="1494"/>
      <c r="AE714" s="1494"/>
      <c r="AF714" s="1494"/>
      <c r="AG714" s="1495"/>
      <c r="AH714" s="1493" t="s">
        <v>1954</v>
      </c>
      <c r="AI714" s="1494"/>
      <c r="AJ714" s="1495"/>
      <c r="AK714" s="1493" t="s">
        <v>1981</v>
      </c>
      <c r="AL714" s="1494"/>
      <c r="AM714" s="1494"/>
      <c r="AN714" s="1494"/>
      <c r="AO714" s="149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6"/>
      <c r="C715" s="1497"/>
      <c r="D715" s="1497"/>
      <c r="E715" s="1497"/>
      <c r="F715" s="1498"/>
      <c r="G715" s="1496"/>
      <c r="H715" s="1497"/>
      <c r="I715" s="1497"/>
      <c r="J715" s="1498"/>
      <c r="K715" s="1508"/>
      <c r="L715" s="1509"/>
      <c r="M715" s="1509"/>
      <c r="N715" s="1510"/>
      <c r="O715" s="1496"/>
      <c r="P715" s="1497"/>
      <c r="Q715" s="1497"/>
      <c r="R715" s="1497"/>
      <c r="S715" s="1498"/>
      <c r="T715" s="1496"/>
      <c r="U715" s="1497"/>
      <c r="V715" s="1497"/>
      <c r="W715" s="1498"/>
      <c r="X715" s="1496"/>
      <c r="Y715" s="1497"/>
      <c r="Z715" s="1497"/>
      <c r="AA715" s="1497"/>
      <c r="AB715" s="1498"/>
      <c r="AC715" s="1496"/>
      <c r="AD715" s="1497"/>
      <c r="AE715" s="1497"/>
      <c r="AF715" s="1497"/>
      <c r="AG715" s="1498"/>
      <c r="AH715" s="1496"/>
      <c r="AI715" s="1497"/>
      <c r="AJ715" s="1498"/>
      <c r="AK715" s="1496"/>
      <c r="AL715" s="1497"/>
      <c r="AM715" s="1497"/>
      <c r="AN715" s="1497"/>
      <c r="AO715" s="149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6"/>
      <c r="C716" s="1497"/>
      <c r="D716" s="1497"/>
      <c r="E716" s="1497"/>
      <c r="F716" s="1498"/>
      <c r="G716" s="1496"/>
      <c r="H716" s="1497"/>
      <c r="I716" s="1497"/>
      <c r="J716" s="1498"/>
      <c r="K716" s="1508"/>
      <c r="L716" s="1509"/>
      <c r="M716" s="1509"/>
      <c r="N716" s="1510"/>
      <c r="O716" s="1496"/>
      <c r="P716" s="1497"/>
      <c r="Q716" s="1497"/>
      <c r="R716" s="1497"/>
      <c r="S716" s="1498"/>
      <c r="T716" s="1496"/>
      <c r="U716" s="1497"/>
      <c r="V716" s="1497"/>
      <c r="W716" s="1498"/>
      <c r="X716" s="1496"/>
      <c r="Y716" s="1497"/>
      <c r="Z716" s="1497"/>
      <c r="AA716" s="1497"/>
      <c r="AB716" s="1498"/>
      <c r="AC716" s="1496"/>
      <c r="AD716" s="1497"/>
      <c r="AE716" s="1497"/>
      <c r="AF716" s="1497"/>
      <c r="AG716" s="1498"/>
      <c r="AH716" s="1496"/>
      <c r="AI716" s="1497"/>
      <c r="AJ716" s="1498"/>
      <c r="AK716" s="1496"/>
      <c r="AL716" s="1497"/>
      <c r="AM716" s="1497"/>
      <c r="AN716" s="1497"/>
      <c r="AO716" s="1498"/>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99"/>
      <c r="C717" s="1500"/>
      <c r="D717" s="1500"/>
      <c r="E717" s="1500"/>
      <c r="F717" s="1501"/>
      <c r="G717" s="1499"/>
      <c r="H717" s="1500"/>
      <c r="I717" s="1500"/>
      <c r="J717" s="1501"/>
      <c r="K717" s="1508"/>
      <c r="L717" s="1509"/>
      <c r="M717" s="1509"/>
      <c r="N717" s="1510"/>
      <c r="O717" s="1499"/>
      <c r="P717" s="1500"/>
      <c r="Q717" s="1500"/>
      <c r="R717" s="1500"/>
      <c r="S717" s="1501"/>
      <c r="T717" s="1499"/>
      <c r="U717" s="1500"/>
      <c r="V717" s="1500"/>
      <c r="W717" s="1501"/>
      <c r="X717" s="1499"/>
      <c r="Y717" s="1500"/>
      <c r="Z717" s="1500"/>
      <c r="AA717" s="1500"/>
      <c r="AB717" s="1501"/>
      <c r="AC717" s="1499"/>
      <c r="AD717" s="1500"/>
      <c r="AE717" s="1500"/>
      <c r="AF717" s="1500"/>
      <c r="AG717" s="1501"/>
      <c r="AH717" s="1499"/>
      <c r="AI717" s="1500"/>
      <c r="AJ717" s="1501"/>
      <c r="AK717" s="1499"/>
      <c r="AL717" s="1500"/>
      <c r="AM717" s="1500"/>
      <c r="AN717" s="1500"/>
      <c r="AO717" s="150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6"/>
      <c r="CJ717" s="1338"/>
      <c r="CK717" s="121" t="s">
        <v>476</v>
      </c>
      <c r="CL717" s="122"/>
      <c r="CM717" s="1336"/>
      <c r="CN717" s="1338"/>
      <c r="CO717" s="3"/>
      <c r="CP717" s="1798" t="s">
        <v>634</v>
      </c>
      <c r="CQ717" s="1799"/>
      <c r="CR717" s="1799"/>
      <c r="CS717" s="1799"/>
      <c r="CT717" s="1800"/>
      <c r="CU717" s="1486" t="s">
        <v>325</v>
      </c>
      <c r="CV717" s="1486"/>
      <c r="CW717" s="1486"/>
      <c r="CX717" s="1486"/>
      <c r="CY717" s="1486"/>
      <c r="CZ717" s="1486" t="s">
        <v>163</v>
      </c>
      <c r="DA717" s="1486"/>
      <c r="DB717" s="1486"/>
      <c r="DC717" s="1486"/>
      <c r="DD717" s="1486"/>
      <c r="DE717" s="1486" t="s">
        <v>164</v>
      </c>
      <c r="DF717" s="1486"/>
      <c r="DG717" s="1486"/>
      <c r="DH717" s="1486"/>
      <c r="DI717" s="1486"/>
      <c r="DJ717" s="1486" t="s">
        <v>461</v>
      </c>
      <c r="DK717" s="1486"/>
      <c r="DL717" s="1486"/>
      <c r="DM717" s="1486"/>
      <c r="DN717" s="1486"/>
      <c r="DO717" s="1486" t="s">
        <v>30</v>
      </c>
      <c r="DP717" s="1486"/>
      <c r="DQ717" s="1486"/>
      <c r="DR717" s="1486"/>
      <c r="DS717" s="1486"/>
      <c r="DT717" s="89"/>
      <c r="DU717" s="1486" t="s">
        <v>634</v>
      </c>
      <c r="DV717" s="1486"/>
      <c r="DW717" s="1486"/>
      <c r="DX717" s="1486"/>
      <c r="DY717" s="1486"/>
      <c r="DZ717" s="1486" t="s">
        <v>325</v>
      </c>
      <c r="EA717" s="1486"/>
      <c r="EB717" s="1486"/>
      <c r="EC717" s="1486"/>
      <c r="ED717" s="1486"/>
      <c r="EE717" s="1486" t="s">
        <v>163</v>
      </c>
      <c r="EF717" s="1486"/>
      <c r="EG717" s="1486"/>
      <c r="EH717" s="1486"/>
      <c r="EI717" s="1486"/>
      <c r="EJ717" s="1486" t="s">
        <v>164</v>
      </c>
      <c r="EK717" s="1486"/>
      <c r="EL717" s="1486"/>
      <c r="EM717" s="1486"/>
      <c r="EN717" s="1486"/>
      <c r="EO717" s="1486" t="s">
        <v>461</v>
      </c>
      <c r="EP717" s="1486"/>
      <c r="EQ717" s="1486"/>
      <c r="ER717" s="1486"/>
      <c r="ES717" s="1486"/>
      <c r="ET717" s="1486" t="s">
        <v>30</v>
      </c>
      <c r="EU717" s="1486"/>
      <c r="EV717" s="1486"/>
      <c r="EW717" s="1486"/>
      <c r="EX717" s="1486"/>
      <c r="EY717" s="4"/>
      <c r="EZ717" s="1486" t="s">
        <v>634</v>
      </c>
      <c r="FA717" s="1486"/>
      <c r="FB717" s="1486"/>
      <c r="FC717" s="1486"/>
      <c r="FD717" s="1486"/>
      <c r="FE717" s="1486" t="s">
        <v>325</v>
      </c>
      <c r="FF717" s="1486"/>
      <c r="FG717" s="1486"/>
      <c r="FH717" s="1486"/>
      <c r="FI717" s="1486"/>
      <c r="FJ717" s="1486" t="s">
        <v>163</v>
      </c>
      <c r="FK717" s="1486"/>
      <c r="FL717" s="1486"/>
      <c r="FM717" s="1486"/>
      <c r="FN717" s="1486"/>
      <c r="FO717" s="1486" t="s">
        <v>164</v>
      </c>
      <c r="FP717" s="1486"/>
      <c r="FQ717" s="1486"/>
      <c r="FR717" s="1486"/>
      <c r="FS717" s="1486"/>
      <c r="FT717" s="1486" t="s">
        <v>461</v>
      </c>
      <c r="FU717" s="1486"/>
      <c r="FV717" s="1486"/>
      <c r="FW717" s="1486"/>
      <c r="FX717" s="1486"/>
      <c r="FY717" s="1486" t="s">
        <v>30</v>
      </c>
      <c r="FZ717" s="1486"/>
      <c r="GA717" s="1486"/>
      <c r="GB717" s="1486"/>
      <c r="GC717" s="1486"/>
    </row>
    <row r="718" spans="1:185" ht="12.95" customHeight="1">
      <c r="A718" s="4"/>
      <c r="B718" s="1356" t="s">
        <v>324</v>
      </c>
      <c r="C718" s="1357"/>
      <c r="D718" s="1357"/>
      <c r="E718" s="1357"/>
      <c r="F718" s="1358"/>
      <c r="G718" s="1365">
        <v>1</v>
      </c>
      <c r="H718" s="1366"/>
      <c r="I718" s="1366"/>
      <c r="J718" s="1367"/>
      <c r="K718" s="1594">
        <v>465</v>
      </c>
      <c r="L718" s="1595"/>
      <c r="M718" s="1595"/>
      <c r="N718" s="1596"/>
      <c r="O718" s="1464">
        <f>839-12</f>
        <v>827</v>
      </c>
      <c r="P718" s="1465"/>
      <c r="Q718" s="1465"/>
      <c r="R718" s="1465"/>
      <c r="S718" s="1466"/>
      <c r="T718" s="1464">
        <v>12</v>
      </c>
      <c r="U718" s="1465"/>
      <c r="V718" s="1465"/>
      <c r="W718" s="1466"/>
      <c r="X718" s="1359">
        <f t="shared" ref="X718:X741" si="8">O718+T718</f>
        <v>839</v>
      </c>
      <c r="Y718" s="1360"/>
      <c r="Z718" s="1360"/>
      <c r="AA718" s="1360"/>
      <c r="AB718" s="1361"/>
      <c r="AC718" s="1604">
        <v>0.3</v>
      </c>
      <c r="AD718" s="1605"/>
      <c r="AE718" s="1605"/>
      <c r="AF718" s="1605"/>
      <c r="AG718" s="1606"/>
      <c r="AH718" s="1362">
        <f>IF($AC718&gt;0,($X718/$AZ718), "")</f>
        <v>0.30007153075822601</v>
      </c>
      <c r="AI718" s="1363"/>
      <c r="AJ718" s="1364"/>
      <c r="AK718" s="1356" t="s">
        <v>592</v>
      </c>
      <c r="AL718" s="1357"/>
      <c r="AM718" s="1357"/>
      <c r="AN718" s="1357"/>
      <c r="AO718" s="1358"/>
      <c r="AP718" s="3"/>
      <c r="AQ718" s="3"/>
      <c r="AR718" s="3"/>
      <c r="AS718" s="3"/>
      <c r="AZ718" s="118">
        <f t="shared" ref="AZ718:AZ752" si="9">IF($G718=0,"N/A",VLOOKUP($T$189,TC_Rent,(MATCH($B718,bedrooms,FALSE)),FALSE))</f>
        <v>2796</v>
      </c>
      <c r="BA718" s="3"/>
      <c r="BB718" s="3"/>
      <c r="BC718" s="3"/>
      <c r="BD718" s="3"/>
      <c r="BE718" s="204"/>
      <c r="BF718" s="293">
        <f t="shared" ref="BF718:BF752" si="10">G718</f>
        <v>1</v>
      </c>
      <c r="BG718" s="297">
        <f t="shared" ref="BG718:BG752" si="11">IF($BF$753=0,0,BF718/$BF$753)</f>
        <v>2.0833333333333332E-2</v>
      </c>
      <c r="BH718" s="298">
        <f t="shared" ref="BH718:BH752" si="12">IF(BG718=0,"",BG718*AC718)</f>
        <v>6.2499999999999995E-3</v>
      </c>
      <c r="BI718" s="3"/>
      <c r="BJ718" s="3"/>
      <c r="BK718" s="3"/>
      <c r="BL718" s="3"/>
      <c r="BM718" s="3"/>
      <c r="BN718" s="3"/>
      <c r="BS718" s="293">
        <f t="shared" ref="BS718:BS752" si="13">G718</f>
        <v>1</v>
      </c>
      <c r="BT718" s="297">
        <f t="shared" ref="BT718:BT752" si="14">IF($BS$753=0,0,BS718/$BS$753)</f>
        <v>2.0833333333333332E-2</v>
      </c>
      <c r="BU718" s="298">
        <f t="shared" ref="BU718:BU752" si="15">IF(BT718=0,"",BT718*AH718)</f>
        <v>6.251490224129708E-3</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1</v>
      </c>
      <c r="CN718" s="1338"/>
      <c r="CO718" s="3"/>
      <c r="CP718" s="1333">
        <f t="shared" ref="CP718:CP752" si="18">IF(B718="SRO/Studio",G718,0)</f>
        <v>1</v>
      </c>
      <c r="CQ718" s="1334"/>
      <c r="CR718" s="1334"/>
      <c r="CS718" s="1334"/>
      <c r="CT718" s="1335"/>
      <c r="CU718" s="1355">
        <f t="shared" ref="CU718:CU752" si="19">IF(B718="1 Bedroom",G718,0)</f>
        <v>0</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70">
        <f t="shared" ref="DU718:DU752" si="24">IF(AND(B718="SRO/Studio",AC718&lt;=0.3),G718,0)</f>
        <v>1</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2">
        <f t="shared" ref="EZ718:EZ752" si="30">IF(CP718&gt;0,O718,"")</f>
        <v>827</v>
      </c>
      <c r="FA718" s="1353"/>
      <c r="FB718" s="1353"/>
      <c r="FC718" s="1353"/>
      <c r="FD718" s="1354"/>
      <c r="FE718" s="1352" t="str">
        <f t="shared" ref="FE718:FE752" si="31">IF(CU718&gt;0,O718,"")</f>
        <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5" customHeight="1">
      <c r="A719" s="4"/>
      <c r="B719" s="1356" t="s">
        <v>325</v>
      </c>
      <c r="C719" s="1357"/>
      <c r="D719" s="1357"/>
      <c r="E719" s="1357"/>
      <c r="F719" s="1358"/>
      <c r="G719" s="1365">
        <v>6</v>
      </c>
      <c r="H719" s="1366"/>
      <c r="I719" s="1366"/>
      <c r="J719" s="1367"/>
      <c r="K719" s="1594">
        <v>604</v>
      </c>
      <c r="L719" s="1595"/>
      <c r="M719" s="1595"/>
      <c r="N719" s="1596"/>
      <c r="O719" s="1464">
        <f>899-12</f>
        <v>887</v>
      </c>
      <c r="P719" s="1465"/>
      <c r="Q719" s="1465"/>
      <c r="R719" s="1465"/>
      <c r="S719" s="1466"/>
      <c r="T719" s="1464">
        <v>12</v>
      </c>
      <c r="U719" s="1465"/>
      <c r="V719" s="1465"/>
      <c r="W719" s="1466"/>
      <c r="X719" s="1359">
        <f t="shared" si="8"/>
        <v>899</v>
      </c>
      <c r="Y719" s="1360"/>
      <c r="Z719" s="1360"/>
      <c r="AA719" s="1360"/>
      <c r="AB719" s="1361"/>
      <c r="AC719" s="1604">
        <v>0.3</v>
      </c>
      <c r="AD719" s="1605"/>
      <c r="AE719" s="1605"/>
      <c r="AF719" s="1605"/>
      <c r="AG719" s="1606"/>
      <c r="AH719" s="1362">
        <f t="shared" ref="AH719:AH752" si="36">IF($AC719&gt;0,($X719/$AZ719), "")</f>
        <v>0.3000667556742323</v>
      </c>
      <c r="AI719" s="1363"/>
      <c r="AJ719" s="1364"/>
      <c r="AK719" s="1356" t="s">
        <v>592</v>
      </c>
      <c r="AL719" s="1357"/>
      <c r="AM719" s="1357"/>
      <c r="AN719" s="1357"/>
      <c r="AO719" s="1358"/>
      <c r="AP719" s="3"/>
      <c r="AQ719" s="3"/>
      <c r="AR719" s="3"/>
      <c r="AS719" s="3"/>
      <c r="AZ719" s="118">
        <f t="shared" si="9"/>
        <v>2996</v>
      </c>
      <c r="BA719" s="3"/>
      <c r="BB719" s="3"/>
      <c r="BC719" s="3"/>
      <c r="BD719" s="3"/>
      <c r="BE719" s="204"/>
      <c r="BF719" s="294">
        <f t="shared" si="10"/>
        <v>6</v>
      </c>
      <c r="BG719" s="297">
        <f t="shared" si="11"/>
        <v>0.125</v>
      </c>
      <c r="BH719" s="298">
        <f t="shared" si="12"/>
        <v>3.7499999999999999E-2</v>
      </c>
      <c r="BI719" s="3"/>
      <c r="BJ719" s="3"/>
      <c r="BK719" s="3"/>
      <c r="BL719" s="3"/>
      <c r="BM719" s="3"/>
      <c r="BN719" s="3"/>
      <c r="BS719" s="294">
        <f t="shared" si="13"/>
        <v>6</v>
      </c>
      <c r="BT719" s="297">
        <f t="shared" si="14"/>
        <v>0.125</v>
      </c>
      <c r="BU719" s="298">
        <f t="shared" si="15"/>
        <v>3.7508344459279037E-2</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6</v>
      </c>
      <c r="CN719" s="1338"/>
      <c r="CO719" s="3"/>
      <c r="CP719" s="1333">
        <f t="shared" si="18"/>
        <v>0</v>
      </c>
      <c r="CQ719" s="1334"/>
      <c r="CR719" s="1334"/>
      <c r="CS719" s="1334"/>
      <c r="CT719" s="1335"/>
      <c r="CU719" s="1355">
        <f t="shared" si="19"/>
        <v>6</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70">
        <f t="shared" si="24"/>
        <v>0</v>
      </c>
      <c r="DV719" s="1370"/>
      <c r="DW719" s="1370"/>
      <c r="DX719" s="1370"/>
      <c r="DY719" s="1370"/>
      <c r="DZ719" s="1370">
        <f t="shared" si="25"/>
        <v>6</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2" t="str">
        <f t="shared" si="30"/>
        <v/>
      </c>
      <c r="FA719" s="1353"/>
      <c r="FB719" s="1353"/>
      <c r="FC719" s="1353"/>
      <c r="FD719" s="1354"/>
      <c r="FE719" s="1352">
        <f t="shared" si="31"/>
        <v>887</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5" customHeight="1">
      <c r="A720" s="4"/>
      <c r="B720" s="1356" t="s">
        <v>325</v>
      </c>
      <c r="C720" s="1357"/>
      <c r="D720" s="1357"/>
      <c r="E720" s="1357"/>
      <c r="F720" s="1358"/>
      <c r="G720" s="1365">
        <v>2</v>
      </c>
      <c r="H720" s="1366"/>
      <c r="I720" s="1366"/>
      <c r="J720" s="1367"/>
      <c r="K720" s="1594">
        <v>604</v>
      </c>
      <c r="L720" s="1595"/>
      <c r="M720" s="1595"/>
      <c r="N720" s="1596"/>
      <c r="O720" s="1464">
        <f>1498-12</f>
        <v>1486</v>
      </c>
      <c r="P720" s="1465"/>
      <c r="Q720" s="1465"/>
      <c r="R720" s="1465"/>
      <c r="S720" s="1466"/>
      <c r="T720" s="1464">
        <v>12</v>
      </c>
      <c r="U720" s="1465"/>
      <c r="V720" s="1465"/>
      <c r="W720" s="1466"/>
      <c r="X720" s="1359">
        <f t="shared" si="8"/>
        <v>1498</v>
      </c>
      <c r="Y720" s="1360"/>
      <c r="Z720" s="1360"/>
      <c r="AA720" s="1360"/>
      <c r="AB720" s="1361"/>
      <c r="AC720" s="1604">
        <v>0.5</v>
      </c>
      <c r="AD720" s="1605"/>
      <c r="AE720" s="1605"/>
      <c r="AF720" s="1605"/>
      <c r="AG720" s="1606"/>
      <c r="AH720" s="1362">
        <f t="shared" si="36"/>
        <v>0.5</v>
      </c>
      <c r="AI720" s="1363"/>
      <c r="AJ720" s="1364"/>
      <c r="AK720" s="1356" t="s">
        <v>592</v>
      </c>
      <c r="AL720" s="1357"/>
      <c r="AM720" s="1357"/>
      <c r="AN720" s="1357"/>
      <c r="AO720" s="1358"/>
      <c r="AP720" s="3"/>
      <c r="AQ720" s="3"/>
      <c r="AR720" s="3"/>
      <c r="AS720" s="3"/>
      <c r="AZ720" s="118">
        <f t="shared" si="9"/>
        <v>2996</v>
      </c>
      <c r="BA720" s="3"/>
      <c r="BB720" s="3"/>
      <c r="BC720" s="3"/>
      <c r="BD720" s="3"/>
      <c r="BE720" s="204"/>
      <c r="BF720" s="294">
        <f t="shared" si="10"/>
        <v>2</v>
      </c>
      <c r="BG720" s="297">
        <f t="shared" si="11"/>
        <v>4.1666666666666664E-2</v>
      </c>
      <c r="BH720" s="298">
        <f t="shared" si="12"/>
        <v>2.0833333333333332E-2</v>
      </c>
      <c r="BI720" s="3"/>
      <c r="BJ720" s="3"/>
      <c r="BK720" s="3"/>
      <c r="BL720" s="3"/>
      <c r="BM720" s="3"/>
      <c r="BN720" s="3"/>
      <c r="BS720" s="294">
        <f t="shared" si="13"/>
        <v>2</v>
      </c>
      <c r="BT720" s="297">
        <f t="shared" si="14"/>
        <v>4.1666666666666664E-2</v>
      </c>
      <c r="BU720" s="298">
        <f t="shared" si="15"/>
        <v>2.0833333333333332E-2</v>
      </c>
      <c r="CC720" s="3"/>
      <c r="CD720" s="3"/>
      <c r="CE720" s="3"/>
      <c r="CF720" s="3"/>
      <c r="CG720" s="1352">
        <f t="shared" si="37"/>
        <v>1</v>
      </c>
      <c r="CH720" s="1354"/>
      <c r="CI720" s="1336">
        <f t="shared" si="38"/>
        <v>2</v>
      </c>
      <c r="CJ720" s="1338"/>
      <c r="CK720" s="1352">
        <f t="shared" si="16"/>
        <v>0</v>
      </c>
      <c r="CL720" s="1354"/>
      <c r="CM720" s="1336">
        <f t="shared" si="17"/>
        <v>0</v>
      </c>
      <c r="CN720" s="1338"/>
      <c r="CO720" s="3"/>
      <c r="CP720" s="1333">
        <f t="shared" si="18"/>
        <v>0</v>
      </c>
      <c r="CQ720" s="1334"/>
      <c r="CR720" s="1334"/>
      <c r="CS720" s="1334"/>
      <c r="CT720" s="1335"/>
      <c r="CU720" s="1355">
        <f t="shared" si="19"/>
        <v>2</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2" t="str">
        <f t="shared" si="30"/>
        <v/>
      </c>
      <c r="FA720" s="1353"/>
      <c r="FB720" s="1353"/>
      <c r="FC720" s="1353"/>
      <c r="FD720" s="1354"/>
      <c r="FE720" s="1352">
        <f t="shared" si="31"/>
        <v>1486</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5" customHeight="1">
      <c r="B721" s="1356" t="s">
        <v>325</v>
      </c>
      <c r="C721" s="1357"/>
      <c r="D721" s="1357"/>
      <c r="E721" s="1357"/>
      <c r="F721" s="1358"/>
      <c r="G721" s="1365">
        <v>8</v>
      </c>
      <c r="H721" s="1366"/>
      <c r="I721" s="1366"/>
      <c r="J721" s="1367"/>
      <c r="K721" s="1594">
        <v>604</v>
      </c>
      <c r="L721" s="1595"/>
      <c r="M721" s="1595"/>
      <c r="N721" s="1596"/>
      <c r="O721" s="1464">
        <f>1798-12</f>
        <v>1786</v>
      </c>
      <c r="P721" s="1465"/>
      <c r="Q721" s="1465"/>
      <c r="R721" s="1465"/>
      <c r="S721" s="1466"/>
      <c r="T721" s="1464">
        <v>12</v>
      </c>
      <c r="U721" s="1465"/>
      <c r="V721" s="1465"/>
      <c r="W721" s="1466"/>
      <c r="X721" s="1359">
        <f t="shared" si="8"/>
        <v>1798</v>
      </c>
      <c r="Y721" s="1360"/>
      <c r="Z721" s="1360"/>
      <c r="AA721" s="1360"/>
      <c r="AB721" s="1361"/>
      <c r="AC721" s="1604">
        <v>0.6</v>
      </c>
      <c r="AD721" s="1605"/>
      <c r="AE721" s="1605"/>
      <c r="AF721" s="1605"/>
      <c r="AG721" s="1606"/>
      <c r="AH721" s="1362">
        <f t="shared" si="36"/>
        <v>0.6001335113484646</v>
      </c>
      <c r="AI721" s="1363"/>
      <c r="AJ721" s="1364"/>
      <c r="AK721" s="1356" t="s">
        <v>592</v>
      </c>
      <c r="AL721" s="1357"/>
      <c r="AM721" s="1357"/>
      <c r="AN721" s="1357"/>
      <c r="AO721" s="1358"/>
      <c r="AP721" s="3"/>
      <c r="AQ721" s="3"/>
      <c r="AR721" s="3"/>
      <c r="AS721" s="3"/>
      <c r="AY721" s="116"/>
      <c r="AZ721" s="118">
        <f t="shared" si="9"/>
        <v>2996</v>
      </c>
      <c r="BA721" s="3"/>
      <c r="BB721" s="3"/>
      <c r="BC721" s="3"/>
      <c r="BD721" s="3"/>
      <c r="BE721" s="204"/>
      <c r="BF721" s="294">
        <f t="shared" si="10"/>
        <v>8</v>
      </c>
      <c r="BG721" s="297">
        <f t="shared" si="11"/>
        <v>0.16666666666666666</v>
      </c>
      <c r="BH721" s="298">
        <f t="shared" si="12"/>
        <v>9.9999999999999992E-2</v>
      </c>
      <c r="BI721" s="3"/>
      <c r="BJ721" s="3"/>
      <c r="BK721" s="3"/>
      <c r="BL721" s="3"/>
      <c r="BM721" s="3"/>
      <c r="BN721" s="3"/>
      <c r="BS721" s="294">
        <f t="shared" si="13"/>
        <v>8</v>
      </c>
      <c r="BT721" s="297">
        <f t="shared" si="14"/>
        <v>0.16666666666666666</v>
      </c>
      <c r="BU721" s="298">
        <f t="shared" si="15"/>
        <v>0.10002225189141076</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0</v>
      </c>
      <c r="CQ721" s="1334"/>
      <c r="CR721" s="1334"/>
      <c r="CS721" s="1334"/>
      <c r="CT721" s="1335"/>
      <c r="CU721" s="1355">
        <f t="shared" si="19"/>
        <v>8</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2" t="str">
        <f t="shared" si="30"/>
        <v/>
      </c>
      <c r="FA721" s="1353"/>
      <c r="FB721" s="1353"/>
      <c r="FC721" s="1353"/>
      <c r="FD721" s="1354"/>
      <c r="FE721" s="1352">
        <f t="shared" si="31"/>
        <v>1786</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5" customHeight="1">
      <c r="B722" s="1356" t="s">
        <v>325</v>
      </c>
      <c r="C722" s="1357"/>
      <c r="D722" s="1357"/>
      <c r="E722" s="1357"/>
      <c r="F722" s="1358"/>
      <c r="G722" s="1365">
        <v>24</v>
      </c>
      <c r="H722" s="1366"/>
      <c r="I722" s="1366"/>
      <c r="J722" s="1367"/>
      <c r="K722" s="1594">
        <v>604</v>
      </c>
      <c r="L722" s="1595"/>
      <c r="M722" s="1595"/>
      <c r="N722" s="1596"/>
      <c r="O722" s="1464">
        <v>1938</v>
      </c>
      <c r="P722" s="1465"/>
      <c r="Q722" s="1465"/>
      <c r="R722" s="1465"/>
      <c r="S722" s="1466"/>
      <c r="T722" s="1464">
        <v>12</v>
      </c>
      <c r="U722" s="1465"/>
      <c r="V722" s="1465"/>
      <c r="W722" s="1466"/>
      <c r="X722" s="1359">
        <f t="shared" si="8"/>
        <v>1950</v>
      </c>
      <c r="Y722" s="1360"/>
      <c r="Z722" s="1360"/>
      <c r="AA722" s="1360"/>
      <c r="AB722" s="1361"/>
      <c r="AC722" s="1604">
        <v>0.7</v>
      </c>
      <c r="AD722" s="1605"/>
      <c r="AE722" s="1605"/>
      <c r="AF722" s="1605"/>
      <c r="AG722" s="1606"/>
      <c r="AH722" s="1362">
        <f t="shared" si="36"/>
        <v>0.65086782376502006</v>
      </c>
      <c r="AI722" s="1363"/>
      <c r="AJ722" s="1364"/>
      <c r="AK722" s="1356" t="s">
        <v>592</v>
      </c>
      <c r="AL722" s="1357"/>
      <c r="AM722" s="1357"/>
      <c r="AN722" s="1357"/>
      <c r="AO722" s="1358"/>
      <c r="AP722" s="3"/>
      <c r="AQ722" s="3"/>
      <c r="AR722" s="3"/>
      <c r="AS722" s="3"/>
      <c r="AY722" s="116"/>
      <c r="AZ722" s="118">
        <f t="shared" si="9"/>
        <v>2996</v>
      </c>
      <c r="BA722" s="3"/>
      <c r="BB722" s="3"/>
      <c r="BC722" s="3"/>
      <c r="BD722" s="3"/>
      <c r="BE722" s="204"/>
      <c r="BF722" s="294">
        <f t="shared" si="10"/>
        <v>24</v>
      </c>
      <c r="BG722" s="297">
        <f t="shared" si="11"/>
        <v>0.5</v>
      </c>
      <c r="BH722" s="298">
        <f t="shared" si="12"/>
        <v>0.35</v>
      </c>
      <c r="BI722" s="3"/>
      <c r="BJ722" s="3"/>
      <c r="BK722" s="3"/>
      <c r="BL722" s="3"/>
      <c r="BM722" s="3"/>
      <c r="BN722" s="3"/>
      <c r="BS722" s="294">
        <f t="shared" si="13"/>
        <v>24</v>
      </c>
      <c r="BT722" s="297">
        <f t="shared" si="14"/>
        <v>0.5</v>
      </c>
      <c r="BU722" s="298">
        <f t="shared" si="15"/>
        <v>0.32543391188251003</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24</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2" t="str">
        <f t="shared" si="30"/>
        <v/>
      </c>
      <c r="FA722" s="1353"/>
      <c r="FB722" s="1353"/>
      <c r="FC722" s="1353"/>
      <c r="FD722" s="1354"/>
      <c r="FE722" s="1352">
        <f t="shared" si="31"/>
        <v>1938</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5" customHeight="1">
      <c r="B723" s="1356" t="s">
        <v>163</v>
      </c>
      <c r="C723" s="1357"/>
      <c r="D723" s="1357"/>
      <c r="E723" s="1357"/>
      <c r="F723" s="1358"/>
      <c r="G723" s="1365">
        <v>2</v>
      </c>
      <c r="H723" s="1366"/>
      <c r="I723" s="1366"/>
      <c r="J723" s="1367"/>
      <c r="K723" s="1594">
        <v>604</v>
      </c>
      <c r="L723" s="1595"/>
      <c r="M723" s="1595"/>
      <c r="N723" s="1596"/>
      <c r="O723" s="1464">
        <f>1079-12</f>
        <v>1067</v>
      </c>
      <c r="P723" s="1465"/>
      <c r="Q723" s="1465"/>
      <c r="R723" s="1465"/>
      <c r="S723" s="1466"/>
      <c r="T723" s="1464">
        <v>12</v>
      </c>
      <c r="U723" s="1465"/>
      <c r="V723" s="1465"/>
      <c r="W723" s="1466"/>
      <c r="X723" s="1359">
        <f t="shared" si="8"/>
        <v>1079</v>
      </c>
      <c r="Y723" s="1360"/>
      <c r="Z723" s="1360"/>
      <c r="AA723" s="1360"/>
      <c r="AB723" s="1361"/>
      <c r="AC723" s="1604">
        <v>0.3</v>
      </c>
      <c r="AD723" s="1605"/>
      <c r="AE723" s="1605"/>
      <c r="AF723" s="1605"/>
      <c r="AG723" s="1606"/>
      <c r="AH723" s="1362">
        <f t="shared" si="36"/>
        <v>0.30005561735261399</v>
      </c>
      <c r="AI723" s="1363"/>
      <c r="AJ723" s="1364"/>
      <c r="AK723" s="1356" t="s">
        <v>592</v>
      </c>
      <c r="AL723" s="1357"/>
      <c r="AM723" s="1357"/>
      <c r="AN723" s="1357"/>
      <c r="AO723" s="1358"/>
      <c r="AP723" s="3"/>
      <c r="AQ723" s="3"/>
      <c r="AR723" s="3"/>
      <c r="AS723" s="3"/>
      <c r="AY723" s="116"/>
      <c r="AZ723" s="118">
        <f t="shared" si="9"/>
        <v>3596</v>
      </c>
      <c r="BA723" s="3"/>
      <c r="BB723" s="3"/>
      <c r="BC723" s="3"/>
      <c r="BD723" s="3"/>
      <c r="BE723" s="204"/>
      <c r="BF723" s="294">
        <f t="shared" si="10"/>
        <v>2</v>
      </c>
      <c r="BG723" s="297">
        <f t="shared" si="11"/>
        <v>4.1666666666666664E-2</v>
      </c>
      <c r="BH723" s="298">
        <f t="shared" si="12"/>
        <v>1.2499999999999999E-2</v>
      </c>
      <c r="BI723" s="3"/>
      <c r="BJ723" s="3"/>
      <c r="BK723" s="3"/>
      <c r="BL723" s="3"/>
      <c r="BM723" s="3"/>
      <c r="BN723" s="3"/>
      <c r="BS723" s="294">
        <f t="shared" si="13"/>
        <v>2</v>
      </c>
      <c r="BT723" s="297">
        <f t="shared" si="14"/>
        <v>4.1666666666666664E-2</v>
      </c>
      <c r="BU723" s="298">
        <f t="shared" si="15"/>
        <v>1.250231738969225E-2</v>
      </c>
      <c r="CC723" s="3"/>
      <c r="CD723" s="3"/>
      <c r="CE723" s="3"/>
      <c r="CF723" s="3"/>
      <c r="CG723" s="1352">
        <f t="shared" si="37"/>
        <v>0</v>
      </c>
      <c r="CH723" s="1354"/>
      <c r="CI723" s="1336">
        <f t="shared" si="38"/>
        <v>0</v>
      </c>
      <c r="CJ723" s="1338"/>
      <c r="CK723" s="1352">
        <f t="shared" si="16"/>
        <v>1</v>
      </c>
      <c r="CL723" s="1354"/>
      <c r="CM723" s="1336">
        <f t="shared" si="17"/>
        <v>2</v>
      </c>
      <c r="CN723" s="1338"/>
      <c r="CO723" s="3"/>
      <c r="CP723" s="1333">
        <f t="shared" si="18"/>
        <v>0</v>
      </c>
      <c r="CQ723" s="1334"/>
      <c r="CR723" s="1334"/>
      <c r="CS723" s="1334"/>
      <c r="CT723" s="1335"/>
      <c r="CU723" s="1355">
        <f t="shared" si="19"/>
        <v>0</v>
      </c>
      <c r="CV723" s="1355"/>
      <c r="CW723" s="1355"/>
      <c r="CX723" s="1355"/>
      <c r="CY723" s="1355"/>
      <c r="CZ723" s="1355">
        <f t="shared" si="20"/>
        <v>2</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70">
        <f t="shared" si="24"/>
        <v>0</v>
      </c>
      <c r="DV723" s="1370"/>
      <c r="DW723" s="1370"/>
      <c r="DX723" s="1370"/>
      <c r="DY723" s="1370"/>
      <c r="DZ723" s="1370">
        <f t="shared" si="25"/>
        <v>0</v>
      </c>
      <c r="EA723" s="1370"/>
      <c r="EB723" s="1370"/>
      <c r="EC723" s="1370"/>
      <c r="ED723" s="1370"/>
      <c r="EE723" s="1370">
        <f t="shared" si="26"/>
        <v>2</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2" t="str">
        <f t="shared" si="30"/>
        <v/>
      </c>
      <c r="FA723" s="1353"/>
      <c r="FB723" s="1353"/>
      <c r="FC723" s="1353"/>
      <c r="FD723" s="1354"/>
      <c r="FE723" s="1352" t="str">
        <f t="shared" si="31"/>
        <v/>
      </c>
      <c r="FF723" s="1353"/>
      <c r="FG723" s="1353"/>
      <c r="FH723" s="1353"/>
      <c r="FI723" s="1354"/>
      <c r="FJ723" s="1352">
        <f t="shared" si="32"/>
        <v>1067</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5" customHeight="1">
      <c r="B724" s="1356" t="s">
        <v>163</v>
      </c>
      <c r="C724" s="1357"/>
      <c r="D724" s="1357"/>
      <c r="E724" s="1357"/>
      <c r="F724" s="1358"/>
      <c r="G724" s="1365">
        <v>5</v>
      </c>
      <c r="H724" s="1366"/>
      <c r="I724" s="1366"/>
      <c r="J724" s="1367"/>
      <c r="K724" s="1594">
        <v>905</v>
      </c>
      <c r="L724" s="1595"/>
      <c r="M724" s="1595"/>
      <c r="N724" s="1596"/>
      <c r="O724" s="1464">
        <v>2363</v>
      </c>
      <c r="P724" s="1465"/>
      <c r="Q724" s="1465"/>
      <c r="R724" s="1465"/>
      <c r="S724" s="1466"/>
      <c r="T724" s="1464">
        <v>12</v>
      </c>
      <c r="U724" s="1465"/>
      <c r="V724" s="1465"/>
      <c r="W724" s="1466"/>
      <c r="X724" s="1359">
        <f t="shared" si="8"/>
        <v>2375</v>
      </c>
      <c r="Y724" s="1360"/>
      <c r="Z724" s="1360"/>
      <c r="AA724" s="1360"/>
      <c r="AB724" s="1361"/>
      <c r="AC724" s="1604">
        <v>0.7</v>
      </c>
      <c r="AD724" s="1605"/>
      <c r="AE724" s="1605"/>
      <c r="AF724" s="1605"/>
      <c r="AG724" s="1606"/>
      <c r="AH724" s="1362">
        <f t="shared" si="36"/>
        <v>0.66045606229143494</v>
      </c>
      <c r="AI724" s="1363"/>
      <c r="AJ724" s="1364"/>
      <c r="AK724" s="1356" t="s">
        <v>592</v>
      </c>
      <c r="AL724" s="1357"/>
      <c r="AM724" s="1357"/>
      <c r="AN724" s="1357"/>
      <c r="AO724" s="1358"/>
      <c r="AP724" s="3"/>
      <c r="AQ724" s="3"/>
      <c r="AR724" s="3"/>
      <c r="AS724" s="3"/>
      <c r="AY724" s="116"/>
      <c r="AZ724" s="118">
        <f t="shared" si="9"/>
        <v>3596</v>
      </c>
      <c r="BA724" s="3"/>
      <c r="BB724" s="3"/>
      <c r="BC724" s="3"/>
      <c r="BD724" s="3"/>
      <c r="BE724" s="204"/>
      <c r="BF724" s="294">
        <f t="shared" si="10"/>
        <v>5</v>
      </c>
      <c r="BG724" s="297">
        <f t="shared" si="11"/>
        <v>0.10416666666666667</v>
      </c>
      <c r="BH724" s="298">
        <f t="shared" si="12"/>
        <v>7.2916666666666671E-2</v>
      </c>
      <c r="BI724" s="3"/>
      <c r="BJ724" s="3"/>
      <c r="BK724" s="3"/>
      <c r="BL724" s="3"/>
      <c r="BM724" s="3"/>
      <c r="BN724" s="3"/>
      <c r="BS724" s="294">
        <f t="shared" si="13"/>
        <v>5</v>
      </c>
      <c r="BT724" s="297">
        <f t="shared" si="14"/>
        <v>0.10416666666666667</v>
      </c>
      <c r="BU724" s="298">
        <f t="shared" si="15"/>
        <v>6.8797506488691137E-2</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5</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2" t="str">
        <f t="shared" si="30"/>
        <v/>
      </c>
      <c r="FA724" s="1353"/>
      <c r="FB724" s="1353"/>
      <c r="FC724" s="1353"/>
      <c r="FD724" s="1354"/>
      <c r="FE724" s="1352" t="str">
        <f t="shared" si="31"/>
        <v/>
      </c>
      <c r="FF724" s="1353"/>
      <c r="FG724" s="1353"/>
      <c r="FH724" s="1353"/>
      <c r="FI724" s="1354"/>
      <c r="FJ724" s="1352">
        <f t="shared" si="32"/>
        <v>2363</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5" customHeight="1">
      <c r="B725" s="1356"/>
      <c r="C725" s="1357"/>
      <c r="D725" s="1357"/>
      <c r="E725" s="1357"/>
      <c r="F725" s="1358"/>
      <c r="G725" s="1365"/>
      <c r="H725" s="1366"/>
      <c r="I725" s="1366"/>
      <c r="J725" s="1367"/>
      <c r="K725" s="1594"/>
      <c r="L725" s="1595"/>
      <c r="M725" s="1595"/>
      <c r="N725" s="1596"/>
      <c r="O725" s="1464"/>
      <c r="P725" s="1465"/>
      <c r="Q725" s="1465"/>
      <c r="R725" s="1465"/>
      <c r="S725" s="1466"/>
      <c r="T725" s="1464"/>
      <c r="U725" s="1465"/>
      <c r="V725" s="1465"/>
      <c r="W725" s="1466"/>
      <c r="X725" s="1359">
        <f t="shared" si="8"/>
        <v>0</v>
      </c>
      <c r="Y725" s="1360"/>
      <c r="Z725" s="1360"/>
      <c r="AA725" s="1360"/>
      <c r="AB725" s="1361"/>
      <c r="AC725" s="1604"/>
      <c r="AD725" s="1605"/>
      <c r="AE725" s="1605"/>
      <c r="AF725" s="1605"/>
      <c r="AG725" s="1606"/>
      <c r="AH725" s="1362" t="str">
        <f t="shared" si="36"/>
        <v/>
      </c>
      <c r="AI725" s="1363"/>
      <c r="AJ725" s="1364"/>
      <c r="AK725" s="1356" t="s">
        <v>592</v>
      </c>
      <c r="AL725" s="1357"/>
      <c r="AM725" s="1357"/>
      <c r="AN725" s="1357"/>
      <c r="AO725" s="135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5" customHeight="1">
      <c r="B726" s="1356"/>
      <c r="C726" s="1357"/>
      <c r="D726" s="1357"/>
      <c r="E726" s="1357"/>
      <c r="F726" s="1358"/>
      <c r="G726" s="1365"/>
      <c r="H726" s="1366"/>
      <c r="I726" s="1366"/>
      <c r="J726" s="1367"/>
      <c r="K726" s="1594"/>
      <c r="L726" s="1595"/>
      <c r="M726" s="1595"/>
      <c r="N726" s="1596"/>
      <c r="O726" s="1464"/>
      <c r="P726" s="1465"/>
      <c r="Q726" s="1465"/>
      <c r="R726" s="1465"/>
      <c r="S726" s="1466"/>
      <c r="T726" s="1464"/>
      <c r="U726" s="1465"/>
      <c r="V726" s="1465"/>
      <c r="W726" s="1466"/>
      <c r="X726" s="1359">
        <f t="shared" si="8"/>
        <v>0</v>
      </c>
      <c r="Y726" s="1360"/>
      <c r="Z726" s="1360"/>
      <c r="AA726" s="1360"/>
      <c r="AB726" s="1361"/>
      <c r="AC726" s="1604"/>
      <c r="AD726" s="1605"/>
      <c r="AE726" s="1605"/>
      <c r="AF726" s="1605"/>
      <c r="AG726" s="1606"/>
      <c r="AH726" s="1362" t="str">
        <f t="shared" si="36"/>
        <v/>
      </c>
      <c r="AI726" s="1363"/>
      <c r="AJ726" s="1364"/>
      <c r="AK726" s="1356" t="s">
        <v>592</v>
      </c>
      <c r="AL726" s="1357"/>
      <c r="AM726" s="1357"/>
      <c r="AN726" s="1357"/>
      <c r="AO726" s="135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5" customHeight="1">
      <c r="A727" s="4"/>
      <c r="B727" s="1356"/>
      <c r="C727" s="1357"/>
      <c r="D727" s="1357"/>
      <c r="E727" s="1357"/>
      <c r="F727" s="1358"/>
      <c r="G727" s="1365"/>
      <c r="H727" s="1366"/>
      <c r="I727" s="1366"/>
      <c r="J727" s="1367"/>
      <c r="K727" s="1594"/>
      <c r="L727" s="1595"/>
      <c r="M727" s="1595"/>
      <c r="N727" s="1596"/>
      <c r="O727" s="1464"/>
      <c r="P727" s="1465"/>
      <c r="Q727" s="1465"/>
      <c r="R727" s="1465"/>
      <c r="S727" s="1466"/>
      <c r="T727" s="1464"/>
      <c r="U727" s="1465"/>
      <c r="V727" s="1465"/>
      <c r="W727" s="1466"/>
      <c r="X727" s="1359">
        <f t="shared" si="8"/>
        <v>0</v>
      </c>
      <c r="Y727" s="1360"/>
      <c r="Z727" s="1360"/>
      <c r="AA727" s="1360"/>
      <c r="AB727" s="1361"/>
      <c r="AC727" s="1604"/>
      <c r="AD727" s="1605"/>
      <c r="AE727" s="1605"/>
      <c r="AF727" s="1605"/>
      <c r="AG727" s="1606"/>
      <c r="AH727" s="1362" t="str">
        <f t="shared" si="36"/>
        <v/>
      </c>
      <c r="AI727" s="1363"/>
      <c r="AJ727" s="1364"/>
      <c r="AK727" s="1356" t="s">
        <v>592</v>
      </c>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5" customHeight="1">
      <c r="A728" s="4"/>
      <c r="B728" s="1356"/>
      <c r="C728" s="1357"/>
      <c r="D728" s="1357"/>
      <c r="E728" s="1357"/>
      <c r="F728" s="1358"/>
      <c r="G728" s="1365"/>
      <c r="H728" s="1366"/>
      <c r="I728" s="1366"/>
      <c r="J728" s="1367"/>
      <c r="K728" s="1594"/>
      <c r="L728" s="1595"/>
      <c r="M728" s="1595"/>
      <c r="N728" s="1596"/>
      <c r="O728" s="1464"/>
      <c r="P728" s="1465"/>
      <c r="Q728" s="1465"/>
      <c r="R728" s="1465"/>
      <c r="S728" s="1466"/>
      <c r="T728" s="1464"/>
      <c r="U728" s="1465"/>
      <c r="V728" s="1465"/>
      <c r="W728" s="1466"/>
      <c r="X728" s="1359">
        <f t="shared" si="8"/>
        <v>0</v>
      </c>
      <c r="Y728" s="1360"/>
      <c r="Z728" s="1360"/>
      <c r="AA728" s="1360"/>
      <c r="AB728" s="1361"/>
      <c r="AC728" s="1604"/>
      <c r="AD728" s="1605"/>
      <c r="AE728" s="1605"/>
      <c r="AF728" s="1605"/>
      <c r="AG728" s="1606"/>
      <c r="AH728" s="1362" t="str">
        <f t="shared" si="36"/>
        <v/>
      </c>
      <c r="AI728" s="1363"/>
      <c r="AJ728" s="1364"/>
      <c r="AK728" s="1356" t="s">
        <v>592</v>
      </c>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2.95" customHeight="1">
      <c r="A729" s="4"/>
      <c r="B729" s="1356"/>
      <c r="C729" s="1357"/>
      <c r="D729" s="1357"/>
      <c r="E729" s="1357"/>
      <c r="F729" s="1358"/>
      <c r="G729" s="1365"/>
      <c r="H729" s="1366"/>
      <c r="I729" s="1366"/>
      <c r="J729" s="1367"/>
      <c r="K729" s="1594"/>
      <c r="L729" s="1595"/>
      <c r="M729" s="1595"/>
      <c r="N729" s="1596"/>
      <c r="O729" s="1464"/>
      <c r="P729" s="1465"/>
      <c r="Q729" s="1465"/>
      <c r="R729" s="1465"/>
      <c r="S729" s="1466"/>
      <c r="T729" s="1464"/>
      <c r="U729" s="1465"/>
      <c r="V729" s="1465"/>
      <c r="W729" s="1466"/>
      <c r="X729" s="1359">
        <f t="shared" si="8"/>
        <v>0</v>
      </c>
      <c r="Y729" s="1360"/>
      <c r="Z729" s="1360"/>
      <c r="AA729" s="1360"/>
      <c r="AB729" s="1361"/>
      <c r="AC729" s="1604"/>
      <c r="AD729" s="1605"/>
      <c r="AE729" s="1605"/>
      <c r="AF729" s="1605"/>
      <c r="AG729" s="1606"/>
      <c r="AH729" s="1362" t="str">
        <f t="shared" si="36"/>
        <v/>
      </c>
      <c r="AI729" s="1363"/>
      <c r="AJ729" s="1364"/>
      <c r="AK729" s="1356" t="s">
        <v>592</v>
      </c>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2.95" customHeight="1">
      <c r="B730" s="1356"/>
      <c r="C730" s="1357"/>
      <c r="D730" s="1357"/>
      <c r="E730" s="1357"/>
      <c r="F730" s="1358"/>
      <c r="G730" s="1365"/>
      <c r="H730" s="1366"/>
      <c r="I730" s="1366"/>
      <c r="J730" s="1367"/>
      <c r="K730" s="1594"/>
      <c r="L730" s="1595"/>
      <c r="M730" s="1595"/>
      <c r="N730" s="1596"/>
      <c r="O730" s="1464"/>
      <c r="P730" s="1465"/>
      <c r="Q730" s="1465"/>
      <c r="R730" s="1465"/>
      <c r="S730" s="1466"/>
      <c r="T730" s="1464"/>
      <c r="U730" s="1465"/>
      <c r="V730" s="1465"/>
      <c r="W730" s="1466"/>
      <c r="X730" s="1359">
        <f t="shared" si="8"/>
        <v>0</v>
      </c>
      <c r="Y730" s="1360"/>
      <c r="Z730" s="1360"/>
      <c r="AA730" s="1360"/>
      <c r="AB730" s="1361"/>
      <c r="AC730" s="1604"/>
      <c r="AD730" s="1605"/>
      <c r="AE730" s="1605"/>
      <c r="AF730" s="1605"/>
      <c r="AG730" s="1606"/>
      <c r="AH730" s="1362" t="str">
        <f t="shared" si="36"/>
        <v/>
      </c>
      <c r="AI730" s="1363"/>
      <c r="AJ730" s="1364"/>
      <c r="AK730" s="1356" t="s">
        <v>592</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2.95" customHeight="1">
      <c r="B731" s="1356"/>
      <c r="C731" s="1357"/>
      <c r="D731" s="1357"/>
      <c r="E731" s="1357"/>
      <c r="F731" s="1358"/>
      <c r="G731" s="1365"/>
      <c r="H731" s="1366"/>
      <c r="I731" s="1366"/>
      <c r="J731" s="1367"/>
      <c r="K731" s="1594"/>
      <c r="L731" s="1595"/>
      <c r="M731" s="1595"/>
      <c r="N731" s="1596"/>
      <c r="O731" s="1464"/>
      <c r="P731" s="1465"/>
      <c r="Q731" s="1465"/>
      <c r="R731" s="1465"/>
      <c r="S731" s="1466"/>
      <c r="T731" s="1464"/>
      <c r="U731" s="1465"/>
      <c r="V731" s="1465"/>
      <c r="W731" s="1466"/>
      <c r="X731" s="1359">
        <f t="shared" si="8"/>
        <v>0</v>
      </c>
      <c r="Y731" s="1360"/>
      <c r="Z731" s="1360"/>
      <c r="AA731" s="1360"/>
      <c r="AB731" s="1361"/>
      <c r="AC731" s="1604"/>
      <c r="AD731" s="1605"/>
      <c r="AE731" s="1605"/>
      <c r="AF731" s="1605"/>
      <c r="AG731" s="1606"/>
      <c r="AH731" s="1362" t="str">
        <f t="shared" si="36"/>
        <v/>
      </c>
      <c r="AI731" s="1363"/>
      <c r="AJ731" s="1364"/>
      <c r="AK731" s="1356" t="s">
        <v>592</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5" customHeight="1">
      <c r="B732" s="1356"/>
      <c r="C732" s="1357"/>
      <c r="D732" s="1357"/>
      <c r="E732" s="1357"/>
      <c r="F732" s="1358"/>
      <c r="G732" s="1365"/>
      <c r="H732" s="1366"/>
      <c r="I732" s="1366"/>
      <c r="J732" s="1367"/>
      <c r="K732" s="1594"/>
      <c r="L732" s="1595"/>
      <c r="M732" s="1595"/>
      <c r="N732" s="1596"/>
      <c r="O732" s="1464"/>
      <c r="P732" s="1465"/>
      <c r="Q732" s="1465"/>
      <c r="R732" s="1465"/>
      <c r="S732" s="1466"/>
      <c r="T732" s="1464"/>
      <c r="U732" s="1465"/>
      <c r="V732" s="1465"/>
      <c r="W732" s="1466"/>
      <c r="X732" s="1359">
        <f t="shared" si="8"/>
        <v>0</v>
      </c>
      <c r="Y732" s="1360"/>
      <c r="Z732" s="1360"/>
      <c r="AA732" s="1360"/>
      <c r="AB732" s="1361"/>
      <c r="AC732" s="1604"/>
      <c r="AD732" s="1605"/>
      <c r="AE732" s="1605"/>
      <c r="AF732" s="1605"/>
      <c r="AG732" s="1606"/>
      <c r="AH732" s="1362" t="str">
        <f t="shared" si="36"/>
        <v/>
      </c>
      <c r="AI732" s="1363"/>
      <c r="AJ732" s="1364"/>
      <c r="AK732" s="1356" t="s">
        <v>592</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5" customHeight="1">
      <c r="B733" s="1356"/>
      <c r="C733" s="1357"/>
      <c r="D733" s="1357"/>
      <c r="E733" s="1357"/>
      <c r="F733" s="1358"/>
      <c r="G733" s="1365"/>
      <c r="H733" s="1366"/>
      <c r="I733" s="1366"/>
      <c r="J733" s="1367"/>
      <c r="K733" s="1594"/>
      <c r="L733" s="1595"/>
      <c r="M733" s="1595"/>
      <c r="N733" s="1596"/>
      <c r="O733" s="1464"/>
      <c r="P733" s="1465"/>
      <c r="Q733" s="1465"/>
      <c r="R733" s="1465"/>
      <c r="S733" s="1466"/>
      <c r="T733" s="1464"/>
      <c r="U733" s="1465"/>
      <c r="V733" s="1465"/>
      <c r="W733" s="1466"/>
      <c r="X733" s="1359">
        <f t="shared" si="8"/>
        <v>0</v>
      </c>
      <c r="Y733" s="1360"/>
      <c r="Z733" s="1360"/>
      <c r="AA733" s="1360"/>
      <c r="AB733" s="1361"/>
      <c r="AC733" s="1604"/>
      <c r="AD733" s="1605"/>
      <c r="AE733" s="1605"/>
      <c r="AF733" s="1605"/>
      <c r="AG733" s="1606"/>
      <c r="AH733" s="1362" t="str">
        <f t="shared" si="36"/>
        <v/>
      </c>
      <c r="AI733" s="1363"/>
      <c r="AJ733" s="1364"/>
      <c r="AK733" s="1356" t="s">
        <v>592</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5" customHeight="1">
      <c r="B734" s="1356"/>
      <c r="C734" s="1357"/>
      <c r="D734" s="1357"/>
      <c r="E734" s="1357"/>
      <c r="F734" s="1358"/>
      <c r="G734" s="1365"/>
      <c r="H734" s="1366"/>
      <c r="I734" s="1366"/>
      <c r="J734" s="1367"/>
      <c r="K734" s="1594"/>
      <c r="L734" s="1595"/>
      <c r="M734" s="1595"/>
      <c r="N734" s="1596"/>
      <c r="O734" s="1464"/>
      <c r="P734" s="1465"/>
      <c r="Q734" s="1465"/>
      <c r="R734" s="1465"/>
      <c r="S734" s="1466"/>
      <c r="T734" s="1464"/>
      <c r="U734" s="1465"/>
      <c r="V734" s="1465"/>
      <c r="W734" s="1466"/>
      <c r="X734" s="1359">
        <f t="shared" si="8"/>
        <v>0</v>
      </c>
      <c r="Y734" s="1360"/>
      <c r="Z734" s="1360"/>
      <c r="AA734" s="1360"/>
      <c r="AB734" s="1361"/>
      <c r="AC734" s="1604"/>
      <c r="AD734" s="1605"/>
      <c r="AE734" s="1605"/>
      <c r="AF734" s="1605"/>
      <c r="AG734" s="1606"/>
      <c r="AH734" s="1362" t="str">
        <f t="shared" si="36"/>
        <v/>
      </c>
      <c r="AI734" s="1363"/>
      <c r="AJ734" s="1364"/>
      <c r="AK734" s="1356" t="s">
        <v>592</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5" customHeight="1">
      <c r="B735" s="1356"/>
      <c r="C735" s="1357"/>
      <c r="D735" s="1357"/>
      <c r="E735" s="1357"/>
      <c r="F735" s="1358"/>
      <c r="G735" s="1365"/>
      <c r="H735" s="1366"/>
      <c r="I735" s="1366"/>
      <c r="J735" s="1367"/>
      <c r="K735" s="1594"/>
      <c r="L735" s="1595"/>
      <c r="M735" s="1595"/>
      <c r="N735" s="1596"/>
      <c r="O735" s="1464"/>
      <c r="P735" s="1465"/>
      <c r="Q735" s="1465"/>
      <c r="R735" s="1465"/>
      <c r="S735" s="1466"/>
      <c r="T735" s="1464"/>
      <c r="U735" s="1465"/>
      <c r="V735" s="1465"/>
      <c r="W735" s="1466"/>
      <c r="X735" s="1359">
        <f t="shared" si="8"/>
        <v>0</v>
      </c>
      <c r="Y735" s="1360"/>
      <c r="Z735" s="1360"/>
      <c r="AA735" s="1360"/>
      <c r="AB735" s="1361"/>
      <c r="AC735" s="1604"/>
      <c r="AD735" s="1605"/>
      <c r="AE735" s="1605"/>
      <c r="AF735" s="1605"/>
      <c r="AG735" s="1606"/>
      <c r="AH735" s="1362" t="str">
        <f t="shared" si="36"/>
        <v/>
      </c>
      <c r="AI735" s="1363"/>
      <c r="AJ735" s="1364"/>
      <c r="AK735" s="1356" t="s">
        <v>592</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5" customHeight="1">
      <c r="B736" s="1356"/>
      <c r="C736" s="1357"/>
      <c r="D736" s="1357"/>
      <c r="E736" s="1357"/>
      <c r="F736" s="1358"/>
      <c r="G736" s="1365"/>
      <c r="H736" s="1366"/>
      <c r="I736" s="1366"/>
      <c r="J736" s="1367"/>
      <c r="K736" s="1594"/>
      <c r="L736" s="1595"/>
      <c r="M736" s="1595"/>
      <c r="N736" s="1596"/>
      <c r="O736" s="1464"/>
      <c r="P736" s="1465"/>
      <c r="Q736" s="1465"/>
      <c r="R736" s="1465"/>
      <c r="S736" s="1466"/>
      <c r="T736" s="1464"/>
      <c r="U736" s="1465"/>
      <c r="V736" s="1465"/>
      <c r="W736" s="1466"/>
      <c r="X736" s="1359">
        <f t="shared" si="8"/>
        <v>0</v>
      </c>
      <c r="Y736" s="1360"/>
      <c r="Z736" s="1360"/>
      <c r="AA736" s="1360"/>
      <c r="AB736" s="1361"/>
      <c r="AC736" s="1604"/>
      <c r="AD736" s="1605"/>
      <c r="AE736" s="1605"/>
      <c r="AF736" s="1605"/>
      <c r="AG736" s="1606"/>
      <c r="AH736" s="1362" t="str">
        <f t="shared" si="36"/>
        <v/>
      </c>
      <c r="AI736" s="1363"/>
      <c r="AJ736" s="1364"/>
      <c r="AK736" s="1356" t="s">
        <v>592</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5" customHeight="1">
      <c r="B737" s="1356"/>
      <c r="C737" s="1357"/>
      <c r="D737" s="1357"/>
      <c r="E737" s="1357"/>
      <c r="F737" s="1358"/>
      <c r="G737" s="1365"/>
      <c r="H737" s="1366"/>
      <c r="I737" s="1366"/>
      <c r="J737" s="1367"/>
      <c r="K737" s="1594"/>
      <c r="L737" s="1595"/>
      <c r="M737" s="1595"/>
      <c r="N737" s="1596"/>
      <c r="O737" s="1464"/>
      <c r="P737" s="1465"/>
      <c r="Q737" s="1465"/>
      <c r="R737" s="1465"/>
      <c r="S737" s="1466"/>
      <c r="T737" s="1464"/>
      <c r="U737" s="1465"/>
      <c r="V737" s="1465"/>
      <c r="W737" s="1466"/>
      <c r="X737" s="1359">
        <f t="shared" si="8"/>
        <v>0</v>
      </c>
      <c r="Y737" s="1360"/>
      <c r="Z737" s="1360"/>
      <c r="AA737" s="1360"/>
      <c r="AB737" s="1361"/>
      <c r="AC737" s="1604"/>
      <c r="AD737" s="1605"/>
      <c r="AE737" s="1605"/>
      <c r="AF737" s="1605"/>
      <c r="AG737" s="1606"/>
      <c r="AH737" s="1362" t="str">
        <f t="shared" si="36"/>
        <v/>
      </c>
      <c r="AI737" s="1363"/>
      <c r="AJ737" s="1364"/>
      <c r="AK737" s="1356" t="s">
        <v>592</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5" customHeight="1">
      <c r="B738" s="1356"/>
      <c r="C738" s="1357"/>
      <c r="D738" s="1357"/>
      <c r="E738" s="1357"/>
      <c r="F738" s="1358"/>
      <c r="G738" s="1365"/>
      <c r="H738" s="1366"/>
      <c r="I738" s="1366"/>
      <c r="J738" s="1367"/>
      <c r="K738" s="1594"/>
      <c r="L738" s="1595"/>
      <c r="M738" s="1595"/>
      <c r="N738" s="1596"/>
      <c r="O738" s="1464"/>
      <c r="P738" s="1465"/>
      <c r="Q738" s="1465"/>
      <c r="R738" s="1465"/>
      <c r="S738" s="1466"/>
      <c r="T738" s="1464"/>
      <c r="U738" s="1465"/>
      <c r="V738" s="1465"/>
      <c r="W738" s="1466"/>
      <c r="X738" s="1359">
        <f t="shared" si="8"/>
        <v>0</v>
      </c>
      <c r="Y738" s="1360"/>
      <c r="Z738" s="1360"/>
      <c r="AA738" s="1360"/>
      <c r="AB738" s="1361"/>
      <c r="AC738" s="1604"/>
      <c r="AD738" s="1605"/>
      <c r="AE738" s="1605"/>
      <c r="AF738" s="1605"/>
      <c r="AG738" s="1606"/>
      <c r="AH738" s="1362" t="str">
        <f t="shared" si="36"/>
        <v/>
      </c>
      <c r="AI738" s="1363"/>
      <c r="AJ738" s="1364"/>
      <c r="AK738" s="1356" t="s">
        <v>592</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5" customHeight="1">
      <c r="B739" s="1356"/>
      <c r="C739" s="1357"/>
      <c r="D739" s="1357"/>
      <c r="E739" s="1357"/>
      <c r="F739" s="1358"/>
      <c r="G739" s="1365"/>
      <c r="H739" s="1366"/>
      <c r="I739" s="1366"/>
      <c r="J739" s="1367"/>
      <c r="K739" s="1594"/>
      <c r="L739" s="1595"/>
      <c r="M739" s="1595"/>
      <c r="N739" s="1596"/>
      <c r="O739" s="1464"/>
      <c r="P739" s="1465"/>
      <c r="Q739" s="1465"/>
      <c r="R739" s="1465"/>
      <c r="S739" s="1466"/>
      <c r="T739" s="1464"/>
      <c r="U739" s="1465"/>
      <c r="V739" s="1465"/>
      <c r="W739" s="1466"/>
      <c r="X739" s="1359">
        <f t="shared" si="8"/>
        <v>0</v>
      </c>
      <c r="Y739" s="1360"/>
      <c r="Z739" s="1360"/>
      <c r="AA739" s="1360"/>
      <c r="AB739" s="1361"/>
      <c r="AC739" s="1604"/>
      <c r="AD739" s="1605"/>
      <c r="AE739" s="1605"/>
      <c r="AF739" s="1605"/>
      <c r="AG739" s="1606"/>
      <c r="AH739" s="1362" t="str">
        <f t="shared" si="36"/>
        <v/>
      </c>
      <c r="AI739" s="1363"/>
      <c r="AJ739" s="1364"/>
      <c r="AK739" s="1356" t="s">
        <v>592</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5" customHeight="1">
      <c r="B740" s="1356"/>
      <c r="C740" s="1357"/>
      <c r="D740" s="1357"/>
      <c r="E740" s="1357"/>
      <c r="F740" s="1358"/>
      <c r="G740" s="1365"/>
      <c r="H740" s="1366"/>
      <c r="I740" s="1366"/>
      <c r="J740" s="1367"/>
      <c r="K740" s="1594"/>
      <c r="L740" s="1595"/>
      <c r="M740" s="1595"/>
      <c r="N740" s="1596"/>
      <c r="O740" s="1464"/>
      <c r="P740" s="1465"/>
      <c r="Q740" s="1465"/>
      <c r="R740" s="1465"/>
      <c r="S740" s="1466"/>
      <c r="T740" s="1464"/>
      <c r="U740" s="1465"/>
      <c r="V740" s="1465"/>
      <c r="W740" s="1466"/>
      <c r="X740" s="1359">
        <f t="shared" si="8"/>
        <v>0</v>
      </c>
      <c r="Y740" s="1360"/>
      <c r="Z740" s="1360"/>
      <c r="AA740" s="1360"/>
      <c r="AB740" s="1361"/>
      <c r="AC740" s="1604"/>
      <c r="AD740" s="1605"/>
      <c r="AE740" s="1605"/>
      <c r="AF740" s="1605"/>
      <c r="AG740" s="1606"/>
      <c r="AH740" s="1362" t="str">
        <f t="shared" si="36"/>
        <v/>
      </c>
      <c r="AI740" s="1363"/>
      <c r="AJ740" s="1364"/>
      <c r="AK740" s="1356" t="s">
        <v>592</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5" customHeight="1">
      <c r="B741" s="1356"/>
      <c r="C741" s="1357"/>
      <c r="D741" s="1357"/>
      <c r="E741" s="1357"/>
      <c r="F741" s="1358"/>
      <c r="G741" s="1365"/>
      <c r="H741" s="1366"/>
      <c r="I741" s="1366"/>
      <c r="J741" s="1367"/>
      <c r="K741" s="1594"/>
      <c r="L741" s="1595"/>
      <c r="M741" s="1595"/>
      <c r="N741" s="1596"/>
      <c r="O741" s="1464"/>
      <c r="P741" s="1465"/>
      <c r="Q741" s="1465"/>
      <c r="R741" s="1465"/>
      <c r="S741" s="1466"/>
      <c r="T741" s="1464"/>
      <c r="U741" s="1465"/>
      <c r="V741" s="1465"/>
      <c r="W741" s="1466"/>
      <c r="X741" s="1359">
        <f t="shared" si="8"/>
        <v>0</v>
      </c>
      <c r="Y741" s="1360"/>
      <c r="Z741" s="1360"/>
      <c r="AA741" s="1360"/>
      <c r="AB741" s="1361"/>
      <c r="AC741" s="1604"/>
      <c r="AD741" s="1605"/>
      <c r="AE741" s="1605"/>
      <c r="AF741" s="1605"/>
      <c r="AG741" s="1606"/>
      <c r="AH741" s="1362" t="str">
        <f t="shared" si="36"/>
        <v/>
      </c>
      <c r="AI741" s="1363"/>
      <c r="AJ741" s="1364"/>
      <c r="AK741" s="1356" t="s">
        <v>592</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5" customHeight="1">
      <c r="B742" s="1356"/>
      <c r="C742" s="1357"/>
      <c r="D742" s="1357"/>
      <c r="E742" s="1357"/>
      <c r="F742" s="1358"/>
      <c r="G742" s="1365"/>
      <c r="H742" s="1366"/>
      <c r="I742" s="1366"/>
      <c r="J742" s="1367"/>
      <c r="K742" s="1594"/>
      <c r="L742" s="1595"/>
      <c r="M742" s="1595"/>
      <c r="N742" s="1596"/>
      <c r="O742" s="1464"/>
      <c r="P742" s="1465"/>
      <c r="Q742" s="1465"/>
      <c r="R742" s="1465"/>
      <c r="S742" s="1466"/>
      <c r="T742" s="1464"/>
      <c r="U742" s="1465"/>
      <c r="V742" s="1465"/>
      <c r="W742" s="1466"/>
      <c r="X742" s="1359">
        <f t="shared" ref="X742:X751" si="39">O742+T742</f>
        <v>0</v>
      </c>
      <c r="Y742" s="1360"/>
      <c r="Z742" s="1360"/>
      <c r="AA742" s="1360"/>
      <c r="AB742" s="1361"/>
      <c r="AC742" s="1604"/>
      <c r="AD742" s="1605"/>
      <c r="AE742" s="1605"/>
      <c r="AF742" s="1605"/>
      <c r="AG742" s="1606"/>
      <c r="AH742" s="1362" t="str">
        <f t="shared" si="36"/>
        <v/>
      </c>
      <c r="AI742" s="1363"/>
      <c r="AJ742" s="1364"/>
      <c r="AK742" s="1356" t="s">
        <v>592</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5" customHeight="1">
      <c r="A743"/>
      <c r="B743" s="1356"/>
      <c r="C743" s="1357"/>
      <c r="D743" s="1357"/>
      <c r="E743" s="1357"/>
      <c r="F743" s="1358"/>
      <c r="G743" s="1365"/>
      <c r="H743" s="1366"/>
      <c r="I743" s="1366"/>
      <c r="J743" s="1367"/>
      <c r="K743" s="1594"/>
      <c r="L743" s="1595"/>
      <c r="M743" s="1595"/>
      <c r="N743" s="1596"/>
      <c r="O743" s="1464"/>
      <c r="P743" s="1465"/>
      <c r="Q743" s="1465"/>
      <c r="R743" s="1465"/>
      <c r="S743" s="1466"/>
      <c r="T743" s="1464"/>
      <c r="U743" s="1465"/>
      <c r="V743" s="1465"/>
      <c r="W743" s="1466"/>
      <c r="X743" s="1359">
        <f t="shared" si="39"/>
        <v>0</v>
      </c>
      <c r="Y743" s="1360"/>
      <c r="Z743" s="1360"/>
      <c r="AA743" s="1360"/>
      <c r="AB743" s="1361"/>
      <c r="AC743" s="1604"/>
      <c r="AD743" s="1605"/>
      <c r="AE743" s="1605"/>
      <c r="AF743" s="1605"/>
      <c r="AG743" s="1606"/>
      <c r="AH743" s="1362" t="str">
        <f t="shared" si="36"/>
        <v/>
      </c>
      <c r="AI743" s="1363"/>
      <c r="AJ743" s="1364"/>
      <c r="AK743" s="1356" t="s">
        <v>592</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5" customHeight="1">
      <c r="B744" s="1356"/>
      <c r="C744" s="1357"/>
      <c r="D744" s="1357"/>
      <c r="E744" s="1357"/>
      <c r="F744" s="1358"/>
      <c r="G744" s="1365"/>
      <c r="H744" s="1366"/>
      <c r="I744" s="1366"/>
      <c r="J744" s="1367"/>
      <c r="K744" s="1594"/>
      <c r="L744" s="1595"/>
      <c r="M744" s="1595"/>
      <c r="N744" s="1596"/>
      <c r="O744" s="1464"/>
      <c r="P744" s="1465"/>
      <c r="Q744" s="1465"/>
      <c r="R744" s="1465"/>
      <c r="S744" s="1466"/>
      <c r="T744" s="1464"/>
      <c r="U744" s="1465"/>
      <c r="V744" s="1465"/>
      <c r="W744" s="1466"/>
      <c r="X744" s="1359">
        <f t="shared" si="39"/>
        <v>0</v>
      </c>
      <c r="Y744" s="1360"/>
      <c r="Z744" s="1360"/>
      <c r="AA744" s="1360"/>
      <c r="AB744" s="1361"/>
      <c r="AC744" s="1604"/>
      <c r="AD744" s="1605"/>
      <c r="AE744" s="1605"/>
      <c r="AF744" s="1605"/>
      <c r="AG744" s="1606"/>
      <c r="AH744" s="1362" t="str">
        <f t="shared" si="36"/>
        <v/>
      </c>
      <c r="AI744" s="1363"/>
      <c r="AJ744" s="1364"/>
      <c r="AK744" s="1356" t="s">
        <v>592</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5" customHeight="1">
      <c r="B745" s="1356"/>
      <c r="C745" s="1357"/>
      <c r="D745" s="1357"/>
      <c r="E745" s="1357"/>
      <c r="F745" s="1358"/>
      <c r="G745" s="1365"/>
      <c r="H745" s="1366"/>
      <c r="I745" s="1366"/>
      <c r="J745" s="1367"/>
      <c r="K745" s="1594"/>
      <c r="L745" s="1595"/>
      <c r="M745" s="1595"/>
      <c r="N745" s="1596"/>
      <c r="O745" s="1464"/>
      <c r="P745" s="1465"/>
      <c r="Q745" s="1465"/>
      <c r="R745" s="1465"/>
      <c r="S745" s="1466"/>
      <c r="T745" s="1464"/>
      <c r="U745" s="1465"/>
      <c r="V745" s="1465"/>
      <c r="W745" s="1466"/>
      <c r="X745" s="1359">
        <f t="shared" si="39"/>
        <v>0</v>
      </c>
      <c r="Y745" s="1360"/>
      <c r="Z745" s="1360"/>
      <c r="AA745" s="1360"/>
      <c r="AB745" s="1361"/>
      <c r="AC745" s="1604"/>
      <c r="AD745" s="1605"/>
      <c r="AE745" s="1605"/>
      <c r="AF745" s="1605"/>
      <c r="AG745" s="1606"/>
      <c r="AH745" s="1362" t="str">
        <f t="shared" si="36"/>
        <v/>
      </c>
      <c r="AI745" s="1363"/>
      <c r="AJ745" s="1364"/>
      <c r="AK745" s="1356" t="s">
        <v>592</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5" customHeight="1">
      <c r="B746" s="1356"/>
      <c r="C746" s="1357"/>
      <c r="D746" s="1357"/>
      <c r="E746" s="1357"/>
      <c r="F746" s="1358"/>
      <c r="G746" s="1365"/>
      <c r="H746" s="1366"/>
      <c r="I746" s="1366"/>
      <c r="J746" s="1367"/>
      <c r="K746" s="1594"/>
      <c r="L746" s="1595"/>
      <c r="M746" s="1595"/>
      <c r="N746" s="1596"/>
      <c r="O746" s="1464"/>
      <c r="P746" s="1465"/>
      <c r="Q746" s="1465"/>
      <c r="R746" s="1465"/>
      <c r="S746" s="1466"/>
      <c r="T746" s="1464"/>
      <c r="U746" s="1465"/>
      <c r="V746" s="1465"/>
      <c r="W746" s="1466"/>
      <c r="X746" s="1359">
        <f t="shared" si="39"/>
        <v>0</v>
      </c>
      <c r="Y746" s="1360"/>
      <c r="Z746" s="1360"/>
      <c r="AA746" s="1360"/>
      <c r="AB746" s="1361"/>
      <c r="AC746" s="1604"/>
      <c r="AD746" s="1605"/>
      <c r="AE746" s="1605"/>
      <c r="AF746" s="1605"/>
      <c r="AG746" s="1606"/>
      <c r="AH746" s="1362" t="str">
        <f t="shared" si="36"/>
        <v/>
      </c>
      <c r="AI746" s="1363"/>
      <c r="AJ746" s="1364"/>
      <c r="AK746" s="1356" t="s">
        <v>592</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5" customHeight="1">
      <c r="B747" s="1356"/>
      <c r="C747" s="1357"/>
      <c r="D747" s="1357"/>
      <c r="E747" s="1357"/>
      <c r="F747" s="1358"/>
      <c r="G747" s="1365"/>
      <c r="H747" s="1366"/>
      <c r="I747" s="1366"/>
      <c r="J747" s="1367"/>
      <c r="K747" s="1594"/>
      <c r="L747" s="1595"/>
      <c r="M747" s="1595"/>
      <c r="N747" s="1596"/>
      <c r="O747" s="1464"/>
      <c r="P747" s="1465"/>
      <c r="Q747" s="1465"/>
      <c r="R747" s="1465"/>
      <c r="S747" s="1466"/>
      <c r="T747" s="1464"/>
      <c r="U747" s="1465"/>
      <c r="V747" s="1465"/>
      <c r="W747" s="1466"/>
      <c r="X747" s="1359">
        <f t="shared" si="39"/>
        <v>0</v>
      </c>
      <c r="Y747" s="1360"/>
      <c r="Z747" s="1360"/>
      <c r="AA747" s="1360"/>
      <c r="AB747" s="1361"/>
      <c r="AC747" s="1604"/>
      <c r="AD747" s="1605"/>
      <c r="AE747" s="1605"/>
      <c r="AF747" s="1605"/>
      <c r="AG747" s="1606"/>
      <c r="AH747" s="1362" t="str">
        <f t="shared" si="36"/>
        <v/>
      </c>
      <c r="AI747" s="1363"/>
      <c r="AJ747" s="1364"/>
      <c r="AK747" s="1356" t="s">
        <v>592</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5" customHeight="1">
      <c r="A748"/>
      <c r="B748" s="1356"/>
      <c r="C748" s="1357"/>
      <c r="D748" s="1357"/>
      <c r="E748" s="1357"/>
      <c r="F748" s="1358"/>
      <c r="G748" s="1365"/>
      <c r="H748" s="1366"/>
      <c r="I748" s="1366"/>
      <c r="J748" s="1367"/>
      <c r="K748" s="1594"/>
      <c r="L748" s="1595"/>
      <c r="M748" s="1595"/>
      <c r="N748" s="1596"/>
      <c r="O748" s="1464"/>
      <c r="P748" s="1465"/>
      <c r="Q748" s="1465"/>
      <c r="R748" s="1465"/>
      <c r="S748" s="1466"/>
      <c r="T748" s="1464"/>
      <c r="U748" s="1465"/>
      <c r="V748" s="1465"/>
      <c r="W748" s="1466"/>
      <c r="X748" s="1359">
        <f t="shared" si="39"/>
        <v>0</v>
      </c>
      <c r="Y748" s="1360"/>
      <c r="Z748" s="1360"/>
      <c r="AA748" s="1360"/>
      <c r="AB748" s="1361"/>
      <c r="AC748" s="1604"/>
      <c r="AD748" s="1605"/>
      <c r="AE748" s="1605"/>
      <c r="AF748" s="1605"/>
      <c r="AG748" s="1606"/>
      <c r="AH748" s="1362" t="str">
        <f t="shared" si="36"/>
        <v/>
      </c>
      <c r="AI748" s="1363"/>
      <c r="AJ748" s="1364"/>
      <c r="AK748" s="1356" t="s">
        <v>592</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5" customHeight="1">
      <c r="A749"/>
      <c r="B749" s="1356"/>
      <c r="C749" s="1357"/>
      <c r="D749" s="1357"/>
      <c r="E749" s="1357"/>
      <c r="F749" s="1358"/>
      <c r="G749" s="1365"/>
      <c r="H749" s="1366"/>
      <c r="I749" s="1366"/>
      <c r="J749" s="1367"/>
      <c r="K749" s="1594"/>
      <c r="L749" s="1595"/>
      <c r="M749" s="1595"/>
      <c r="N749" s="1596"/>
      <c r="O749" s="1464"/>
      <c r="P749" s="1465"/>
      <c r="Q749" s="1465"/>
      <c r="R749" s="1465"/>
      <c r="S749" s="1466"/>
      <c r="T749" s="1464"/>
      <c r="U749" s="1465"/>
      <c r="V749" s="1465"/>
      <c r="W749" s="1466"/>
      <c r="X749" s="1359">
        <f t="shared" si="39"/>
        <v>0</v>
      </c>
      <c r="Y749" s="1360"/>
      <c r="Z749" s="1360"/>
      <c r="AA749" s="1360"/>
      <c r="AB749" s="1361"/>
      <c r="AC749" s="1604"/>
      <c r="AD749" s="1605"/>
      <c r="AE749" s="1605"/>
      <c r="AF749" s="1605"/>
      <c r="AG749" s="1606"/>
      <c r="AH749" s="1362" t="str">
        <f t="shared" si="36"/>
        <v/>
      </c>
      <c r="AI749" s="1363"/>
      <c r="AJ749" s="1364"/>
      <c r="AK749" s="1356" t="s">
        <v>592</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5" customHeight="1">
      <c r="A750"/>
      <c r="B750" s="1356"/>
      <c r="C750" s="1357"/>
      <c r="D750" s="1357"/>
      <c r="E750" s="1357"/>
      <c r="F750" s="1358"/>
      <c r="G750" s="1365"/>
      <c r="H750" s="1366"/>
      <c r="I750" s="1366"/>
      <c r="J750" s="1367"/>
      <c r="K750" s="1594"/>
      <c r="L750" s="1595"/>
      <c r="M750" s="1595"/>
      <c r="N750" s="1596"/>
      <c r="O750" s="1464"/>
      <c r="P750" s="1465"/>
      <c r="Q750" s="1465"/>
      <c r="R750" s="1465"/>
      <c r="S750" s="1466"/>
      <c r="T750" s="1464"/>
      <c r="U750" s="1465"/>
      <c r="V750" s="1465"/>
      <c r="W750" s="1466"/>
      <c r="X750" s="1359">
        <f t="shared" si="39"/>
        <v>0</v>
      </c>
      <c r="Y750" s="1360"/>
      <c r="Z750" s="1360"/>
      <c r="AA750" s="1360"/>
      <c r="AB750" s="1361"/>
      <c r="AC750" s="1604"/>
      <c r="AD750" s="1605"/>
      <c r="AE750" s="1605"/>
      <c r="AF750" s="1605"/>
      <c r="AG750" s="1606"/>
      <c r="AH750" s="1362" t="str">
        <f t="shared" si="36"/>
        <v/>
      </c>
      <c r="AI750" s="1363"/>
      <c r="AJ750" s="1364"/>
      <c r="AK750" s="1356" t="s">
        <v>592</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5" customHeight="1">
      <c r="A751"/>
      <c r="B751" s="1356"/>
      <c r="C751" s="1357"/>
      <c r="D751" s="1357"/>
      <c r="E751" s="1357"/>
      <c r="F751" s="1358"/>
      <c r="G751" s="1365"/>
      <c r="H751" s="1366"/>
      <c r="I751" s="1366"/>
      <c r="J751" s="1367"/>
      <c r="K751" s="1594"/>
      <c r="L751" s="1595"/>
      <c r="M751" s="1595"/>
      <c r="N751" s="1596"/>
      <c r="O751" s="1464"/>
      <c r="P751" s="1465"/>
      <c r="Q751" s="1465"/>
      <c r="R751" s="1465"/>
      <c r="S751" s="1466"/>
      <c r="T751" s="1464"/>
      <c r="U751" s="1465"/>
      <c r="V751" s="1465"/>
      <c r="W751" s="1466"/>
      <c r="X751" s="1359">
        <f t="shared" si="39"/>
        <v>0</v>
      </c>
      <c r="Y751" s="1360"/>
      <c r="Z751" s="1360"/>
      <c r="AA751" s="1360"/>
      <c r="AB751" s="1361"/>
      <c r="AC751" s="1604"/>
      <c r="AD751" s="1605"/>
      <c r="AE751" s="1605"/>
      <c r="AF751" s="1605"/>
      <c r="AG751" s="1606"/>
      <c r="AH751" s="1362" t="str">
        <f t="shared" si="36"/>
        <v/>
      </c>
      <c r="AI751" s="1363"/>
      <c r="AJ751" s="1364"/>
      <c r="AK751" s="1356" t="s">
        <v>592</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5" customHeight="1">
      <c r="A752"/>
      <c r="B752" s="1356"/>
      <c r="C752" s="1357"/>
      <c r="D752" s="1357"/>
      <c r="E752" s="1357"/>
      <c r="F752" s="1358"/>
      <c r="G752" s="1365"/>
      <c r="H752" s="1366"/>
      <c r="I752" s="1366"/>
      <c r="J752" s="1367"/>
      <c r="K752" s="1594"/>
      <c r="L752" s="1595"/>
      <c r="M752" s="1595"/>
      <c r="N752" s="1596"/>
      <c r="O752" s="1464"/>
      <c r="P752" s="1465"/>
      <c r="Q752" s="1465"/>
      <c r="R752" s="1465"/>
      <c r="S752" s="1466"/>
      <c r="T752" s="1464"/>
      <c r="U752" s="1465"/>
      <c r="V752" s="1465"/>
      <c r="W752" s="1466"/>
      <c r="X752" s="1359">
        <f>O752+T752</f>
        <v>0</v>
      </c>
      <c r="Y752" s="1360"/>
      <c r="Z752" s="1360"/>
      <c r="AA752" s="1360"/>
      <c r="AB752" s="1361"/>
      <c r="AC752" s="1604"/>
      <c r="AD752" s="1605"/>
      <c r="AE752" s="1605"/>
      <c r="AF752" s="1605"/>
      <c r="AG752" s="1606"/>
      <c r="AH752" s="1362" t="str">
        <f t="shared" si="36"/>
        <v/>
      </c>
      <c r="AI752" s="1363"/>
      <c r="AJ752" s="1364"/>
      <c r="AK752" s="1356" t="s">
        <v>592</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5" customHeight="1">
      <c r="A753"/>
      <c r="B753" s="1588" t="s">
        <v>125</v>
      </c>
      <c r="C753" s="1589"/>
      <c r="D753" s="1589"/>
      <c r="E753" s="1589"/>
      <c r="F753" s="1590"/>
      <c r="G753" s="1721">
        <f>SUM(G718:G752)</f>
        <v>48</v>
      </c>
      <c r="H753" s="1722"/>
      <c r="I753" s="1722"/>
      <c r="J753" s="1723"/>
      <c r="K753" s="902" t="s">
        <v>124</v>
      </c>
      <c r="L753" s="5"/>
      <c r="M753" s="5"/>
      <c r="N753" s="46"/>
      <c r="O753" s="1359">
        <f>SUMPRODUCT(G718:G752,O718:O752)</f>
        <v>83870</v>
      </c>
      <c r="P753" s="1360"/>
      <c r="Q753" s="1360"/>
      <c r="R753" s="1360"/>
      <c r="S753" s="1361"/>
      <c r="T753"/>
      <c r="U753"/>
      <c r="V753"/>
      <c r="W753"/>
      <c r="X753" s="904" t="s">
        <v>901</v>
      </c>
      <c r="Y753" s="903"/>
      <c r="Z753" s="903"/>
      <c r="AA753" s="903"/>
      <c r="AB753" s="905"/>
      <c r="AC753" s="1608">
        <f>BH753</f>
        <v>0.59999999999999987</v>
      </c>
      <c r="AD753" s="1609"/>
      <c r="AE753" s="1609"/>
      <c r="AF753" s="1609"/>
      <c r="AG753" s="1610"/>
      <c r="AH753" s="1608">
        <f>IFERROR(BU753,"")</f>
        <v>0.5713491556690462</v>
      </c>
      <c r="AI753" s="1609"/>
      <c r="AJ753" s="1610"/>
      <c r="AK753"/>
      <c r="AL753"/>
      <c r="AM753"/>
      <c r="AN753"/>
      <c r="AO753"/>
      <c r="AP753" s="205"/>
      <c r="AQ753" s="205"/>
      <c r="AR753" s="205"/>
      <c r="AS753" s="205"/>
      <c r="AT753"/>
      <c r="AU753"/>
      <c r="AV753"/>
      <c r="AW753"/>
      <c r="AX753"/>
      <c r="AY753"/>
      <c r="AZ753" s="34"/>
      <c r="BA753" s="34"/>
      <c r="BB753" s="34"/>
      <c r="BC753" s="34"/>
      <c r="BE753" s="290" t="s">
        <v>900</v>
      </c>
      <c r="BF753" s="299">
        <f>SUM(BF718:BF752)</f>
        <v>48</v>
      </c>
      <c r="BG753" s="300">
        <f>SUM(BG718:BG752)</f>
        <v>0.99999999999999989</v>
      </c>
      <c r="BH753" s="300">
        <f>SUM(BH718:BH752)</f>
        <v>0.59999999999999987</v>
      </c>
      <c r="BI753"/>
      <c r="BJ753"/>
      <c r="BK753"/>
      <c r="BL753"/>
      <c r="BO753"/>
      <c r="BP753"/>
      <c r="BQ753"/>
      <c r="BR753"/>
      <c r="BS753" s="859">
        <f>SUM(BS718:BS752)</f>
        <v>48</v>
      </c>
      <c r="BT753" s="300">
        <f>SUM(BT718:BT752)</f>
        <v>0.99999999999999989</v>
      </c>
      <c r="BU753" s="300">
        <f>SUM(BU718:BU752)</f>
        <v>0.5713491556690462</v>
      </c>
      <c r="CI753" s="1352">
        <f>SUM(CI718:CJ752)</f>
        <v>2</v>
      </c>
      <c r="CJ753" s="1354"/>
      <c r="CM753" s="1352">
        <f>SUM(CM718:CN752)</f>
        <v>9</v>
      </c>
      <c r="CN753" s="1354"/>
      <c r="CP753" s="1352">
        <f>SUM(CP718:CT752)</f>
        <v>1</v>
      </c>
      <c r="CQ753" s="1353"/>
      <c r="CR753" s="1353"/>
      <c r="CS753" s="1353"/>
      <c r="CT753" s="1354"/>
      <c r="CU753" s="1369">
        <f>SUM(CU718:CY752)</f>
        <v>40</v>
      </c>
      <c r="CV753" s="1369"/>
      <c r="CW753" s="1369"/>
      <c r="CX753" s="1369"/>
      <c r="CY753" s="1369"/>
      <c r="CZ753" s="1369">
        <f>SUM(CZ718:DD752)</f>
        <v>7</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1</v>
      </c>
      <c r="DV753" s="1369"/>
      <c r="DW753" s="1369"/>
      <c r="DX753" s="1369"/>
      <c r="DY753" s="1369"/>
      <c r="DZ753" s="1369">
        <f>SUM(DZ718:ED752)</f>
        <v>6</v>
      </c>
      <c r="EA753" s="1369"/>
      <c r="EB753" s="1369"/>
      <c r="EC753" s="1369"/>
      <c r="ED753" s="1369"/>
      <c r="EE753" s="1369">
        <f>SUM(EE718:EI752)</f>
        <v>2</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827</v>
      </c>
      <c r="FA753" s="1369"/>
      <c r="FB753" s="1369"/>
      <c r="FC753" s="1369"/>
      <c r="FD753" s="1369"/>
      <c r="FE753" s="1369">
        <f>SUM(FE718:FI752)</f>
        <v>6097</v>
      </c>
      <c r="FF753" s="1369"/>
      <c r="FG753" s="1369"/>
      <c r="FH753" s="1369"/>
      <c r="FI753" s="1369"/>
      <c r="FJ753" s="1369">
        <f>SUM(FJ718:FN752)</f>
        <v>3430</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5" customHeight="1">
      <c r="A754"/>
      <c r="B754" s="1725" t="s">
        <v>1895</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1862</v>
      </c>
      <c r="DO754" s="1352">
        <f>CP753+CU753+CZ753+DE753+DJ753+DO753</f>
        <v>48</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v>
      </c>
      <c r="CU755" s="3"/>
      <c r="CV755" s="3"/>
      <c r="CW755" s="3"/>
      <c r="CX755" s="3"/>
      <c r="CY755" s="861">
        <f>CU753*1</f>
        <v>40</v>
      </c>
      <c r="CZ755" s="3"/>
      <c r="DA755" s="3"/>
      <c r="DB755" s="3"/>
      <c r="DC755" s="3"/>
      <c r="DD755" s="861">
        <f>CZ753*2</f>
        <v>14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55</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9">
        <f>DU755</f>
        <v>55</v>
      </c>
      <c r="P756" s="1369"/>
      <c r="Q756" s="1369"/>
      <c r="R756" s="1369"/>
      <c r="S756" s="969"/>
      <c r="T756" s="969"/>
      <c r="U756" s="118" t="s">
        <v>1894</v>
      </c>
      <c r="V756" s="1032"/>
      <c r="W756" s="1032"/>
      <c r="X756" s="1032"/>
      <c r="Y756" s="1033"/>
      <c r="Z756" s="1033"/>
      <c r="AA756" s="1033"/>
      <c r="AB756" s="1033"/>
      <c r="AC756" s="1032"/>
      <c r="AD756" s="1032"/>
      <c r="AE756" s="1032"/>
      <c r="AF756" s="1032"/>
      <c r="AG756" s="1717"/>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600" t="s">
        <v>389</v>
      </c>
      <c r="K769" s="1494"/>
      <c r="L769" s="1494"/>
      <c r="M769" s="1494"/>
      <c r="N769" s="1495"/>
      <c r="O769" s="1592" t="s">
        <v>285</v>
      </c>
      <c r="P769" s="1592"/>
      <c r="Q769" s="1592"/>
      <c r="R769" s="1592"/>
      <c r="S769" s="1592"/>
      <c r="T769" s="1505" t="s">
        <v>1681</v>
      </c>
      <c r="U769" s="1506"/>
      <c r="V769" s="1506"/>
      <c r="W769" s="1507"/>
      <c r="X769" s="1600" t="s">
        <v>448</v>
      </c>
      <c r="Y769" s="1494"/>
      <c r="Z769" s="1494"/>
      <c r="AA769" s="1494"/>
      <c r="AB769" s="1495"/>
      <c r="AC769" s="1600" t="s">
        <v>286</v>
      </c>
      <c r="AD769" s="1494"/>
      <c r="AE769" s="1494"/>
      <c r="AF769" s="1494"/>
      <c r="AG769" s="149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6"/>
      <c r="K770" s="1497"/>
      <c r="L770" s="1497"/>
      <c r="M770" s="1497"/>
      <c r="N770" s="1498"/>
      <c r="O770" s="1592"/>
      <c r="P770" s="1592"/>
      <c r="Q770" s="1592"/>
      <c r="R770" s="1592"/>
      <c r="S770" s="1592"/>
      <c r="T770" s="1508"/>
      <c r="U770" s="1509"/>
      <c r="V770" s="1509"/>
      <c r="W770" s="1510"/>
      <c r="X770" s="1496"/>
      <c r="Y770" s="1497"/>
      <c r="Z770" s="1497"/>
      <c r="AA770" s="1497"/>
      <c r="AB770" s="1498"/>
      <c r="AC770" s="1496"/>
      <c r="AD770" s="1497"/>
      <c r="AE770" s="1497"/>
      <c r="AF770" s="1497"/>
      <c r="AG770" s="149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6"/>
      <c r="K771" s="1497"/>
      <c r="L771" s="1497"/>
      <c r="M771" s="1497"/>
      <c r="N771" s="1498"/>
      <c r="O771" s="1592"/>
      <c r="P771" s="1592"/>
      <c r="Q771" s="1592"/>
      <c r="R771" s="1592"/>
      <c r="S771" s="1592"/>
      <c r="T771" s="1508"/>
      <c r="U771" s="1509"/>
      <c r="V771" s="1509"/>
      <c r="W771" s="1510"/>
      <c r="X771" s="1496"/>
      <c r="Y771" s="1497"/>
      <c r="Z771" s="1497"/>
      <c r="AA771" s="1497"/>
      <c r="AB771" s="1498"/>
      <c r="AC771" s="1496"/>
      <c r="AD771" s="1497"/>
      <c r="AE771" s="1497"/>
      <c r="AF771" s="1497"/>
      <c r="AG771" s="149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99"/>
      <c r="K772" s="1500"/>
      <c r="L772" s="1500"/>
      <c r="M772" s="1500"/>
      <c r="N772" s="1501"/>
      <c r="O772" s="1592"/>
      <c r="P772" s="1592"/>
      <c r="Q772" s="1592"/>
      <c r="R772" s="1592"/>
      <c r="S772" s="1592"/>
      <c r="T772" s="1601"/>
      <c r="U772" s="1602"/>
      <c r="V772" s="1602"/>
      <c r="W772" s="1603"/>
      <c r="X772" s="1499"/>
      <c r="Y772" s="1500"/>
      <c r="Z772" s="1500"/>
      <c r="AA772" s="1500"/>
      <c r="AB772" s="1501"/>
      <c r="AC772" s="1499"/>
      <c r="AD772" s="1500"/>
      <c r="AE772" s="1500"/>
      <c r="AF772" s="1500"/>
      <c r="AG772" s="150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6" t="s">
        <v>163</v>
      </c>
      <c r="K773" s="1357"/>
      <c r="L773" s="1357"/>
      <c r="M773" s="1357"/>
      <c r="N773" s="1358"/>
      <c r="O773" s="1573">
        <v>1</v>
      </c>
      <c r="P773" s="1573"/>
      <c r="Q773" s="1573"/>
      <c r="R773" s="1573"/>
      <c r="S773" s="1573"/>
      <c r="T773" s="1594">
        <v>905</v>
      </c>
      <c r="U773" s="1595"/>
      <c r="V773" s="1595"/>
      <c r="W773" s="1596"/>
      <c r="X773" s="1464">
        <v>0</v>
      </c>
      <c r="Y773" s="1465"/>
      <c r="Z773" s="1465"/>
      <c r="AA773" s="1465"/>
      <c r="AB773" s="1466"/>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56"/>
      <c r="K774" s="1357"/>
      <c r="L774" s="1357"/>
      <c r="M774" s="1357"/>
      <c r="N774" s="1358"/>
      <c r="O774" s="1573"/>
      <c r="P774" s="1573"/>
      <c r="Q774" s="1573"/>
      <c r="R774" s="1573"/>
      <c r="S774" s="1573"/>
      <c r="T774" s="1594"/>
      <c r="U774" s="1595"/>
      <c r="V774" s="1595"/>
      <c r="W774" s="1596"/>
      <c r="X774" s="1464"/>
      <c r="Y774" s="1465"/>
      <c r="Z774" s="1465"/>
      <c r="AA774" s="1465"/>
      <c r="AB774" s="1466"/>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56"/>
      <c r="K775" s="1357"/>
      <c r="L775" s="1357"/>
      <c r="M775" s="1357"/>
      <c r="N775" s="1358"/>
      <c r="O775" s="1573"/>
      <c r="P775" s="1573"/>
      <c r="Q775" s="1573"/>
      <c r="R775" s="1573"/>
      <c r="S775" s="1573"/>
      <c r="T775" s="1594"/>
      <c r="U775" s="1595"/>
      <c r="V775" s="1595"/>
      <c r="W775" s="1596"/>
      <c r="X775" s="1464"/>
      <c r="Y775" s="1465"/>
      <c r="Z775" s="1465"/>
      <c r="AA775" s="1465"/>
      <c r="AB775" s="1466"/>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56"/>
      <c r="K776" s="1357"/>
      <c r="L776" s="1357"/>
      <c r="M776" s="1357"/>
      <c r="N776" s="1358"/>
      <c r="O776" s="1573"/>
      <c r="P776" s="1573"/>
      <c r="Q776" s="1573"/>
      <c r="R776" s="1573"/>
      <c r="S776" s="1573"/>
      <c r="T776" s="1594"/>
      <c r="U776" s="1595"/>
      <c r="V776" s="1595"/>
      <c r="W776" s="1596"/>
      <c r="X776" s="1464"/>
      <c r="Y776" s="1465"/>
      <c r="Z776" s="1465"/>
      <c r="AA776" s="1465"/>
      <c r="AB776" s="1466"/>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588" t="s">
        <v>125</v>
      </c>
      <c r="K777" s="1589"/>
      <c r="L777" s="1589"/>
      <c r="M777" s="1589"/>
      <c r="N777" s="1590"/>
      <c r="O777" s="1336">
        <f>SUM(O773:S776)</f>
        <v>1</v>
      </c>
      <c r="P777" s="1337"/>
      <c r="Q777" s="1337"/>
      <c r="R777" s="1337"/>
      <c r="S777" s="1338"/>
      <c r="X777" s="1588" t="s">
        <v>124</v>
      </c>
      <c r="Y777" s="1589"/>
      <c r="Z777" s="1589"/>
      <c r="AA777" s="1589"/>
      <c r="AB777" s="1590"/>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391" t="s">
        <v>670</v>
      </c>
      <c r="K779" s="1391"/>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600" t="s">
        <v>389</v>
      </c>
      <c r="K783" s="1494"/>
      <c r="L783" s="1494"/>
      <c r="M783" s="1494"/>
      <c r="N783" s="1495"/>
      <c r="O783" s="1592" t="s">
        <v>285</v>
      </c>
      <c r="P783" s="1592"/>
      <c r="Q783" s="1592"/>
      <c r="R783" s="1592"/>
      <c r="S783" s="1592"/>
      <c r="T783" s="1505" t="s">
        <v>1681</v>
      </c>
      <c r="U783" s="1506"/>
      <c r="V783" s="1506"/>
      <c r="W783" s="1507"/>
      <c r="X783" s="1600" t="s">
        <v>448</v>
      </c>
      <c r="Y783" s="1494"/>
      <c r="Z783" s="1494"/>
      <c r="AA783" s="1494"/>
      <c r="AB783" s="1495"/>
      <c r="AC783" s="1600" t="s">
        <v>286</v>
      </c>
      <c r="AD783" s="1494"/>
      <c r="AE783" s="1494"/>
      <c r="AF783" s="1494"/>
      <c r="AG783" s="149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6"/>
      <c r="K784" s="1497"/>
      <c r="L784" s="1497"/>
      <c r="M784" s="1497"/>
      <c r="N784" s="1498"/>
      <c r="O784" s="1592"/>
      <c r="P784" s="1592"/>
      <c r="Q784" s="1592"/>
      <c r="R784" s="1592"/>
      <c r="S784" s="1592"/>
      <c r="T784" s="1508"/>
      <c r="U784" s="1509"/>
      <c r="V784" s="1509"/>
      <c r="W784" s="1510"/>
      <c r="X784" s="1496"/>
      <c r="Y784" s="1497"/>
      <c r="Z784" s="1497"/>
      <c r="AA784" s="1497"/>
      <c r="AB784" s="1498"/>
      <c r="AC784" s="1496"/>
      <c r="AD784" s="1497"/>
      <c r="AE784" s="1497"/>
      <c r="AF784" s="1497"/>
      <c r="AG784" s="149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6"/>
      <c r="K785" s="1497"/>
      <c r="L785" s="1497"/>
      <c r="M785" s="1497"/>
      <c r="N785" s="1498"/>
      <c r="O785" s="1592"/>
      <c r="P785" s="1592"/>
      <c r="Q785" s="1592"/>
      <c r="R785" s="1592"/>
      <c r="S785" s="1592"/>
      <c r="T785" s="1508"/>
      <c r="U785" s="1509"/>
      <c r="V785" s="1509"/>
      <c r="W785" s="1510"/>
      <c r="X785" s="1496"/>
      <c r="Y785" s="1497"/>
      <c r="Z785" s="1497"/>
      <c r="AA785" s="1497"/>
      <c r="AB785" s="1498"/>
      <c r="AC785" s="1496"/>
      <c r="AD785" s="1497"/>
      <c r="AE785" s="1497"/>
      <c r="AF785" s="1497"/>
      <c r="AG785" s="149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99"/>
      <c r="K786" s="1500"/>
      <c r="L786" s="1500"/>
      <c r="M786" s="1500"/>
      <c r="N786" s="1501"/>
      <c r="O786" s="1592"/>
      <c r="P786" s="1592"/>
      <c r="Q786" s="1592"/>
      <c r="R786" s="1592"/>
      <c r="S786" s="1592"/>
      <c r="T786" s="1601"/>
      <c r="U786" s="1602"/>
      <c r="V786" s="1602"/>
      <c r="W786" s="1603"/>
      <c r="X786" s="1499"/>
      <c r="Y786" s="1500"/>
      <c r="Z786" s="1500"/>
      <c r="AA786" s="1500"/>
      <c r="AB786" s="1501"/>
      <c r="AC786" s="1499"/>
      <c r="AD786" s="1500"/>
      <c r="AE786" s="1500"/>
      <c r="AF786" s="1500"/>
      <c r="AG786" s="150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6"/>
      <c r="K787" s="1357"/>
      <c r="L787" s="1357"/>
      <c r="M787" s="1357"/>
      <c r="N787" s="1358"/>
      <c r="O787" s="1573"/>
      <c r="P787" s="1573"/>
      <c r="Q787" s="1573"/>
      <c r="R787" s="1573"/>
      <c r="S787" s="1573"/>
      <c r="T787" s="1594"/>
      <c r="U787" s="1595"/>
      <c r="V787" s="1595"/>
      <c r="W787" s="1596"/>
      <c r="X787" s="1464"/>
      <c r="Y787" s="1465"/>
      <c r="Z787" s="1465"/>
      <c r="AA787" s="1465"/>
      <c r="AB787" s="1466"/>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5" customHeight="1">
      <c r="A788"/>
      <c r="B788"/>
      <c r="C788"/>
      <c r="D788"/>
      <c r="E788"/>
      <c r="F788"/>
      <c r="G788"/>
      <c r="H788"/>
      <c r="I788"/>
      <c r="J788" s="1356"/>
      <c r="K788" s="1357"/>
      <c r="L788" s="1357"/>
      <c r="M788" s="1357"/>
      <c r="N788" s="1358"/>
      <c r="O788" s="1573"/>
      <c r="P788" s="1573"/>
      <c r="Q788" s="1573"/>
      <c r="R788" s="1573"/>
      <c r="S788" s="1573"/>
      <c r="T788" s="1594"/>
      <c r="U788" s="1595"/>
      <c r="V788" s="1595"/>
      <c r="W788" s="1596"/>
      <c r="X788" s="1464"/>
      <c r="Y788" s="1465"/>
      <c r="Z788" s="1465"/>
      <c r="AA788" s="1465"/>
      <c r="AB788" s="1466"/>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5" customHeight="1">
      <c r="A789"/>
      <c r="B789"/>
      <c r="C789"/>
      <c r="D789"/>
      <c r="E789"/>
      <c r="F789"/>
      <c r="G789"/>
      <c r="H789"/>
      <c r="I789"/>
      <c r="J789" s="1356"/>
      <c r="K789" s="1357"/>
      <c r="L789" s="1357"/>
      <c r="M789" s="1357"/>
      <c r="N789" s="1358"/>
      <c r="O789" s="1573"/>
      <c r="P789" s="1573"/>
      <c r="Q789" s="1573"/>
      <c r="R789" s="1573"/>
      <c r="S789" s="1573"/>
      <c r="T789" s="1594"/>
      <c r="U789" s="1595"/>
      <c r="V789" s="1595"/>
      <c r="W789" s="1596"/>
      <c r="X789" s="1464"/>
      <c r="Y789" s="1465"/>
      <c r="Z789" s="1465"/>
      <c r="AA789" s="1465"/>
      <c r="AB789" s="1466"/>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5" customHeight="1">
      <c r="A790"/>
      <c r="B790"/>
      <c r="C790"/>
      <c r="D790"/>
      <c r="E790"/>
      <c r="F790"/>
      <c r="G790"/>
      <c r="H790"/>
      <c r="I790"/>
      <c r="J790" s="1356"/>
      <c r="K790" s="1357"/>
      <c r="L790" s="1357"/>
      <c r="M790" s="1357"/>
      <c r="N790" s="1358"/>
      <c r="O790" s="1573"/>
      <c r="P790" s="1573"/>
      <c r="Q790" s="1573"/>
      <c r="R790" s="1573"/>
      <c r="S790" s="1573"/>
      <c r="T790" s="1594"/>
      <c r="U790" s="1595"/>
      <c r="V790" s="1595"/>
      <c r="W790" s="1596"/>
      <c r="X790" s="1464"/>
      <c r="Y790" s="1465"/>
      <c r="Z790" s="1465"/>
      <c r="AA790" s="1465"/>
      <c r="AB790" s="1466"/>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5" customHeight="1">
      <c r="A791"/>
      <c r="B791"/>
      <c r="C791"/>
      <c r="D791"/>
      <c r="E791"/>
      <c r="F791"/>
      <c r="G791"/>
      <c r="H791"/>
      <c r="I791"/>
      <c r="J791" s="1356"/>
      <c r="K791" s="1357"/>
      <c r="L791" s="1357"/>
      <c r="M791" s="1357"/>
      <c r="N791" s="1358"/>
      <c r="O791" s="1573"/>
      <c r="P791" s="1573"/>
      <c r="Q791" s="1573"/>
      <c r="R791" s="1573"/>
      <c r="S791" s="1573"/>
      <c r="T791" s="1594"/>
      <c r="U791" s="1595"/>
      <c r="V791" s="1595"/>
      <c r="W791" s="1596"/>
      <c r="X791" s="1464"/>
      <c r="Y791" s="1465"/>
      <c r="Z791" s="1465"/>
      <c r="AA791" s="1465"/>
      <c r="AB791" s="1466"/>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5" customHeight="1">
      <c r="A792"/>
      <c r="B792"/>
      <c r="C792"/>
      <c r="D792"/>
      <c r="E792"/>
      <c r="F792"/>
      <c r="G792"/>
      <c r="H792"/>
      <c r="I792"/>
      <c r="J792" s="1356"/>
      <c r="K792" s="1357"/>
      <c r="L792" s="1357"/>
      <c r="M792" s="1357"/>
      <c r="N792" s="1358"/>
      <c r="O792" s="1573"/>
      <c r="P792" s="1573"/>
      <c r="Q792" s="1573"/>
      <c r="R792" s="1573"/>
      <c r="S792" s="1573"/>
      <c r="T792" s="1594"/>
      <c r="U792" s="1595"/>
      <c r="V792" s="1595"/>
      <c r="W792" s="1596"/>
      <c r="X792" s="1464"/>
      <c r="Y792" s="1465"/>
      <c r="Z792" s="1465"/>
      <c r="AA792" s="1465"/>
      <c r="AB792" s="1466"/>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5" customHeight="1">
      <c r="A793"/>
      <c r="B793"/>
      <c r="C793"/>
      <c r="D793"/>
      <c r="E793"/>
      <c r="F793"/>
      <c r="G793"/>
      <c r="H793"/>
      <c r="I793"/>
      <c r="J793" s="1356"/>
      <c r="K793" s="1357"/>
      <c r="L793" s="1357"/>
      <c r="M793" s="1357"/>
      <c r="N793" s="1358"/>
      <c r="O793" s="1573"/>
      <c r="P793" s="1573"/>
      <c r="Q793" s="1573"/>
      <c r="R793" s="1573"/>
      <c r="S793" s="1573"/>
      <c r="T793" s="1594"/>
      <c r="U793" s="1595"/>
      <c r="V793" s="1595"/>
      <c r="W793" s="1596"/>
      <c r="X793" s="1464"/>
      <c r="Y793" s="1465"/>
      <c r="Z793" s="1465"/>
      <c r="AA793" s="1465"/>
      <c r="AB793" s="1466"/>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5" customHeight="1">
      <c r="A794"/>
      <c r="B794"/>
      <c r="C794"/>
      <c r="D794"/>
      <c r="E794"/>
      <c r="F794"/>
      <c r="G794"/>
      <c r="H794"/>
      <c r="I794"/>
      <c r="J794" s="1356"/>
      <c r="K794" s="1357"/>
      <c r="L794" s="1357"/>
      <c r="M794" s="1357"/>
      <c r="N794" s="1358"/>
      <c r="O794" s="1573"/>
      <c r="P794" s="1573"/>
      <c r="Q794" s="1573"/>
      <c r="R794" s="1573"/>
      <c r="S794" s="1573"/>
      <c r="T794" s="1594"/>
      <c r="U794" s="1595"/>
      <c r="V794" s="1595"/>
      <c r="W794" s="1596"/>
      <c r="X794" s="1464"/>
      <c r="Y794" s="1465"/>
      <c r="Z794" s="1465"/>
      <c r="AA794" s="1465"/>
      <c r="AB794" s="1466"/>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5" customHeight="1">
      <c r="A795"/>
      <c r="B795"/>
      <c r="C795"/>
      <c r="D795"/>
      <c r="E795"/>
      <c r="F795"/>
      <c r="G795"/>
      <c r="H795"/>
      <c r="I795"/>
      <c r="J795" s="1356"/>
      <c r="K795" s="1357"/>
      <c r="L795" s="1357"/>
      <c r="M795" s="1357"/>
      <c r="N795" s="1358"/>
      <c r="O795" s="1573"/>
      <c r="P795" s="1573"/>
      <c r="Q795" s="1573"/>
      <c r="R795" s="1573"/>
      <c r="S795" s="1573"/>
      <c r="T795" s="1594"/>
      <c r="U795" s="1595"/>
      <c r="V795" s="1595"/>
      <c r="W795" s="1596"/>
      <c r="X795" s="1464"/>
      <c r="Y795" s="1465"/>
      <c r="Z795" s="1465"/>
      <c r="AA795" s="1465"/>
      <c r="AB795" s="1466"/>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5" customHeight="1">
      <c r="A796"/>
      <c r="B796"/>
      <c r="C796"/>
      <c r="D796"/>
      <c r="E796"/>
      <c r="F796"/>
      <c r="G796"/>
      <c r="H796"/>
      <c r="I796"/>
      <c r="J796" s="1356"/>
      <c r="K796" s="1357"/>
      <c r="L796" s="1357"/>
      <c r="M796" s="1357"/>
      <c r="N796" s="1358"/>
      <c r="O796" s="1573"/>
      <c r="P796" s="1573"/>
      <c r="Q796" s="1573"/>
      <c r="R796" s="1573"/>
      <c r="S796" s="1573"/>
      <c r="T796" s="1594"/>
      <c r="U796" s="1595"/>
      <c r="V796" s="1595"/>
      <c r="W796" s="1596"/>
      <c r="X796" s="1464"/>
      <c r="Y796" s="1465"/>
      <c r="Z796" s="1465"/>
      <c r="AA796" s="1465"/>
      <c r="AB796" s="1466"/>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5" customHeight="1">
      <c r="A797"/>
      <c r="B797"/>
      <c r="C797"/>
      <c r="D797"/>
      <c r="E797"/>
      <c r="F797"/>
      <c r="G797"/>
      <c r="H797"/>
      <c r="I797"/>
      <c r="J797" s="1588" t="s">
        <v>125</v>
      </c>
      <c r="K797" s="1589"/>
      <c r="L797" s="1589"/>
      <c r="M797" s="1589"/>
      <c r="N797" s="1590"/>
      <c r="O797" s="1615">
        <f>SUM(O787:S796)</f>
        <v>0</v>
      </c>
      <c r="P797" s="1615"/>
      <c r="Q797" s="1615"/>
      <c r="R797" s="1615"/>
      <c r="S797" s="1615"/>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1">
        <f>O753+AC777+AC797</f>
        <v>83870</v>
      </c>
      <c r="Z800" s="1591"/>
      <c r="AA800" s="1591"/>
      <c r="AB800" s="1591"/>
      <c r="AC800" s="159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1">
        <f>(O753+AC777+AC797)*12</f>
        <v>1006440</v>
      </c>
      <c r="Z801" s="1591"/>
      <c r="AA801" s="1591"/>
      <c r="AB801" s="1591"/>
      <c r="AC801" s="159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1</v>
      </c>
      <c r="CQ802" s="1350"/>
      <c r="CR802" s="1350"/>
      <c r="CS802" s="1350"/>
      <c r="CT802" s="1351"/>
      <c r="CU802" s="1349">
        <f>CU753+CU777+CU797</f>
        <v>40</v>
      </c>
      <c r="CV802" s="1350"/>
      <c r="CW802" s="1350"/>
      <c r="CX802" s="1350"/>
      <c r="CY802" s="1351"/>
      <c r="CZ802" s="1349">
        <f>CZ753+CZ777+CZ797</f>
        <v>8</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55</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7"/>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3">
        <v>0</v>
      </c>
      <c r="AA808" s="1514"/>
      <c r="AB808" s="1514"/>
      <c r="AC808" s="1514"/>
      <c r="AD808" s="1514"/>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68">
        <f>'Subsidy Contract Calculation'!J40</f>
        <v>0</v>
      </c>
      <c r="AA809" s="1469"/>
      <c r="AB809" s="1469"/>
      <c r="AC809" s="1469"/>
      <c r="AD809" s="1469"/>
      <c r="AE809" s="147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1">
        <v>7448</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1"/>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1"/>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4" t="s">
        <v>334</v>
      </c>
      <c r="Q816" s="1635"/>
      <c r="R816" s="1635"/>
      <c r="S816" s="1635"/>
      <c r="T816" s="1635"/>
      <c r="U816" s="1635"/>
      <c r="V816" s="1635"/>
      <c r="W816" s="1635"/>
      <c r="X816" s="1635"/>
      <c r="Y816" s="1636"/>
      <c r="Z816" s="1471"/>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68">
        <f>SUM(Z813:AE816)</f>
        <v>7448</v>
      </c>
      <c r="AA817" s="1469"/>
      <c r="AB817" s="1469"/>
      <c r="AC817" s="1469"/>
      <c r="AD817" s="1469"/>
      <c r="AE817" s="147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68">
        <f>Z817+Y801+Z809</f>
        <v>1013888</v>
      </c>
      <c r="AA818" s="1469"/>
      <c r="AB818" s="1469"/>
      <c r="AC818" s="1469"/>
      <c r="AD818" s="1469"/>
      <c r="AE818" s="147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607" t="s">
        <v>335</v>
      </c>
      <c r="AH823" s="1607"/>
      <c r="AI823" s="1607"/>
      <c r="AJ823" s="160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12"/>
      <c r="R824" s="1612"/>
      <c r="S824" s="1612"/>
      <c r="T824" s="1612"/>
      <c r="U824" s="1612"/>
      <c r="V824" s="1612"/>
      <c r="W824" s="1612"/>
      <c r="X824" s="1612"/>
      <c r="Y824" s="1612"/>
      <c r="Z824" s="1612"/>
      <c r="AA824" s="1612"/>
      <c r="AB824" s="1612"/>
      <c r="AC824" s="1612"/>
      <c r="AD824" s="1612"/>
      <c r="AE824" s="1612"/>
      <c r="AF824" s="1612"/>
      <c r="AG824" s="1607"/>
      <c r="AH824" s="1607"/>
      <c r="AI824" s="1607"/>
      <c r="AJ824" s="160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3" t="s">
        <v>40</v>
      </c>
      <c r="D825" s="1478"/>
      <c r="E825" s="1478"/>
      <c r="F825" s="1478"/>
      <c r="G825" s="1478"/>
      <c r="H825" s="1478"/>
      <c r="I825" s="48"/>
      <c r="J825" s="48"/>
      <c r="K825" s="48"/>
      <c r="L825" s="49"/>
      <c r="M825" s="1587"/>
      <c r="N825" s="1587"/>
      <c r="O825" s="1587"/>
      <c r="P825" s="1587"/>
      <c r="Q825" s="1587"/>
      <c r="R825" s="1587"/>
      <c r="S825" s="1587"/>
      <c r="T825" s="1587"/>
      <c r="U825" s="1587"/>
      <c r="V825" s="1587"/>
      <c r="W825" s="1587"/>
      <c r="X825" s="1587"/>
      <c r="Y825" s="1587"/>
      <c r="Z825" s="1587"/>
      <c r="AA825" s="1587"/>
      <c r="AB825" s="1587"/>
      <c r="AC825" s="1482"/>
      <c r="AD825" s="1483"/>
      <c r="AE825" s="1483"/>
      <c r="AF825" s="1484"/>
      <c r="AG825" s="1482"/>
      <c r="AH825" s="1483"/>
      <c r="AI825" s="1483"/>
      <c r="AJ825" s="148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490" t="s">
        <v>41</v>
      </c>
      <c r="D826" s="1430"/>
      <c r="E826" s="1430"/>
      <c r="F826" s="1430"/>
      <c r="G826" s="1430"/>
      <c r="H826" s="1430"/>
      <c r="I826" s="5"/>
      <c r="J826" s="5"/>
      <c r="K826" s="5"/>
      <c r="L826" s="46"/>
      <c r="M826" s="1587"/>
      <c r="N826" s="1587"/>
      <c r="O826" s="1587"/>
      <c r="P826" s="1587"/>
      <c r="Q826" s="1587"/>
      <c r="R826" s="1587"/>
      <c r="S826" s="1587"/>
      <c r="T826" s="1587"/>
      <c r="U826" s="1587"/>
      <c r="V826" s="1587"/>
      <c r="W826" s="1587"/>
      <c r="X826" s="1587"/>
      <c r="Y826" s="1587"/>
      <c r="Z826" s="1587"/>
      <c r="AA826" s="1587"/>
      <c r="AB826" s="1587"/>
      <c r="AC826" s="1482"/>
      <c r="AD826" s="1483"/>
      <c r="AE826" s="1483"/>
      <c r="AF826" s="1484"/>
      <c r="AG826" s="1482"/>
      <c r="AH826" s="1483"/>
      <c r="AI826" s="1483"/>
      <c r="AJ826" s="148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490" t="s">
        <v>42</v>
      </c>
      <c r="D827" s="1430"/>
      <c r="E827" s="1430"/>
      <c r="F827" s="1430"/>
      <c r="G827" s="1430"/>
      <c r="H827" s="1430"/>
      <c r="I827" s="60"/>
      <c r="J827" s="60"/>
      <c r="K827" s="60"/>
      <c r="L827" s="61"/>
      <c r="M827" s="1587"/>
      <c r="N827" s="1587"/>
      <c r="O827" s="1587"/>
      <c r="P827" s="1587"/>
      <c r="Q827" s="1587"/>
      <c r="R827" s="1587"/>
      <c r="S827" s="1587"/>
      <c r="T827" s="1587"/>
      <c r="U827" s="1587"/>
      <c r="V827" s="1587"/>
      <c r="W827" s="1587"/>
      <c r="X827" s="1587"/>
      <c r="Y827" s="1587"/>
      <c r="Z827" s="1587"/>
      <c r="AA827" s="1587"/>
      <c r="AB827" s="1587"/>
      <c r="AC827" s="1482"/>
      <c r="AD827" s="1483"/>
      <c r="AE827" s="1483"/>
      <c r="AF827" s="1484"/>
      <c r="AG827" s="1482"/>
      <c r="AH827" s="1483"/>
      <c r="AI827" s="1483"/>
      <c r="AJ827" s="148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490" t="s">
        <v>763</v>
      </c>
      <c r="D828" s="1430"/>
      <c r="E828" s="1430"/>
      <c r="F828" s="1430"/>
      <c r="G828" s="1430"/>
      <c r="H828" s="1430"/>
      <c r="I828" s="60"/>
      <c r="J828" s="60"/>
      <c r="K828" s="60"/>
      <c r="L828" s="61"/>
      <c r="M828" s="1587"/>
      <c r="N828" s="1587"/>
      <c r="O828" s="1587"/>
      <c r="P828" s="1587"/>
      <c r="Q828" s="1587"/>
      <c r="R828" s="1587"/>
      <c r="S828" s="1587"/>
      <c r="T828" s="1587"/>
      <c r="U828" s="1587"/>
      <c r="V828" s="1587"/>
      <c r="W828" s="1587"/>
      <c r="X828" s="1587"/>
      <c r="Y828" s="1587"/>
      <c r="Z828" s="1587"/>
      <c r="AA828" s="1587"/>
      <c r="AB828" s="1587"/>
      <c r="AC828" s="1482"/>
      <c r="AD828" s="1483"/>
      <c r="AE828" s="1483"/>
      <c r="AF828" s="1484"/>
      <c r="AG828" s="1482"/>
      <c r="AH828" s="1483"/>
      <c r="AI828" s="1483"/>
      <c r="AJ828" s="148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490" t="s">
        <v>460</v>
      </c>
      <c r="D829" s="1430"/>
      <c r="E829" s="1430"/>
      <c r="F829" s="1430"/>
      <c r="G829" s="1430"/>
      <c r="H829" s="1430"/>
      <c r="I829" s="60"/>
      <c r="J829" s="60"/>
      <c r="K829" s="60"/>
      <c r="L829" s="61"/>
      <c r="M829" s="1587"/>
      <c r="N829" s="1587"/>
      <c r="O829" s="1587"/>
      <c r="P829" s="1587"/>
      <c r="Q829" s="1587"/>
      <c r="R829" s="1587"/>
      <c r="S829" s="1587"/>
      <c r="T829" s="1587"/>
      <c r="U829" s="1587"/>
      <c r="V829" s="1587"/>
      <c r="W829" s="1587"/>
      <c r="X829" s="1587"/>
      <c r="Y829" s="1587"/>
      <c r="Z829" s="1587"/>
      <c r="AA829" s="1587"/>
      <c r="AB829" s="1587"/>
      <c r="AC829" s="1482"/>
      <c r="AD829" s="1483"/>
      <c r="AE829" s="1483"/>
      <c r="AF829" s="1484"/>
      <c r="AG829" s="1482"/>
      <c r="AH829" s="1483"/>
      <c r="AI829" s="1483"/>
      <c r="AJ829" s="148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784</v>
      </c>
      <c r="D830" s="1430"/>
      <c r="E830" s="1430"/>
      <c r="F830" s="1430"/>
      <c r="G830" s="1430"/>
      <c r="H830" s="1430"/>
      <c r="I830" s="60"/>
      <c r="J830" s="60"/>
      <c r="K830" s="60"/>
      <c r="L830" s="61"/>
      <c r="M830" s="1587"/>
      <c r="N830" s="1587"/>
      <c r="O830" s="1587"/>
      <c r="P830" s="1587"/>
      <c r="Q830" s="1587"/>
      <c r="R830" s="1587"/>
      <c r="S830" s="1587"/>
      <c r="T830" s="1587"/>
      <c r="U830" s="1587"/>
      <c r="V830" s="1587"/>
      <c r="W830" s="1587"/>
      <c r="X830" s="1587"/>
      <c r="Y830" s="1587"/>
      <c r="Z830" s="1587"/>
      <c r="AA830" s="1587"/>
      <c r="AB830" s="1587"/>
      <c r="AC830" s="1482"/>
      <c r="AD830" s="1483"/>
      <c r="AE830" s="1483"/>
      <c r="AF830" s="1484"/>
      <c r="AG830" s="1482"/>
      <c r="AH830" s="1483"/>
      <c r="AI830" s="1483"/>
      <c r="AJ830" s="148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4" t="s">
        <v>2690</v>
      </c>
      <c r="G831" s="1635"/>
      <c r="H831" s="1635"/>
      <c r="I831" s="1635"/>
      <c r="J831" s="1635"/>
      <c r="K831" s="1635"/>
      <c r="L831" s="1635"/>
      <c r="M831" s="1587">
        <v>12</v>
      </c>
      <c r="N831" s="1587"/>
      <c r="O831" s="1587"/>
      <c r="P831" s="1587"/>
      <c r="Q831" s="1587">
        <v>12</v>
      </c>
      <c r="R831" s="1587"/>
      <c r="S831" s="1587"/>
      <c r="T831" s="1587"/>
      <c r="U831" s="1587">
        <v>12</v>
      </c>
      <c r="V831" s="1587"/>
      <c r="W831" s="1587"/>
      <c r="X831" s="1587"/>
      <c r="Y831" s="1587"/>
      <c r="Z831" s="1587"/>
      <c r="AA831" s="1587"/>
      <c r="AB831" s="1587"/>
      <c r="AC831" s="1482"/>
      <c r="AD831" s="1483"/>
      <c r="AE831" s="1483"/>
      <c r="AF831" s="1484"/>
      <c r="AG831" s="1482"/>
      <c r="AH831" s="1483"/>
      <c r="AI831" s="1483"/>
      <c r="AJ831" s="148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588" t="s">
        <v>124</v>
      </c>
      <c r="D832" s="1589"/>
      <c r="E832" s="1589"/>
      <c r="F832" s="1589"/>
      <c r="G832" s="1589"/>
      <c r="H832" s="1589"/>
      <c r="I832" s="1589"/>
      <c r="J832" s="1589"/>
      <c r="K832" s="1589"/>
      <c r="L832" s="1590"/>
      <c r="M832" s="1641">
        <f>SUM(M825:P831)</f>
        <v>12</v>
      </c>
      <c r="N832" s="1641"/>
      <c r="O832" s="1641"/>
      <c r="P832" s="1641"/>
      <c r="Q832" s="1641">
        <f>SUM(Q825:T831)</f>
        <v>12</v>
      </c>
      <c r="R832" s="1641"/>
      <c r="S832" s="1641"/>
      <c r="T832" s="1641"/>
      <c r="U832" s="1641">
        <f>SUM(U825:X831)</f>
        <v>12</v>
      </c>
      <c r="V832" s="1641"/>
      <c r="W832" s="1641"/>
      <c r="X832" s="1641"/>
      <c r="Y832" s="1641">
        <f>SUM(Y825:AB831)</f>
        <v>0</v>
      </c>
      <c r="Z832" s="1641"/>
      <c r="AA832" s="1641"/>
      <c r="AB832" s="1641"/>
      <c r="AC832" s="1641">
        <f>SUM(AC825:AF831)</f>
        <v>0</v>
      </c>
      <c r="AD832" s="1641"/>
      <c r="AE832" s="1641"/>
      <c r="AF832" s="1641"/>
      <c r="AG832" s="1641">
        <f>SUM(AG825:AJ831)</f>
        <v>0</v>
      </c>
      <c r="AH832" s="1641"/>
      <c r="AI832" s="1641"/>
      <c r="AJ832" s="164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47" t="s">
        <v>2691</v>
      </c>
      <c r="D837" s="1648"/>
      <c r="E837" s="1648"/>
      <c r="F837" s="1648"/>
      <c r="G837" s="1648"/>
      <c r="H837" s="1648"/>
      <c r="I837" s="1648"/>
      <c r="J837" s="1648"/>
      <c r="K837" s="1648"/>
      <c r="L837" s="1648"/>
      <c r="M837" s="1648"/>
      <c r="N837" s="1648"/>
      <c r="O837" s="1648"/>
      <c r="P837" s="1648"/>
      <c r="Q837" s="1648"/>
      <c r="R837" s="1648"/>
      <c r="S837" s="1648"/>
      <c r="T837" s="1648"/>
      <c r="U837" s="1648"/>
      <c r="V837" s="1648"/>
      <c r="W837" s="1648"/>
      <c r="X837" s="1648"/>
      <c r="Y837" s="1648"/>
      <c r="Z837" s="1648"/>
      <c r="AA837" s="1648"/>
      <c r="AB837" s="1648"/>
      <c r="AC837" s="1648"/>
      <c r="AD837" s="1648"/>
      <c r="AE837" s="1648"/>
      <c r="AF837" s="1648"/>
      <c r="AG837" s="1648"/>
      <c r="AH837" s="1648"/>
      <c r="AI837" s="1648"/>
      <c r="AJ837" s="164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4"/>
      <c r="BJ841" s="1654"/>
      <c r="BK841" s="1654"/>
      <c r="BL841" s="165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0">
        <v>500</v>
      </c>
      <c r="X842" s="1630"/>
      <c r="Y842" s="1630"/>
      <c r="Z842" s="1630"/>
      <c r="AA842" s="1630"/>
      <c r="AB842" s="1630"/>
      <c r="AC842" s="163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0">
        <v>500</v>
      </c>
      <c r="X843" s="1630"/>
      <c r="Y843" s="1630"/>
      <c r="Z843" s="1630"/>
      <c r="AA843" s="1630"/>
      <c r="AB843" s="1630"/>
      <c r="AC843" s="163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0">
        <v>5000</v>
      </c>
      <c r="X844" s="1630"/>
      <c r="Y844" s="1630"/>
      <c r="Z844" s="1630"/>
      <c r="AA844" s="1630"/>
      <c r="AB844" s="1630"/>
      <c r="AC844" s="163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0">
        <v>4000</v>
      </c>
      <c r="X845" s="1630"/>
      <c r="Y845" s="1630"/>
      <c r="Z845" s="1630"/>
      <c r="AA845" s="1630"/>
      <c r="AB845" s="1630"/>
      <c r="AC845" s="1630"/>
      <c r="AZ845" s="30"/>
      <c r="BA845" s="30"/>
      <c r="BB845" s="14"/>
      <c r="BC845" s="14"/>
      <c r="BD845" s="14"/>
      <c r="BE845" s="14"/>
      <c r="BF845" s="14"/>
      <c r="BG845" s="14"/>
      <c r="BH845" s="14"/>
      <c r="BI845" s="14"/>
      <c r="BJ845" s="14"/>
      <c r="BK845" s="14"/>
      <c r="BL845" s="14"/>
    </row>
    <row r="846" spans="1:64" ht="12.95" customHeight="1">
      <c r="J846" s="45" t="s">
        <v>170</v>
      </c>
      <c r="K846" s="5"/>
      <c r="L846" s="5"/>
      <c r="M846" s="1634" t="s">
        <v>334</v>
      </c>
      <c r="N846" s="1635"/>
      <c r="O846" s="1635"/>
      <c r="P846" s="1635"/>
      <c r="Q846" s="1635"/>
      <c r="R846" s="1635"/>
      <c r="S846" s="1635"/>
      <c r="T846" s="1635"/>
      <c r="U846" s="1635"/>
      <c r="V846" s="1636"/>
      <c r="W846" s="1630"/>
      <c r="X846" s="1630"/>
      <c r="Y846" s="1630"/>
      <c r="Z846" s="1630"/>
      <c r="AA846" s="1630"/>
      <c r="AB846" s="1630"/>
      <c r="AC846" s="163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68">
        <f>SUM(W842:W846)</f>
        <v>10000</v>
      </c>
      <c r="X847" s="1469"/>
      <c r="Y847" s="1469"/>
      <c r="Z847" s="1469"/>
      <c r="AA847" s="1469"/>
      <c r="AB847" s="1469"/>
      <c r="AC847" s="147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5"/>
      <c r="BH848" s="1625"/>
      <c r="BI848" s="1625"/>
      <c r="BJ848" s="1625"/>
      <c r="BK848" s="1625"/>
      <c r="BL848" s="1625"/>
    </row>
    <row r="849" spans="3:55" ht="12.95" customHeight="1">
      <c r="C849" s="2" t="s">
        <v>344</v>
      </c>
      <c r="J849" s="1588" t="s">
        <v>345</v>
      </c>
      <c r="K849" s="1589"/>
      <c r="L849" s="1589"/>
      <c r="M849" s="1589"/>
      <c r="N849" s="1589"/>
      <c r="O849" s="1589"/>
      <c r="P849" s="1589"/>
      <c r="Q849" s="1589"/>
      <c r="R849" s="1589"/>
      <c r="S849" s="1589"/>
      <c r="T849" s="1589"/>
      <c r="U849" s="1589"/>
      <c r="V849" s="1590"/>
      <c r="W849" s="1471">
        <v>57792</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5"/>
      <c r="X851" s="1645"/>
      <c r="Y851" s="1645"/>
      <c r="Z851" s="1645"/>
      <c r="AA851" s="1645"/>
      <c r="AB851" s="1645"/>
      <c r="AC851" s="1645"/>
      <c r="AZ851" s="1611"/>
      <c r="BA851" s="1611"/>
      <c r="BB851" s="14"/>
      <c r="BC851" s="14"/>
    </row>
    <row r="852" spans="3:55" ht="12.95" customHeight="1">
      <c r="J852" s="45" t="s">
        <v>351</v>
      </c>
      <c r="K852" s="5"/>
      <c r="L852" s="5"/>
      <c r="M852" s="5"/>
      <c r="N852" s="5"/>
      <c r="O852" s="5"/>
      <c r="P852" s="5"/>
      <c r="Q852" s="5"/>
      <c r="R852" s="5"/>
      <c r="S852" s="5"/>
      <c r="T852" s="5"/>
      <c r="U852" s="5"/>
      <c r="V852" s="46"/>
      <c r="W852" s="1645"/>
      <c r="X852" s="1645"/>
      <c r="Y852" s="1645"/>
      <c r="Z852" s="1645"/>
      <c r="AA852" s="1645"/>
      <c r="AB852" s="1645"/>
      <c r="AC852" s="1645"/>
      <c r="AZ852" s="30"/>
      <c r="BA852" s="30"/>
      <c r="BB852" s="14"/>
      <c r="BC852" s="14"/>
    </row>
    <row r="853" spans="3:55" ht="12.95" customHeight="1">
      <c r="J853" s="45" t="s">
        <v>460</v>
      </c>
      <c r="K853" s="5"/>
      <c r="L853" s="5"/>
      <c r="M853" s="5"/>
      <c r="N853" s="5"/>
      <c r="O853" s="5"/>
      <c r="P853" s="5"/>
      <c r="Q853" s="5"/>
      <c r="R853" s="5"/>
      <c r="S853" s="5"/>
      <c r="T853" s="5"/>
      <c r="U853" s="5"/>
      <c r="V853" s="46"/>
      <c r="W853" s="1645">
        <v>20000</v>
      </c>
      <c r="X853" s="1645"/>
      <c r="Y853" s="1645"/>
      <c r="Z853" s="1645"/>
      <c r="AA853" s="1645"/>
      <c r="AB853" s="1645"/>
      <c r="AC853" s="1645"/>
      <c r="AZ853" s="30"/>
      <c r="BA853" s="30"/>
      <c r="BB853" s="14"/>
      <c r="BC853" s="14"/>
    </row>
    <row r="854" spans="3:55" ht="12.95" customHeight="1">
      <c r="J854" s="62" t="s">
        <v>621</v>
      </c>
      <c r="K854" s="5"/>
      <c r="L854" s="5"/>
      <c r="M854" s="5"/>
      <c r="N854" s="5"/>
      <c r="O854" s="5"/>
      <c r="P854" s="5"/>
      <c r="Q854" s="5"/>
      <c r="R854" s="5"/>
      <c r="S854" s="5"/>
      <c r="T854" s="5"/>
      <c r="U854" s="5"/>
      <c r="V854" s="46"/>
      <c r="W854" s="1645">
        <v>60000</v>
      </c>
      <c r="X854" s="1645"/>
      <c r="Y854" s="1645"/>
      <c r="Z854" s="1645"/>
      <c r="AA854" s="1645"/>
      <c r="AB854" s="1645"/>
      <c r="AC854" s="1645"/>
      <c r="AZ854" s="34"/>
      <c r="BA854" s="34"/>
      <c r="BB854" s="34"/>
      <c r="BC854" s="34"/>
    </row>
    <row r="855" spans="3:55" ht="12.95" customHeight="1">
      <c r="J855" s="63"/>
      <c r="K855" s="48"/>
      <c r="L855" s="48"/>
      <c r="M855" s="48"/>
      <c r="N855" s="48"/>
      <c r="O855" s="48"/>
      <c r="P855" s="48"/>
      <c r="Q855" s="48"/>
      <c r="R855" s="48"/>
      <c r="S855" s="48"/>
      <c r="T855" s="48"/>
      <c r="U855" s="48"/>
      <c r="V855" s="54" t="s">
        <v>272</v>
      </c>
      <c r="W855" s="1646">
        <f>SUM(W851:W854)</f>
        <v>80000</v>
      </c>
      <c r="X855" s="1646"/>
      <c r="Y855" s="1646"/>
      <c r="Z855" s="1646"/>
      <c r="AA855" s="1646"/>
      <c r="AB855" s="1646"/>
      <c r="AC855" s="164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2">
        <v>35000</v>
      </c>
      <c r="X857" s="1643"/>
      <c r="Y857" s="1643"/>
      <c r="Z857" s="1643"/>
      <c r="AA857" s="1643"/>
      <c r="AB857" s="1643"/>
      <c r="AC857" s="1644"/>
      <c r="AD857" s="528"/>
      <c r="AZ857" s="34"/>
      <c r="BA857" s="34"/>
      <c r="BB857" s="34"/>
      <c r="BC857" s="34"/>
    </row>
    <row r="858" spans="3:55" ht="12.95" customHeight="1">
      <c r="C858" s="2" t="s">
        <v>347</v>
      </c>
      <c r="J858" s="121" t="s">
        <v>1657</v>
      </c>
      <c r="K858" s="5"/>
      <c r="L858" s="5"/>
      <c r="M858" s="5"/>
      <c r="N858" s="5"/>
      <c r="O858" s="5"/>
      <c r="P858" s="5"/>
      <c r="Q858" s="5"/>
      <c r="R858" s="5"/>
      <c r="S858" s="5"/>
      <c r="T858" s="1627"/>
      <c r="U858" s="1628"/>
      <c r="V858" s="162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2"/>
      <c r="X859" s="1643"/>
      <c r="Y859" s="1643"/>
      <c r="Z859" s="1643"/>
      <c r="AA859" s="1643"/>
      <c r="AB859" s="1643"/>
      <c r="AC859" s="1644"/>
      <c r="AD859" s="533"/>
      <c r="AZ859" s="34"/>
      <c r="BA859" s="34"/>
      <c r="BB859" s="34"/>
      <c r="BC859" s="34"/>
    </row>
    <row r="860" spans="3:55" ht="12.95" customHeight="1">
      <c r="C860" s="2"/>
      <c r="J860" s="121" t="s">
        <v>1658</v>
      </c>
      <c r="K860" s="5"/>
      <c r="L860" s="5"/>
      <c r="M860" s="5"/>
      <c r="N860" s="5"/>
      <c r="O860" s="5"/>
      <c r="P860" s="5"/>
      <c r="Q860" s="5"/>
      <c r="R860" s="5"/>
      <c r="S860" s="5"/>
      <c r="T860" s="1627"/>
      <c r="U860" s="1628"/>
      <c r="V860" s="1629"/>
      <c r="W860" s="874"/>
      <c r="X860" s="875"/>
      <c r="Y860" s="875"/>
      <c r="Z860" s="875"/>
      <c r="AA860" s="875"/>
      <c r="AB860" s="875"/>
      <c r="AC860" s="876"/>
      <c r="AD860" s="533"/>
      <c r="AZ860" s="34"/>
      <c r="BA860" s="34"/>
      <c r="BB860" s="34"/>
      <c r="BC860" s="34"/>
    </row>
    <row r="861" spans="3:55" ht="12.95" customHeight="1">
      <c r="J861" s="45" t="s">
        <v>170</v>
      </c>
      <c r="K861" s="5"/>
      <c r="L861" s="5"/>
      <c r="M861" s="1634" t="s">
        <v>334</v>
      </c>
      <c r="N861" s="1635"/>
      <c r="O861" s="1635"/>
      <c r="P861" s="1635"/>
      <c r="Q861" s="1635"/>
      <c r="R861" s="1635"/>
      <c r="S861" s="1635"/>
      <c r="T861" s="1635"/>
      <c r="U861" s="1635"/>
      <c r="V861" s="1636"/>
      <c r="W861" s="1642"/>
      <c r="X861" s="1643"/>
      <c r="Y861" s="1643"/>
      <c r="Z861" s="1643"/>
      <c r="AA861" s="1643"/>
      <c r="AB861" s="1643"/>
      <c r="AC861" s="1644"/>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1">
        <f>SUM(W857:W861)</f>
        <v>35000</v>
      </c>
      <c r="X862" s="1632"/>
      <c r="Y862" s="1632"/>
      <c r="Z862" s="1632"/>
      <c r="AA862" s="1632"/>
      <c r="AB862" s="1632"/>
      <c r="AC862" s="163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2">
        <v>73500</v>
      </c>
      <c r="X863" s="1643"/>
      <c r="Y863" s="1643"/>
      <c r="Z863" s="1643"/>
      <c r="AA863" s="1643"/>
      <c r="AB863" s="1643"/>
      <c r="AC863" s="1644"/>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0">
        <v>5000</v>
      </c>
      <c r="X865" s="1630"/>
      <c r="Y865" s="1630"/>
      <c r="Z865" s="1630"/>
      <c r="AA865" s="1630"/>
      <c r="AB865" s="1630"/>
      <c r="AC865" s="1630"/>
      <c r="AU865" s="14"/>
      <c r="AZ865" s="34"/>
      <c r="BA865" s="34"/>
      <c r="BB865" s="34"/>
      <c r="BC865" s="34"/>
    </row>
    <row r="866" spans="3:55" ht="12.95" customHeight="1">
      <c r="J866" s="45" t="s">
        <v>523</v>
      </c>
      <c r="K866" s="5"/>
      <c r="L866" s="5"/>
      <c r="M866" s="5"/>
      <c r="N866" s="5"/>
      <c r="O866" s="5"/>
      <c r="P866" s="5"/>
      <c r="Q866" s="5"/>
      <c r="R866" s="5"/>
      <c r="S866" s="5"/>
      <c r="T866" s="5"/>
      <c r="U866" s="5"/>
      <c r="V866" s="46"/>
      <c r="W866" s="1630">
        <f>298400-291292</f>
        <v>7108</v>
      </c>
      <c r="X866" s="1630"/>
      <c r="Y866" s="1630"/>
      <c r="Z866" s="1630"/>
      <c r="AA866" s="1630"/>
      <c r="AB866" s="1630"/>
      <c r="AC866" s="1630"/>
      <c r="AU866" s="4"/>
      <c r="AZ866" s="34"/>
      <c r="BA866" s="34"/>
      <c r="BB866" s="34"/>
      <c r="BC866" s="34"/>
    </row>
    <row r="867" spans="3:55" ht="12.95" customHeight="1">
      <c r="J867" s="45" t="s">
        <v>522</v>
      </c>
      <c r="K867" s="5"/>
      <c r="L867" s="5"/>
      <c r="M867" s="5"/>
      <c r="N867" s="5"/>
      <c r="O867" s="5"/>
      <c r="P867" s="5"/>
      <c r="Q867" s="5"/>
      <c r="R867" s="5"/>
      <c r="S867" s="5"/>
      <c r="T867" s="5"/>
      <c r="U867" s="5"/>
      <c r="V867" s="46"/>
      <c r="W867" s="1630">
        <v>30000</v>
      </c>
      <c r="X867" s="1630"/>
      <c r="Y867" s="1630"/>
      <c r="Z867" s="1630"/>
      <c r="AA867" s="1630"/>
      <c r="AB867" s="1630"/>
      <c r="AC867" s="1630"/>
      <c r="AU867" s="4"/>
      <c r="AZ867" s="34"/>
      <c r="BA867" s="34"/>
      <c r="BB867" s="34"/>
      <c r="BC867" s="34"/>
    </row>
    <row r="868" spans="3:55" ht="12.95" customHeight="1">
      <c r="J868" s="45" t="s">
        <v>521</v>
      </c>
      <c r="K868" s="5"/>
      <c r="L868" s="5"/>
      <c r="M868" s="5"/>
      <c r="N868" s="5"/>
      <c r="O868" s="5"/>
      <c r="P868" s="5"/>
      <c r="Q868" s="5"/>
      <c r="R868" s="5"/>
      <c r="S868" s="5"/>
      <c r="T868" s="5"/>
      <c r="U868" s="5"/>
      <c r="V868" s="46"/>
      <c r="W868" s="1630"/>
      <c r="X868" s="1630"/>
      <c r="Y868" s="1630"/>
      <c r="Z868" s="1630"/>
      <c r="AA868" s="1630"/>
      <c r="AB868" s="1630"/>
      <c r="AC868" s="1630"/>
      <c r="AU868" s="4"/>
      <c r="AZ868" s="34"/>
      <c r="BA868" s="34"/>
      <c r="BB868" s="34"/>
      <c r="BC868" s="34"/>
    </row>
    <row r="869" spans="3:55" ht="12.95" customHeight="1">
      <c r="J869" s="45" t="s">
        <v>520</v>
      </c>
      <c r="K869" s="5"/>
      <c r="L869" s="5"/>
      <c r="M869" s="5"/>
      <c r="N869" s="5"/>
      <c r="O869" s="5"/>
      <c r="P869" s="5"/>
      <c r="Q869" s="5"/>
      <c r="R869" s="5"/>
      <c r="S869" s="5"/>
      <c r="T869" s="5"/>
      <c r="U869" s="5"/>
      <c r="V869" s="46"/>
      <c r="W869" s="1630"/>
      <c r="X869" s="1630"/>
      <c r="Y869" s="1630"/>
      <c r="Z869" s="1630"/>
      <c r="AA869" s="1630"/>
      <c r="AB869" s="1630"/>
      <c r="AC869" s="1630"/>
      <c r="AU869" s="4"/>
      <c r="AZ869" s="34"/>
      <c r="BA869" s="34"/>
      <c r="BB869" s="34"/>
      <c r="BC869" s="34"/>
    </row>
    <row r="870" spans="3:55" ht="12.95" customHeight="1">
      <c r="J870" s="45" t="s">
        <v>519</v>
      </c>
      <c r="K870" s="5"/>
      <c r="L870" s="5"/>
      <c r="M870" s="5"/>
      <c r="N870" s="5"/>
      <c r="O870" s="5"/>
      <c r="P870" s="5"/>
      <c r="Q870" s="5"/>
      <c r="R870" s="5"/>
      <c r="S870" s="5"/>
      <c r="T870" s="5"/>
      <c r="U870" s="5"/>
      <c r="V870" s="46"/>
      <c r="W870" s="1630"/>
      <c r="X870" s="1630"/>
      <c r="Y870" s="1630"/>
      <c r="Z870" s="1630"/>
      <c r="AA870" s="1630"/>
      <c r="AB870" s="1630"/>
      <c r="AC870" s="1630"/>
      <c r="AU870" s="4"/>
      <c r="AZ870" s="34"/>
      <c r="BA870" s="34"/>
      <c r="BB870" s="34"/>
      <c r="BC870" s="34"/>
    </row>
    <row r="871" spans="3:55" ht="12.95" customHeight="1">
      <c r="J871" s="45" t="s">
        <v>170</v>
      </c>
      <c r="K871" s="5"/>
      <c r="L871" s="5"/>
      <c r="M871" s="1634" t="s">
        <v>334</v>
      </c>
      <c r="N871" s="1635"/>
      <c r="O871" s="1635"/>
      <c r="P871" s="1635"/>
      <c r="Q871" s="1635"/>
      <c r="R871" s="1635"/>
      <c r="S871" s="1635"/>
      <c r="T871" s="1635"/>
      <c r="U871" s="1635"/>
      <c r="V871" s="1636"/>
      <c r="W871" s="1630"/>
      <c r="X871" s="1630"/>
      <c r="Y871" s="1630"/>
      <c r="Z871" s="1630"/>
      <c r="AA871" s="1630"/>
      <c r="AB871" s="1630"/>
      <c r="AC871" s="163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1">
        <f>SUM(W865:W871)</f>
        <v>42108</v>
      </c>
      <c r="X872" s="1591"/>
      <c r="Y872" s="1591"/>
      <c r="Z872" s="1591"/>
      <c r="AA872" s="1591"/>
      <c r="AB872" s="1591"/>
      <c r="AC872" s="159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634" t="s">
        <v>334</v>
      </c>
      <c r="N874" s="1635"/>
      <c r="O874" s="1635"/>
      <c r="P874" s="1635"/>
      <c r="Q874" s="1635"/>
      <c r="R874" s="1635"/>
      <c r="S874" s="1635"/>
      <c r="T874" s="1635"/>
      <c r="U874" s="1635"/>
      <c r="V874" s="1636"/>
      <c r="W874" s="1471"/>
      <c r="X874" s="1339"/>
      <c r="Y874" s="1339"/>
      <c r="Z874" s="1339"/>
      <c r="AA874" s="1339"/>
      <c r="AB874" s="1339"/>
      <c r="AC874" s="1340"/>
      <c r="AD874" s="533"/>
      <c r="AV874" s="14"/>
      <c r="AW874" s="14"/>
      <c r="AX874" s="14"/>
      <c r="AY874" s="14"/>
      <c r="AZ874" s="34"/>
      <c r="BA874" s="34"/>
      <c r="BB874" s="34"/>
      <c r="BC874" s="34"/>
    </row>
    <row r="875" spans="3:55" ht="12.95" customHeight="1">
      <c r="C875" s="2" t="s">
        <v>1246</v>
      </c>
      <c r="J875" s="45" t="s">
        <v>170</v>
      </c>
      <c r="K875" s="5"/>
      <c r="L875" s="5"/>
      <c r="M875" s="1634" t="s">
        <v>334</v>
      </c>
      <c r="N875" s="1635"/>
      <c r="O875" s="1635"/>
      <c r="P875" s="1635"/>
      <c r="Q875" s="1635"/>
      <c r="R875" s="1635"/>
      <c r="S875" s="1635"/>
      <c r="T875" s="1635"/>
      <c r="U875" s="1635"/>
      <c r="V875" s="1636"/>
      <c r="W875" s="1471"/>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34" t="s">
        <v>334</v>
      </c>
      <c r="N876" s="1635"/>
      <c r="O876" s="1635"/>
      <c r="P876" s="1635"/>
      <c r="Q876" s="1635"/>
      <c r="R876" s="1635"/>
      <c r="S876" s="1635"/>
      <c r="T876" s="1635"/>
      <c r="U876" s="1635"/>
      <c r="V876" s="1636"/>
      <c r="W876" s="1471"/>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4" t="s">
        <v>334</v>
      </c>
      <c r="N877" s="1635"/>
      <c r="O877" s="1635"/>
      <c r="P877" s="1635"/>
      <c r="Q877" s="1635"/>
      <c r="R877" s="1635"/>
      <c r="S877" s="1635"/>
      <c r="T877" s="1635"/>
      <c r="U877" s="1635"/>
      <c r="V877" s="1636"/>
      <c r="W877" s="1471"/>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4" t="s">
        <v>334</v>
      </c>
      <c r="N878" s="1635"/>
      <c r="O878" s="1635"/>
      <c r="P878" s="1635"/>
      <c r="Q878" s="1635"/>
      <c r="R878" s="1635"/>
      <c r="S878" s="1635"/>
      <c r="T878" s="1635"/>
      <c r="U878" s="1635"/>
      <c r="V878" s="1636"/>
      <c r="W878" s="1471"/>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68">
        <f>SUM(W874:W878)</f>
        <v>0</v>
      </c>
      <c r="X879" s="1469"/>
      <c r="Y879" s="1469"/>
      <c r="Z879" s="1469"/>
      <c r="AA879" s="1469"/>
      <c r="AB879" s="1469"/>
      <c r="AC879" s="1470"/>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69">
        <f>W847+W855+W862+W863+W872+W879+W849</f>
        <v>298400</v>
      </c>
      <c r="AD883" s="1469"/>
      <c r="AE883" s="1469"/>
      <c r="AF883" s="1469"/>
      <c r="AG883" s="1469"/>
      <c r="AH883" s="147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37">
        <f>O797+O777+G753</f>
        <v>49</v>
      </c>
      <c r="AD884" s="1637"/>
      <c r="AE884" s="1637"/>
      <c r="AF884" s="1637"/>
      <c r="AG884" s="1637"/>
      <c r="AH884" s="1638"/>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591">
        <f>IF(ISERROR((ROUNDDOWN(AC883/AC884,0))),0,(ROUNDDOWN(AC883/AC884,0)))</f>
        <v>6089</v>
      </c>
      <c r="AD885" s="1591"/>
      <c r="AE885" s="1591"/>
      <c r="AF885" s="1591"/>
      <c r="AG885" s="1591"/>
      <c r="AH885" s="159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39">
        <f>+'Sources and Uses Budget'!C75</f>
        <v>222868</v>
      </c>
      <c r="AD886" s="1640"/>
      <c r="AE886" s="1640"/>
      <c r="AF886" s="1640"/>
      <c r="AG886" s="1640"/>
      <c r="AH886" s="1640"/>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0"/>
      <c r="AD887" s="1630"/>
      <c r="AE887" s="1630"/>
      <c r="AF887" s="1630"/>
      <c r="AG887" s="1630"/>
      <c r="AH887" s="163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9">
        <v>22800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12250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82"/>
      <c r="AD890" s="1483"/>
      <c r="AE890" s="1483"/>
      <c r="AF890" s="1483"/>
      <c r="AG890" s="1483"/>
      <c r="AH890" s="148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2.95" hidden="1" customHeight="1">
      <c r="C892" s="1588" t="s">
        <v>2234</v>
      </c>
      <c r="D892" s="1589"/>
      <c r="E892" s="1589"/>
      <c r="F892" s="1589"/>
      <c r="G892" s="1589"/>
      <c r="H892" s="1589"/>
      <c r="I892" s="1589"/>
      <c r="J892" s="1589"/>
      <c r="K892" s="1589"/>
      <c r="L892" s="1589"/>
      <c r="M892" s="1589"/>
      <c r="N892" s="1589"/>
      <c r="O892" s="1589"/>
      <c r="P892" s="1589"/>
      <c r="Q892" s="1589"/>
      <c r="R892" s="1589"/>
      <c r="S892" s="1589"/>
      <c r="T892" s="1589"/>
      <c r="U892" s="1589"/>
      <c r="V892" s="1589"/>
      <c r="W892" s="1589"/>
      <c r="X892" s="1589"/>
      <c r="Y892" s="1589"/>
      <c r="Z892" s="1589"/>
      <c r="AA892" s="1589"/>
      <c r="AB892" s="1590"/>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339"/>
      <c r="AD893" s="1339"/>
      <c r="AE893" s="1339"/>
      <c r="AF893" s="1339"/>
      <c r="AG893" s="1339"/>
      <c r="AH893" s="1340"/>
      <c r="AZ893" s="34"/>
      <c r="BA893" s="34"/>
      <c r="BB893" s="34"/>
      <c r="BC893" s="34"/>
    </row>
    <row r="894" spans="3:55" ht="12.95" customHeight="1">
      <c r="C894" s="1658" t="s">
        <v>957</v>
      </c>
      <c r="D894" s="1659"/>
      <c r="E894" s="1659"/>
      <c r="F894" s="1659"/>
      <c r="G894" s="1659"/>
      <c r="H894" s="1659"/>
      <c r="I894" s="1659"/>
      <c r="J894" s="1659"/>
      <c r="K894" s="1659"/>
      <c r="L894" s="1659"/>
      <c r="M894" s="1659"/>
      <c r="N894" s="1659"/>
      <c r="O894" s="1659"/>
      <c r="P894" s="1659"/>
      <c r="Q894" s="1659"/>
      <c r="R894" s="1659"/>
      <c r="S894" s="1659"/>
      <c r="T894" s="1659"/>
      <c r="U894" s="1659"/>
      <c r="V894" s="1659"/>
      <c r="W894" s="1659"/>
      <c r="X894" s="1659"/>
      <c r="Y894" s="1659"/>
      <c r="Z894" s="1659"/>
      <c r="AA894" s="1659"/>
      <c r="AB894" s="1660"/>
      <c r="AC894" s="1630"/>
      <c r="AD894" s="1630"/>
      <c r="AE894" s="1630"/>
      <c r="AF894" s="1630"/>
      <c r="AG894" s="1630"/>
      <c r="AH894" s="1630"/>
      <c r="AZ894" s="34"/>
      <c r="BA894" s="34"/>
      <c r="BB894" s="34"/>
      <c r="BC894" s="34"/>
    </row>
    <row r="895" spans="3:55" ht="12.95" customHeight="1">
      <c r="C895" s="1658" t="s">
        <v>957</v>
      </c>
      <c r="D895" s="1659"/>
      <c r="E895" s="1659"/>
      <c r="F895" s="1659"/>
      <c r="G895" s="1659"/>
      <c r="H895" s="1659"/>
      <c r="I895" s="1659"/>
      <c r="J895" s="1659"/>
      <c r="K895" s="1659"/>
      <c r="L895" s="1659"/>
      <c r="M895" s="1659"/>
      <c r="N895" s="1659"/>
      <c r="O895" s="1659"/>
      <c r="P895" s="1659"/>
      <c r="Q895" s="1659"/>
      <c r="R895" s="1659"/>
      <c r="S895" s="1659"/>
      <c r="T895" s="1659"/>
      <c r="U895" s="1659"/>
      <c r="V895" s="1659"/>
      <c r="W895" s="1659"/>
      <c r="X895" s="1659"/>
      <c r="Y895" s="1659"/>
      <c r="Z895" s="1659"/>
      <c r="AA895" s="1659"/>
      <c r="AB895" s="1660"/>
      <c r="AC895" s="1630"/>
      <c r="AD895" s="1630"/>
      <c r="AE895" s="1630"/>
      <c r="AF895" s="1630"/>
      <c r="AG895" s="1630"/>
      <c r="AH895" s="163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1"/>
      <c r="AA899" s="1339"/>
      <c r="AB899" s="1339"/>
      <c r="AC899" s="1339"/>
      <c r="AD899" s="1339"/>
      <c r="AE899" s="1340"/>
      <c r="AF899" s="533"/>
      <c r="AZ899" s="34"/>
      <c r="BB899" s="30"/>
      <c r="BC899" s="816"/>
      <c r="BD899" s="1626"/>
      <c r="BE899" s="162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1"/>
      <c r="AA900" s="1339"/>
      <c r="AB900" s="1339"/>
      <c r="AC900" s="1339"/>
      <c r="AD900" s="1339"/>
      <c r="AE900" s="1340"/>
      <c r="AZ900" s="34"/>
      <c r="BB900" s="30"/>
      <c r="BC900" s="816"/>
      <c r="BD900" s="1626"/>
      <c r="BE900" s="162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1"/>
      <c r="AA901" s="1339"/>
      <c r="AB901" s="1339"/>
      <c r="AC901" s="1339"/>
      <c r="AD901" s="1339"/>
      <c r="AE901" s="1340"/>
      <c r="AZ901" s="34"/>
      <c r="BB901" s="30"/>
      <c r="BC901" s="816"/>
      <c r="BD901" s="1625"/>
      <c r="BE901" s="162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68">
        <f>Z899-(Z900+Z901)</f>
        <v>0</v>
      </c>
      <c r="AA902" s="1469"/>
      <c r="AB902" s="1469"/>
      <c r="AC902" s="1469"/>
      <c r="AD902" s="1469"/>
      <c r="AE902" s="1470"/>
      <c r="AZ902" s="34"/>
      <c r="BB902" s="30"/>
      <c r="BC902" s="816"/>
      <c r="BD902" s="1625"/>
      <c r="BE902" s="162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5"/>
      <c r="BE903" s="162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6"/>
      <c r="BE904" s="162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5"/>
      <c r="BE905" s="1655"/>
      <c r="BF905" s="165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4"/>
      <c r="BE906" s="1654"/>
      <c r="BF906" s="165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5"/>
      <c r="BE907" s="162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6"/>
      <c r="BE908" s="1625"/>
      <c r="BF908" s="14"/>
    </row>
    <row r="909" spans="1:58" ht="12.95" customHeight="1">
      <c r="AZ909" s="34"/>
      <c r="BB909" s="30"/>
      <c r="BC909" s="816"/>
    </row>
    <row r="910" spans="1:58" ht="12.95" customHeight="1">
      <c r="A910" s="1530" t="s">
        <v>96</v>
      </c>
      <c r="B910" s="1530"/>
      <c r="C910" s="1530"/>
      <c r="D910" s="1530"/>
      <c r="E910" s="1530"/>
      <c r="F910" s="1530"/>
      <c r="G910" s="1530"/>
      <c r="H910" s="1530"/>
      <c r="I910" s="1530"/>
      <c r="J910" s="1530"/>
      <c r="K910" s="1530"/>
      <c r="L910" s="1530"/>
      <c r="M910" s="1530"/>
      <c r="N910" s="1530"/>
      <c r="O910" s="1530"/>
      <c r="P910" s="1530"/>
      <c r="Q910" s="1530"/>
      <c r="R910" s="1530"/>
      <c r="S910" s="1530"/>
      <c r="T910" s="1530"/>
      <c r="U910" s="1530"/>
      <c r="V910" s="1530"/>
      <c r="W910" s="1530"/>
      <c r="X910" s="1530"/>
      <c r="Y910" s="1530"/>
      <c r="Z910" s="1530"/>
      <c r="AA910" s="1530"/>
      <c r="AB910" s="1530"/>
      <c r="AC910" s="1530"/>
      <c r="AD910" s="1530"/>
      <c r="AE910" s="1530"/>
      <c r="AF910" s="1530"/>
      <c r="AG910" s="1530"/>
      <c r="AH910" s="1530"/>
      <c r="AI910" s="1530"/>
      <c r="AJ910" s="1530"/>
      <c r="AK910" s="1530"/>
      <c r="AL910" s="1530"/>
      <c r="AM910" s="1530"/>
      <c r="AN910" s="1530"/>
      <c r="AO910" s="1530"/>
      <c r="AP910" s="1530"/>
      <c r="AQ910" s="1530"/>
      <c r="AR910" s="1530"/>
      <c r="AS910" s="1530"/>
      <c r="AT910" s="1530"/>
      <c r="AZ910" s="34"/>
      <c r="BA910" s="34"/>
      <c r="BB910" s="30"/>
      <c r="BC910" s="30"/>
      <c r="BD910" s="1626"/>
      <c r="BE910" s="1625"/>
      <c r="BF910" s="911"/>
    </row>
    <row r="911" spans="1:58" ht="12.95" customHeight="1">
      <c r="A911" s="1530"/>
      <c r="B911" s="1530"/>
      <c r="C911" s="1530"/>
      <c r="D911" s="1530"/>
      <c r="E911" s="1530"/>
      <c r="F911" s="1530"/>
      <c r="G911" s="1530"/>
      <c r="H911" s="1530"/>
      <c r="I911" s="1530"/>
      <c r="J911" s="1530"/>
      <c r="K911" s="1530"/>
      <c r="L911" s="1530"/>
      <c r="M911" s="1530"/>
      <c r="N911" s="1530"/>
      <c r="O911" s="1530"/>
      <c r="P911" s="1530"/>
      <c r="Q911" s="1530"/>
      <c r="R911" s="1530"/>
      <c r="S911" s="1530"/>
      <c r="T911" s="1530"/>
      <c r="U911" s="1530"/>
      <c r="V911" s="1530"/>
      <c r="W911" s="1530"/>
      <c r="X911" s="1530"/>
      <c r="Y911" s="1530"/>
      <c r="Z911" s="1530"/>
      <c r="AA911" s="1530"/>
      <c r="AB911" s="1530"/>
      <c r="AC911" s="1530"/>
      <c r="AD911" s="1530"/>
      <c r="AE911" s="1530"/>
      <c r="AF911" s="1530"/>
      <c r="AG911" s="1530"/>
      <c r="AH911" s="1530"/>
      <c r="AI911" s="1530"/>
      <c r="AJ911" s="1530"/>
      <c r="AK911" s="1530"/>
      <c r="AL911" s="1530"/>
      <c r="AM911" s="1530"/>
      <c r="AN911" s="1530"/>
      <c r="AO911" s="1530"/>
      <c r="AP911" s="1530"/>
      <c r="AQ911" s="1530"/>
      <c r="AR911" s="1530"/>
      <c r="AS911" s="1530"/>
      <c r="AT911" s="1530"/>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23" t="s">
        <v>391</v>
      </c>
      <c r="AC917" s="1423"/>
      <c r="AD917" s="1423"/>
      <c r="AE917" s="1423"/>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19" t="s">
        <v>546</v>
      </c>
      <c r="V918" s="1420"/>
      <c r="W918" s="1420"/>
      <c r="X918" s="1420"/>
      <c r="Y918" s="1420"/>
      <c r="Z918" s="1421"/>
      <c r="AA918" s="1623">
        <f>+AM554+AM556</f>
        <v>10811112</v>
      </c>
      <c r="AB918" s="1520"/>
      <c r="AC918" s="1520"/>
      <c r="AD918" s="1520"/>
      <c r="AE918" s="1520"/>
      <c r="AF918" s="162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19" t="s">
        <v>546</v>
      </c>
      <c r="V919" s="1420"/>
      <c r="W919" s="1420"/>
      <c r="X919" s="1420"/>
      <c r="Y919" s="1420"/>
      <c r="Z919" s="1421"/>
      <c r="AA919" s="1623">
        <f>+AM555</f>
        <v>11434462</v>
      </c>
      <c r="AB919" s="1520"/>
      <c r="AC919" s="1520"/>
      <c r="AD919" s="1520"/>
      <c r="AE919" s="1520"/>
      <c r="AF919" s="162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19" t="s">
        <v>592</v>
      </c>
      <c r="V920" s="1420"/>
      <c r="W920" s="1420"/>
      <c r="X920" s="1420"/>
      <c r="Y920" s="1420"/>
      <c r="Z920" s="1421"/>
      <c r="AA920" s="1623"/>
      <c r="AB920" s="1520"/>
      <c r="AC920" s="1520"/>
      <c r="AD920" s="1520"/>
      <c r="AE920" s="1520"/>
      <c r="AF920" s="162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19" t="s">
        <v>592</v>
      </c>
      <c r="V921" s="1420"/>
      <c r="W921" s="1420"/>
      <c r="X921" s="1420"/>
      <c r="Y921" s="1420"/>
      <c r="Z921" s="1421"/>
      <c r="AA921" s="1623"/>
      <c r="AB921" s="1520"/>
      <c r="AC921" s="1520"/>
      <c r="AD921" s="1520"/>
      <c r="AE921" s="1520"/>
      <c r="AF921" s="162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19" t="s">
        <v>592</v>
      </c>
      <c r="V922" s="1420"/>
      <c r="W922" s="1420"/>
      <c r="X922" s="1420"/>
      <c r="Y922" s="1420"/>
      <c r="Z922" s="1421"/>
      <c r="AA922" s="1623"/>
      <c r="AB922" s="1520"/>
      <c r="AC922" s="1520"/>
      <c r="AD922" s="1520"/>
      <c r="AE922" s="1520"/>
      <c r="AF922" s="162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19" t="s">
        <v>592</v>
      </c>
      <c r="V923" s="1420"/>
      <c r="W923" s="1420"/>
      <c r="X923" s="1420"/>
      <c r="Y923" s="1420"/>
      <c r="Z923" s="1421"/>
      <c r="AA923" s="1623"/>
      <c r="AB923" s="1520"/>
      <c r="AC923" s="1520"/>
      <c r="AD923" s="1520"/>
      <c r="AE923" s="1520"/>
      <c r="AF923" s="162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19" t="s">
        <v>592</v>
      </c>
      <c r="V924" s="1420"/>
      <c r="W924" s="1420"/>
      <c r="X924" s="1420"/>
      <c r="Y924" s="1420"/>
      <c r="Z924" s="1421"/>
      <c r="AA924" s="1623"/>
      <c r="AB924" s="1520"/>
      <c r="AC924" s="1520"/>
      <c r="AD924" s="1520"/>
      <c r="AE924" s="1520"/>
      <c r="AF924" s="162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19" t="s">
        <v>592</v>
      </c>
      <c r="V925" s="1420"/>
      <c r="W925" s="1420"/>
      <c r="X925" s="1420"/>
      <c r="Y925" s="1420"/>
      <c r="Z925" s="1421"/>
      <c r="AA925" s="1623"/>
      <c r="AB925" s="1520"/>
      <c r="AC925" s="1520"/>
      <c r="AD925" s="1520"/>
      <c r="AE925" s="1520"/>
      <c r="AF925" s="1624"/>
      <c r="AZ925" s="34"/>
      <c r="BA925" s="34"/>
      <c r="BB925" s="34"/>
      <c r="BC925" s="34"/>
    </row>
    <row r="926" spans="1:58" ht="12.95" customHeight="1">
      <c r="F926" s="1616" t="s">
        <v>2194</v>
      </c>
      <c r="G926" s="1617"/>
      <c r="H926" s="1617"/>
      <c r="I926" s="1617"/>
      <c r="J926" s="1617"/>
      <c r="K926" s="1617"/>
      <c r="L926" s="1617"/>
      <c r="M926" s="1617"/>
      <c r="N926" s="1617"/>
      <c r="O926" s="1617"/>
      <c r="P926" s="1617"/>
      <c r="Q926" s="1617"/>
      <c r="R926" s="1617"/>
      <c r="S926" s="1617"/>
      <c r="T926" s="1618"/>
      <c r="U926" s="1619" t="s">
        <v>592</v>
      </c>
      <c r="V926" s="1420"/>
      <c r="W926" s="1420"/>
      <c r="X926" s="1420"/>
      <c r="Y926" s="1420"/>
      <c r="Z926" s="1421"/>
      <c r="AA926" s="1623"/>
      <c r="AB926" s="1520"/>
      <c r="AC926" s="1520"/>
      <c r="AD926" s="1520"/>
      <c r="AE926" s="1520"/>
      <c r="AF926" s="1624"/>
      <c r="AZ926" s="34"/>
      <c r="BA926" s="34"/>
      <c r="BB926" s="34"/>
      <c r="BC926" s="34"/>
    </row>
    <row r="927" spans="1:58" ht="12.95" customHeight="1">
      <c r="F927" s="1616" t="s">
        <v>680</v>
      </c>
      <c r="G927" s="1617"/>
      <c r="H927" s="1617"/>
      <c r="I927" s="1617"/>
      <c r="J927" s="1617"/>
      <c r="K927" s="1617"/>
      <c r="L927" s="1617"/>
      <c r="M927" s="1617"/>
      <c r="N927" s="1617"/>
      <c r="O927" s="1617"/>
      <c r="P927" s="1617"/>
      <c r="Q927" s="1617"/>
      <c r="R927" s="1617"/>
      <c r="S927" s="1617"/>
      <c r="T927" s="1618"/>
      <c r="U927" s="1619" t="s">
        <v>592</v>
      </c>
      <c r="V927" s="1420"/>
      <c r="W927" s="1420"/>
      <c r="X927" s="1420"/>
      <c r="Y927" s="1420"/>
      <c r="Z927" s="1421"/>
      <c r="AA927" s="1623"/>
      <c r="AB927" s="1520"/>
      <c r="AC927" s="1520"/>
      <c r="AD927" s="1520"/>
      <c r="AE927" s="1520"/>
      <c r="AF927" s="1624"/>
      <c r="AU927" s="2"/>
      <c r="AZ927" s="34"/>
      <c r="BA927" s="34"/>
      <c r="BB927" s="34"/>
      <c r="BC927" s="34"/>
    </row>
    <row r="928" spans="1:58" ht="12.95" customHeight="1">
      <c r="F928" s="1616" t="s">
        <v>2195</v>
      </c>
      <c r="G928" s="1617"/>
      <c r="H928" s="1617"/>
      <c r="I928" s="1617"/>
      <c r="J928" s="1617"/>
      <c r="K928" s="1617"/>
      <c r="L928" s="1617"/>
      <c r="M928" s="1617"/>
      <c r="N928" s="1617"/>
      <c r="O928" s="1617"/>
      <c r="P928" s="1617"/>
      <c r="Q928" s="1617"/>
      <c r="R928" s="1617"/>
      <c r="S928" s="1617"/>
      <c r="T928" s="1618"/>
      <c r="U928" s="1619" t="s">
        <v>592</v>
      </c>
      <c r="V928" s="1420"/>
      <c r="W928" s="1420"/>
      <c r="X928" s="1420"/>
      <c r="Y928" s="1420"/>
      <c r="Z928" s="1421"/>
      <c r="AA928" s="1623"/>
      <c r="AB928" s="1520"/>
      <c r="AC928" s="1520"/>
      <c r="AD928" s="1520"/>
      <c r="AE928" s="1520"/>
      <c r="AF928" s="1624"/>
      <c r="AU928" s="2"/>
      <c r="AZ928" s="34"/>
      <c r="BA928" s="34"/>
      <c r="BB928" s="34"/>
      <c r="BC928" s="34"/>
    </row>
    <row r="929" spans="6:55" ht="12.95" customHeight="1">
      <c r="F929" s="1616" t="s">
        <v>2196</v>
      </c>
      <c r="G929" s="1617"/>
      <c r="H929" s="1617"/>
      <c r="I929" s="1617"/>
      <c r="J929" s="1617"/>
      <c r="K929" s="1617"/>
      <c r="L929" s="1617"/>
      <c r="M929" s="1617"/>
      <c r="N929" s="1617"/>
      <c r="O929" s="1617"/>
      <c r="P929" s="1617"/>
      <c r="Q929" s="1617"/>
      <c r="R929" s="1617"/>
      <c r="S929" s="1617"/>
      <c r="T929" s="1618"/>
      <c r="U929" s="1619" t="s">
        <v>592</v>
      </c>
      <c r="V929" s="1420"/>
      <c r="W929" s="1420"/>
      <c r="X929" s="1420"/>
      <c r="Y929" s="1420"/>
      <c r="Z929" s="1421"/>
      <c r="AA929" s="1623"/>
      <c r="AB929" s="1520"/>
      <c r="AC929" s="1520"/>
      <c r="AD929" s="1520"/>
      <c r="AE929" s="1520"/>
      <c r="AF929" s="1624"/>
      <c r="AU929" s="2"/>
      <c r="AZ929" s="34"/>
      <c r="BA929" s="34"/>
      <c r="BB929" s="34"/>
      <c r="BC929" s="34"/>
    </row>
    <row r="930" spans="6:55" ht="12.95" customHeight="1">
      <c r="F930" s="1616" t="s">
        <v>2197</v>
      </c>
      <c r="G930" s="1617"/>
      <c r="H930" s="1617"/>
      <c r="I930" s="1617"/>
      <c r="J930" s="1617"/>
      <c r="K930" s="1617"/>
      <c r="L930" s="1617"/>
      <c r="M930" s="1617"/>
      <c r="N930" s="1617"/>
      <c r="O930" s="1617"/>
      <c r="P930" s="1617"/>
      <c r="Q930" s="1617"/>
      <c r="R930" s="1617"/>
      <c r="S930" s="1617"/>
      <c r="T930" s="1618"/>
      <c r="U930" s="1619" t="s">
        <v>592</v>
      </c>
      <c r="V930" s="1420"/>
      <c r="W930" s="1420"/>
      <c r="X930" s="1420"/>
      <c r="Y930" s="1420"/>
      <c r="Z930" s="1421"/>
      <c r="AA930" s="1623"/>
      <c r="AB930" s="1520"/>
      <c r="AC930" s="1520"/>
      <c r="AD930" s="1520"/>
      <c r="AE930" s="1520"/>
      <c r="AF930" s="1624"/>
      <c r="AU930" s="2"/>
      <c r="AZ930" s="34"/>
      <c r="BA930" s="34"/>
      <c r="BB930" s="34"/>
      <c r="BC930" s="34"/>
    </row>
    <row r="931" spans="6:55" ht="12.95" customHeight="1">
      <c r="F931" s="1616" t="s">
        <v>2198</v>
      </c>
      <c r="G931" s="1617"/>
      <c r="H931" s="1617"/>
      <c r="I931" s="1617"/>
      <c r="J931" s="1617"/>
      <c r="K931" s="1617"/>
      <c r="L931" s="1617"/>
      <c r="M931" s="1617"/>
      <c r="N931" s="1617"/>
      <c r="O931" s="1617"/>
      <c r="P931" s="1617"/>
      <c r="Q931" s="1617"/>
      <c r="R931" s="1617"/>
      <c r="S931" s="1617"/>
      <c r="T931" s="1618"/>
      <c r="U931" s="1619" t="s">
        <v>592</v>
      </c>
      <c r="V931" s="1420"/>
      <c r="W931" s="1420"/>
      <c r="X931" s="1420"/>
      <c r="Y931" s="1420"/>
      <c r="Z931" s="1421"/>
      <c r="AA931" s="1623"/>
      <c r="AB931" s="1520"/>
      <c r="AC931" s="1520"/>
      <c r="AD931" s="1520"/>
      <c r="AE931" s="1520"/>
      <c r="AF931" s="1624"/>
      <c r="AU931" s="2"/>
      <c r="AZ931" s="34"/>
      <c r="BA931" s="34"/>
      <c r="BB931" s="34"/>
      <c r="BC931" s="34"/>
    </row>
    <row r="932" spans="6:55" ht="12.95" customHeight="1">
      <c r="F932" s="1616" t="s">
        <v>2199</v>
      </c>
      <c r="G932" s="1617"/>
      <c r="H932" s="1617"/>
      <c r="I932" s="1617"/>
      <c r="J932" s="1617"/>
      <c r="K932" s="1617"/>
      <c r="L932" s="1617"/>
      <c r="M932" s="1617"/>
      <c r="N932" s="1617"/>
      <c r="O932" s="1617"/>
      <c r="P932" s="1617"/>
      <c r="Q932" s="1617"/>
      <c r="R932" s="1617"/>
      <c r="S932" s="1617"/>
      <c r="T932" s="1618"/>
      <c r="U932" s="1619" t="s">
        <v>592</v>
      </c>
      <c r="V932" s="1420"/>
      <c r="W932" s="1420"/>
      <c r="X932" s="1420"/>
      <c r="Y932" s="1420"/>
      <c r="Z932" s="1421"/>
      <c r="AA932" s="1623"/>
      <c r="AB932" s="1520"/>
      <c r="AC932" s="1520"/>
      <c r="AD932" s="1520"/>
      <c r="AE932" s="1520"/>
      <c r="AF932" s="1624"/>
      <c r="AZ932" s="30"/>
      <c r="BA932" s="30"/>
    </row>
    <row r="933" spans="6:55" ht="12.95" customHeight="1">
      <c r="F933" s="178" t="s">
        <v>677</v>
      </c>
      <c r="G933" s="5"/>
      <c r="H933" s="5"/>
      <c r="I933" s="5"/>
      <c r="J933" s="5"/>
      <c r="K933" s="5"/>
      <c r="L933" s="5"/>
      <c r="M933" s="5"/>
      <c r="N933" s="5"/>
      <c r="O933" s="5"/>
      <c r="P933" s="5"/>
      <c r="Q933" s="5"/>
      <c r="R933" s="5"/>
      <c r="S933" s="5"/>
      <c r="T933" s="46"/>
      <c r="U933" s="1619" t="s">
        <v>592</v>
      </c>
      <c r="V933" s="1420"/>
      <c r="W933" s="1420"/>
      <c r="X933" s="1420"/>
      <c r="Y933" s="1420"/>
      <c r="Z933" s="1421"/>
      <c r="AA933" s="1623"/>
      <c r="AB933" s="1520"/>
      <c r="AC933" s="1520"/>
      <c r="AD933" s="1520"/>
      <c r="AE933" s="1520"/>
      <c r="AF933" s="1624"/>
    </row>
    <row r="934" spans="6:55" ht="12.95" customHeight="1">
      <c r="F934" s="121" t="s">
        <v>1279</v>
      </c>
      <c r="G934" s="5"/>
      <c r="H934" s="5"/>
      <c r="I934" s="5"/>
      <c r="J934" s="5"/>
      <c r="K934" s="5"/>
      <c r="L934" s="5"/>
      <c r="M934" s="5"/>
      <c r="N934" s="5"/>
      <c r="O934" s="5"/>
      <c r="P934" s="5"/>
      <c r="Q934" s="5"/>
      <c r="R934" s="5"/>
      <c r="S934" s="5"/>
      <c r="T934" s="46"/>
      <c r="U934" s="1619" t="s">
        <v>592</v>
      </c>
      <c r="V934" s="1420"/>
      <c r="W934" s="1420"/>
      <c r="X934" s="1420"/>
      <c r="Y934" s="1420"/>
      <c r="Z934" s="1421"/>
      <c r="AA934" s="1623"/>
      <c r="AB934" s="1520"/>
      <c r="AC934" s="1520"/>
      <c r="AD934" s="1520"/>
      <c r="AE934" s="1520"/>
      <c r="AF934" s="1624"/>
      <c r="AZ934" s="30"/>
      <c r="BA934" s="14"/>
    </row>
    <row r="935" spans="6:55" ht="12.95" customHeight="1">
      <c r="F935" s="66" t="s">
        <v>803</v>
      </c>
      <c r="G935" s="5"/>
      <c r="H935" s="5"/>
      <c r="I935" s="5"/>
      <c r="J935" s="5"/>
      <c r="K935" s="5"/>
      <c r="L935" s="5"/>
      <c r="M935" s="5"/>
      <c r="N935" s="5"/>
      <c r="O935" s="5"/>
      <c r="P935" s="5"/>
      <c r="Q935" s="5"/>
      <c r="R935" s="5"/>
      <c r="S935" s="5"/>
      <c r="T935" s="46"/>
      <c r="U935" s="1619" t="s">
        <v>592</v>
      </c>
      <c r="V935" s="1420"/>
      <c r="W935" s="1420"/>
      <c r="X935" s="1420"/>
      <c r="Y935" s="1420"/>
      <c r="Z935" s="1421"/>
      <c r="AA935" s="1623"/>
      <c r="AB935" s="1520"/>
      <c r="AC935" s="1520"/>
      <c r="AD935" s="1520"/>
      <c r="AE935" s="1520"/>
      <c r="AF935" s="1624"/>
      <c r="AZ935" s="30"/>
      <c r="BA935" s="14"/>
    </row>
    <row r="936" spans="6:55" ht="12.95" customHeight="1">
      <c r="F936" s="1620" t="s">
        <v>2203</v>
      </c>
      <c r="G936" s="1621"/>
      <c r="H936" s="1621"/>
      <c r="I936" s="1621"/>
      <c r="J936" s="1621"/>
      <c r="K936" s="1621"/>
      <c r="L936" s="1621"/>
      <c r="M936" s="1621"/>
      <c r="N936" s="1621"/>
      <c r="O936" s="1621"/>
      <c r="P936" s="1621"/>
      <c r="Q936" s="1621"/>
      <c r="R936" s="1621"/>
      <c r="S936" s="1621"/>
      <c r="T936" s="1622"/>
      <c r="U936" s="1619" t="s">
        <v>592</v>
      </c>
      <c r="V936" s="1420"/>
      <c r="W936" s="1420"/>
      <c r="X936" s="1420"/>
      <c r="Y936" s="1420"/>
      <c r="Z936" s="1421"/>
      <c r="AA936" s="1623"/>
      <c r="AB936" s="1520"/>
      <c r="AC936" s="1520"/>
      <c r="AD936" s="1520"/>
      <c r="AE936" s="1520"/>
      <c r="AF936" s="1624"/>
      <c r="AZ936" s="30"/>
      <c r="BA936" s="14"/>
    </row>
    <row r="937" spans="6:55" ht="12.95" customHeight="1">
      <c r="F937" s="1620" t="s">
        <v>2204</v>
      </c>
      <c r="G937" s="1621"/>
      <c r="H937" s="1621"/>
      <c r="I937" s="1621"/>
      <c r="J937" s="1621"/>
      <c r="K937" s="1621"/>
      <c r="L937" s="1621"/>
      <c r="M937" s="1621"/>
      <c r="N937" s="1621"/>
      <c r="O937" s="1621"/>
      <c r="P937" s="1621"/>
      <c r="Q937" s="1621"/>
      <c r="R937" s="1621"/>
      <c r="S937" s="1621"/>
      <c r="T937" s="1622"/>
      <c r="U937" s="1619" t="s">
        <v>592</v>
      </c>
      <c r="V937" s="1420"/>
      <c r="W937" s="1420"/>
      <c r="X937" s="1420"/>
      <c r="Y937" s="1420"/>
      <c r="Z937" s="1421"/>
      <c r="AA937" s="1623"/>
      <c r="AB937" s="1520"/>
      <c r="AC937" s="1520"/>
      <c r="AD937" s="1520"/>
      <c r="AE937" s="1520"/>
      <c r="AF937" s="1624"/>
      <c r="AZ937" s="30"/>
      <c r="BA937" s="30"/>
    </row>
    <row r="938" spans="6:55" ht="12.95" customHeight="1">
      <c r="F938" s="1616" t="s">
        <v>2200</v>
      </c>
      <c r="G938" s="1617"/>
      <c r="H938" s="1617"/>
      <c r="I938" s="1617"/>
      <c r="J938" s="1617"/>
      <c r="K938" s="1617"/>
      <c r="L938" s="1617"/>
      <c r="M938" s="1617"/>
      <c r="N938" s="1617"/>
      <c r="O938" s="1617"/>
      <c r="P938" s="1617"/>
      <c r="Q938" s="1617"/>
      <c r="R938" s="1617"/>
      <c r="S938" s="1617"/>
      <c r="T938" s="1618"/>
      <c r="U938" s="1619" t="s">
        <v>592</v>
      </c>
      <c r="V938" s="1420"/>
      <c r="W938" s="1420"/>
      <c r="X938" s="1420"/>
      <c r="Y938" s="1420"/>
      <c r="Z938" s="1421"/>
      <c r="AA938" s="1623"/>
      <c r="AB938" s="1520"/>
      <c r="AC938" s="1520"/>
      <c r="AD938" s="1520"/>
      <c r="AE938" s="1520"/>
      <c r="AF938" s="1624"/>
      <c r="AZ938" s="30"/>
      <c r="BA938" s="30"/>
    </row>
    <row r="939" spans="6:55" ht="12.95" customHeight="1">
      <c r="F939" s="1616" t="s">
        <v>2201</v>
      </c>
      <c r="G939" s="1617"/>
      <c r="H939" s="1617"/>
      <c r="I939" s="1617"/>
      <c r="J939" s="1617"/>
      <c r="K939" s="1617"/>
      <c r="L939" s="1617"/>
      <c r="M939" s="1617"/>
      <c r="N939" s="1617"/>
      <c r="O939" s="1617"/>
      <c r="P939" s="1617"/>
      <c r="Q939" s="1617"/>
      <c r="R939" s="1617"/>
      <c r="S939" s="1617"/>
      <c r="T939" s="1618"/>
      <c r="U939" s="1619" t="s">
        <v>592</v>
      </c>
      <c r="V939" s="1420"/>
      <c r="W939" s="1420"/>
      <c r="X939" s="1420"/>
      <c r="Y939" s="1420"/>
      <c r="Z939" s="1421"/>
      <c r="AA939" s="1623"/>
      <c r="AB939" s="1520"/>
      <c r="AC939" s="1520"/>
      <c r="AD939" s="1520"/>
      <c r="AE939" s="1520"/>
      <c r="AF939" s="1624"/>
      <c r="AZ939" s="30"/>
      <c r="BA939" s="30"/>
    </row>
    <row r="940" spans="6:55" ht="12.95" customHeight="1">
      <c r="F940" s="1616" t="s">
        <v>2202</v>
      </c>
      <c r="G940" s="1617"/>
      <c r="H940" s="1617"/>
      <c r="I940" s="1617"/>
      <c r="J940" s="1617"/>
      <c r="K940" s="1617"/>
      <c r="L940" s="1617"/>
      <c r="M940" s="1617"/>
      <c r="N940" s="1617"/>
      <c r="O940" s="1617"/>
      <c r="P940" s="1617"/>
      <c r="Q940" s="1617"/>
      <c r="R940" s="1617"/>
      <c r="S940" s="1617"/>
      <c r="T940" s="1618"/>
      <c r="U940" s="1619" t="s">
        <v>592</v>
      </c>
      <c r="V940" s="1420"/>
      <c r="W940" s="1420"/>
      <c r="X940" s="1420"/>
      <c r="Y940" s="1420"/>
      <c r="Z940" s="1421"/>
      <c r="AA940" s="1623"/>
      <c r="AB940" s="1520"/>
      <c r="AC940" s="1520"/>
      <c r="AD940" s="1520"/>
      <c r="AE940" s="1520"/>
      <c r="AF940" s="1624"/>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619" t="s">
        <v>592</v>
      </c>
      <c r="V941" s="1420"/>
      <c r="W941" s="1420"/>
      <c r="X941" s="1420"/>
      <c r="Y941" s="1420"/>
      <c r="Z941" s="1421"/>
      <c r="AA941" s="1623"/>
      <c r="AB941" s="1520"/>
      <c r="AC941" s="1520"/>
      <c r="AD941" s="1520"/>
      <c r="AE941" s="1520"/>
      <c r="AF941" s="1624"/>
      <c r="AZ941" s="34"/>
      <c r="BA941" s="34"/>
      <c r="BB941" s="14"/>
      <c r="BC941" s="14"/>
    </row>
    <row r="942" spans="6:55" ht="12.95" customHeight="1">
      <c r="F942" s="1620" t="s">
        <v>2205</v>
      </c>
      <c r="G942" s="1621"/>
      <c r="H942" s="1621"/>
      <c r="I942" s="1621"/>
      <c r="J942" s="1621"/>
      <c r="K942" s="1621"/>
      <c r="L942" s="1621"/>
      <c r="M942" s="1621"/>
      <c r="N942" s="1621"/>
      <c r="O942" s="1621"/>
      <c r="P942" s="1621"/>
      <c r="Q942" s="1621"/>
      <c r="R942" s="1621"/>
      <c r="S942" s="1621"/>
      <c r="T942" s="1622"/>
      <c r="U942" s="1619" t="s">
        <v>592</v>
      </c>
      <c r="V942" s="1420"/>
      <c r="W942" s="1420"/>
      <c r="X942" s="1420"/>
      <c r="Y942" s="1420"/>
      <c r="Z942" s="1421"/>
      <c r="AA942" s="1623"/>
      <c r="AB942" s="1520"/>
      <c r="AC942" s="1520"/>
      <c r="AD942" s="1520"/>
      <c r="AE942" s="1520"/>
      <c r="AF942" s="1624"/>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619" t="s">
        <v>592</v>
      </c>
      <c r="V943" s="1420"/>
      <c r="W943" s="1420"/>
      <c r="X943" s="1420"/>
      <c r="Y943" s="1420"/>
      <c r="Z943" s="1421"/>
      <c r="AA943" s="1623"/>
      <c r="AB943" s="1520"/>
      <c r="AC943" s="1520"/>
      <c r="AD943" s="1520"/>
      <c r="AE943" s="1520"/>
      <c r="AF943" s="1624"/>
      <c r="AZ943" s="34"/>
      <c r="BA943" s="34"/>
      <c r="BB943" s="34"/>
      <c r="BC943" s="34"/>
    </row>
    <row r="944" spans="6:55" ht="12.95" customHeight="1">
      <c r="F944" s="1620" t="s">
        <v>2206</v>
      </c>
      <c r="G944" s="1621"/>
      <c r="H944" s="1621"/>
      <c r="I944" s="1621"/>
      <c r="J944" s="1621"/>
      <c r="K944" s="1621"/>
      <c r="L944" s="1621"/>
      <c r="M944" s="1621"/>
      <c r="N944" s="1621"/>
      <c r="O944" s="1621"/>
      <c r="P944" s="1621"/>
      <c r="Q944" s="1621"/>
      <c r="R944" s="1621"/>
      <c r="S944" s="1621"/>
      <c r="T944" s="1622"/>
      <c r="U944" s="1619" t="s">
        <v>592</v>
      </c>
      <c r="V944" s="1420"/>
      <c r="W944" s="1420"/>
      <c r="X944" s="1420"/>
      <c r="Y944" s="1420"/>
      <c r="Z944" s="1421"/>
      <c r="AA944" s="1623"/>
      <c r="AB944" s="1520"/>
      <c r="AC944" s="1520"/>
      <c r="AD944" s="1520"/>
      <c r="AE944" s="1520"/>
      <c r="AF944" s="1624"/>
      <c r="AZ944" s="34"/>
      <c r="BA944" s="34"/>
      <c r="BB944" s="34"/>
      <c r="BC944" s="34"/>
    </row>
    <row r="945" spans="1:55" ht="12.95" customHeight="1">
      <c r="F945" s="45" t="s">
        <v>807</v>
      </c>
      <c r="G945" s="5"/>
      <c r="H945" s="5"/>
      <c r="I945" s="5"/>
      <c r="J945" s="5"/>
      <c r="K945" s="5"/>
      <c r="L945" s="5"/>
      <c r="M945" s="5"/>
      <c r="N945" s="5"/>
      <c r="O945" s="5"/>
      <c r="P945" s="1619" t="s">
        <v>670</v>
      </c>
      <c r="Q945" s="1420"/>
      <c r="R945" s="1420"/>
      <c r="S945" s="1420"/>
      <c r="T945" s="1421"/>
      <c r="U945" s="1619" t="s">
        <v>592</v>
      </c>
      <c r="V945" s="1420"/>
      <c r="W945" s="1420"/>
      <c r="X945" s="1420"/>
      <c r="Y945" s="1420"/>
      <c r="Z945" s="1421"/>
      <c r="AA945" s="1623"/>
      <c r="AB945" s="1520"/>
      <c r="AC945" s="1520"/>
      <c r="AD945" s="1520"/>
      <c r="AE945" s="1520"/>
      <c r="AF945" s="1624"/>
      <c r="AZ945" s="34"/>
      <c r="BA945" s="34"/>
      <c r="BB945" s="34"/>
      <c r="BC945" s="34"/>
    </row>
    <row r="946" spans="1:55" ht="12.95" customHeight="1">
      <c r="F946" s="1616" t="s">
        <v>2193</v>
      </c>
      <c r="G946" s="1617"/>
      <c r="H946" s="1618"/>
      <c r="I946" s="1634" t="s">
        <v>334</v>
      </c>
      <c r="J946" s="1635"/>
      <c r="K946" s="1635"/>
      <c r="L946" s="1635"/>
      <c r="M946" s="1635"/>
      <c r="N946" s="1635"/>
      <c r="O946" s="1635"/>
      <c r="P946" s="1635"/>
      <c r="Q946" s="1635"/>
      <c r="R946" s="1635"/>
      <c r="S946" s="1635"/>
      <c r="T946" s="1636"/>
      <c r="U946" s="1619" t="s">
        <v>592</v>
      </c>
      <c r="V946" s="1420"/>
      <c r="W946" s="1420"/>
      <c r="X946" s="1420"/>
      <c r="Y946" s="1420"/>
      <c r="Z946" s="1421"/>
      <c r="AA946" s="1623"/>
      <c r="AB946" s="1520"/>
      <c r="AC946" s="1520"/>
      <c r="AD946" s="1520"/>
      <c r="AE946" s="1520"/>
      <c r="AF946" s="1624"/>
      <c r="AZ946" s="34"/>
      <c r="BA946" s="34"/>
      <c r="BB946" s="34"/>
      <c r="BC946" s="34"/>
    </row>
    <row r="947" spans="1:55" ht="12.95" customHeight="1">
      <c r="F947" s="45" t="s">
        <v>86</v>
      </c>
      <c r="G947" s="48"/>
      <c r="H947" s="48"/>
      <c r="I947" s="1634" t="s">
        <v>334</v>
      </c>
      <c r="J947" s="1635"/>
      <c r="K947" s="1635"/>
      <c r="L947" s="1635"/>
      <c r="M947" s="1635"/>
      <c r="N947" s="1635"/>
      <c r="O947" s="1635"/>
      <c r="P947" s="1635"/>
      <c r="Q947" s="1635"/>
      <c r="R947" s="1635"/>
      <c r="S947" s="1635"/>
      <c r="T947" s="1636"/>
      <c r="U947" s="1619" t="s">
        <v>592</v>
      </c>
      <c r="V947" s="1420"/>
      <c r="W947" s="1420"/>
      <c r="X947" s="1420"/>
      <c r="Y947" s="1420"/>
      <c r="Z947" s="1421"/>
      <c r="AA947" s="1623"/>
      <c r="AB947" s="1520"/>
      <c r="AC947" s="1520"/>
      <c r="AD947" s="1520"/>
      <c r="AE947" s="1520"/>
      <c r="AF947" s="1624"/>
      <c r="AZ947" s="34"/>
      <c r="BA947" s="34"/>
      <c r="BB947" s="34"/>
      <c r="BC947" s="34"/>
    </row>
    <row r="948" spans="1:55" ht="12.95" customHeight="1">
      <c r="F948" s="45" t="s">
        <v>10</v>
      </c>
      <c r="G948" s="48"/>
      <c r="H948" s="48"/>
      <c r="I948" s="1701" t="s">
        <v>334</v>
      </c>
      <c r="J948" s="1702"/>
      <c r="K948" s="1702"/>
      <c r="L948" s="1702"/>
      <c r="M948" s="1702"/>
      <c r="N948" s="1702"/>
      <c r="O948" s="1702"/>
      <c r="P948" s="1702"/>
      <c r="Q948" s="1702"/>
      <c r="R948" s="1702"/>
      <c r="S948" s="1702"/>
      <c r="T948" s="1703"/>
      <c r="U948" s="1619" t="s">
        <v>592</v>
      </c>
      <c r="V948" s="1420"/>
      <c r="W948" s="1420"/>
      <c r="X948" s="1420"/>
      <c r="Y948" s="1420"/>
      <c r="Z948" s="1421"/>
      <c r="AA948" s="1623"/>
      <c r="AB948" s="1520"/>
      <c r="AC948" s="1520"/>
      <c r="AD948" s="1520"/>
      <c r="AE948" s="1520"/>
      <c r="AF948" s="1624"/>
      <c r="AV948" s="2"/>
      <c r="AW948" s="2"/>
      <c r="AX948" s="2"/>
      <c r="AY948" s="2"/>
      <c r="AZ948" s="34"/>
      <c r="BA948" s="34"/>
      <c r="BB948" s="34"/>
      <c r="BC948" s="34"/>
    </row>
    <row r="949" spans="1:55" ht="12.95" customHeight="1">
      <c r="F949" s="47" t="s">
        <v>170</v>
      </c>
      <c r="G949" s="48"/>
      <c r="H949" s="48"/>
      <c r="I949" s="1634"/>
      <c r="J949" s="1702"/>
      <c r="K949" s="1702"/>
      <c r="L949" s="1702"/>
      <c r="M949" s="1702"/>
      <c r="N949" s="1702"/>
      <c r="O949" s="1702"/>
      <c r="P949" s="1702"/>
      <c r="Q949" s="1702"/>
      <c r="R949" s="1702"/>
      <c r="S949" s="1702"/>
      <c r="T949" s="1703"/>
      <c r="U949" s="1619"/>
      <c r="V949" s="1420"/>
      <c r="W949" s="1420"/>
      <c r="X949" s="1420"/>
      <c r="Y949" s="1420"/>
      <c r="Z949" s="1421"/>
      <c r="AA949" s="1623"/>
      <c r="AB949" s="1520"/>
      <c r="AC949" s="1520"/>
      <c r="AD949" s="1520"/>
      <c r="AE949" s="1520"/>
      <c r="AF949" s="1624"/>
      <c r="AU949" s="2"/>
      <c r="AZ949" s="34"/>
      <c r="BA949" s="34"/>
      <c r="BB949" s="34"/>
      <c r="BC949" s="34"/>
    </row>
    <row r="950" spans="1:55" ht="12.95" customHeight="1">
      <c r="F950" s="47" t="s">
        <v>170</v>
      </c>
      <c r="G950" s="48"/>
      <c r="H950" s="48"/>
      <c r="I950" s="1701" t="s">
        <v>334</v>
      </c>
      <c r="J950" s="1702"/>
      <c r="K950" s="1702"/>
      <c r="L950" s="1702"/>
      <c r="M950" s="1702"/>
      <c r="N950" s="1702"/>
      <c r="O950" s="1702"/>
      <c r="P950" s="1702"/>
      <c r="Q950" s="1702"/>
      <c r="R950" s="1702"/>
      <c r="S950" s="1702"/>
      <c r="T950" s="1703"/>
      <c r="U950" s="1619" t="s">
        <v>592</v>
      </c>
      <c r="V950" s="1420"/>
      <c r="W950" s="1420"/>
      <c r="X950" s="1420"/>
      <c r="Y950" s="1420"/>
      <c r="Z950" s="1421"/>
      <c r="AA950" s="1623"/>
      <c r="AB950" s="1520"/>
      <c r="AC950" s="1520"/>
      <c r="AD950" s="1520"/>
      <c r="AE950" s="1520"/>
      <c r="AF950" s="162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14"/>
      <c r="O955" s="1514"/>
      <c r="P955" s="1514"/>
      <c r="Q955" s="1514"/>
      <c r="R955" s="1514"/>
      <c r="S955" s="1614"/>
      <c r="U955" s="66" t="s">
        <v>11</v>
      </c>
      <c r="V955" s="5"/>
      <c r="W955" s="5"/>
      <c r="X955" s="5"/>
      <c r="Y955" s="5"/>
      <c r="Z955" s="5"/>
      <c r="AA955" s="5"/>
      <c r="AB955" s="5"/>
      <c r="AC955" s="5"/>
      <c r="AD955" s="46"/>
      <c r="AE955" s="1705"/>
      <c r="AF955" s="1514"/>
      <c r="AG955" s="1514"/>
      <c r="AH955" s="1514"/>
      <c r="AI955" s="1514"/>
      <c r="AJ955" s="1514"/>
      <c r="AK955" s="1614"/>
      <c r="AZ955" s="34"/>
      <c r="BA955" s="34"/>
      <c r="BB955" s="34"/>
      <c r="BC955" s="34"/>
    </row>
    <row r="956" spans="1:55" ht="12.95" customHeight="1">
      <c r="C956" s="66" t="s">
        <v>12</v>
      </c>
      <c r="D956" s="5"/>
      <c r="E956" s="5"/>
      <c r="F956" s="5"/>
      <c r="G956" s="5"/>
      <c r="H956" s="5"/>
      <c r="I956" s="5"/>
      <c r="J956" s="5"/>
      <c r="K956" s="5"/>
      <c r="L956" s="46"/>
      <c r="M956" s="1459"/>
      <c r="N956" s="1517"/>
      <c r="O956" s="1517"/>
      <c r="P956" s="1517"/>
      <c r="Q956" s="1517"/>
      <c r="R956" s="1517"/>
      <c r="S956" s="1653"/>
      <c r="U956" s="66" t="s">
        <v>12</v>
      </c>
      <c r="V956" s="5"/>
      <c r="W956" s="5"/>
      <c r="X956" s="5"/>
      <c r="Y956" s="5"/>
      <c r="Z956" s="5"/>
      <c r="AA956" s="5"/>
      <c r="AB956" s="5"/>
      <c r="AC956" s="5"/>
      <c r="AD956" s="46"/>
      <c r="AE956" s="1459"/>
      <c r="AF956" s="1517"/>
      <c r="AG956" s="1517"/>
      <c r="AH956" s="1517"/>
      <c r="AI956" s="1517"/>
      <c r="AJ956" s="1517"/>
      <c r="AK956" s="1653"/>
      <c r="AZ956" s="34"/>
      <c r="BA956" s="34"/>
      <c r="BB956" s="34"/>
      <c r="BC956" s="34"/>
    </row>
    <row r="957" spans="1:55" ht="12.95" customHeight="1">
      <c r="C957" s="66" t="s">
        <v>881</v>
      </c>
      <c r="D957" s="5"/>
      <c r="E957" s="5"/>
      <c r="J957" s="1809" t="s">
        <v>307</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598"/>
      <c r="O959" s="1598"/>
      <c r="P959" s="1598"/>
      <c r="Q959" s="1598"/>
      <c r="R959" s="1598"/>
      <c r="S959" s="1599"/>
      <c r="U959" s="66" t="s">
        <v>14</v>
      </c>
      <c r="V959" s="5"/>
      <c r="W959" s="5"/>
      <c r="X959" s="5"/>
      <c r="Y959" s="5"/>
      <c r="Z959" s="5"/>
      <c r="AA959" s="5"/>
      <c r="AB959" s="5"/>
      <c r="AC959" s="5"/>
      <c r="AD959" s="46"/>
      <c r="AE959" s="1726"/>
      <c r="AF959" s="1598"/>
      <c r="AG959" s="1598"/>
      <c r="AH959" s="1598"/>
      <c r="AI959" s="1598"/>
      <c r="AJ959" s="1598"/>
      <c r="AK959" s="1599"/>
      <c r="AV959" s="2"/>
      <c r="AW959" s="2"/>
      <c r="AX959" s="2"/>
      <c r="AY959" s="2"/>
      <c r="AZ959" s="34"/>
      <c r="BA959" s="34"/>
      <c r="BB959" s="34"/>
      <c r="BC959" s="34"/>
    </row>
    <row r="960" spans="1:55" ht="12.95" customHeight="1">
      <c r="C960" s="66" t="s">
        <v>15</v>
      </c>
      <c r="D960" s="5"/>
      <c r="E960" s="5"/>
      <c r="F960" s="5"/>
      <c r="G960" s="5"/>
      <c r="H960" s="5"/>
      <c r="I960" s="5"/>
      <c r="J960" s="5"/>
      <c r="K960" s="5"/>
      <c r="L960" s="46"/>
      <c r="M960" s="1623"/>
      <c r="N960" s="1520"/>
      <c r="O960" s="1520"/>
      <c r="P960" s="1520"/>
      <c r="Q960" s="1520"/>
      <c r="R960" s="1520"/>
      <c r="S960" s="1624"/>
      <c r="U960" s="66" t="s">
        <v>15</v>
      </c>
      <c r="V960" s="5"/>
      <c r="W960" s="5"/>
      <c r="X960" s="5"/>
      <c r="Y960" s="5"/>
      <c r="Z960" s="5"/>
      <c r="AA960" s="5"/>
      <c r="AB960" s="5"/>
      <c r="AC960" s="5"/>
      <c r="AD960" s="46"/>
      <c r="AE960" s="1623"/>
      <c r="AF960" s="1520"/>
      <c r="AG960" s="1520"/>
      <c r="AH960" s="1520"/>
      <c r="AI960" s="1520"/>
      <c r="AJ960" s="1520"/>
      <c r="AK960" s="1624"/>
      <c r="AV960" s="2"/>
      <c r="AW960" s="2"/>
      <c r="AX960" s="2"/>
      <c r="AY960" s="2"/>
      <c r="AZ960" s="34"/>
      <c r="BA960" s="34"/>
      <c r="BB960" s="34"/>
      <c r="BC960" s="34"/>
    </row>
    <row r="961" spans="1:64" ht="12.95" customHeight="1">
      <c r="C961" s="66" t="s">
        <v>16</v>
      </c>
      <c r="D961" s="5"/>
      <c r="E961" s="5"/>
      <c r="F961" s="5"/>
      <c r="G961" s="5"/>
      <c r="H961" s="5"/>
      <c r="I961" s="5"/>
      <c r="J961" s="5"/>
      <c r="K961" s="5"/>
      <c r="L961" s="46"/>
      <c r="M961" s="1623"/>
      <c r="N961" s="1520"/>
      <c r="O961" s="1520"/>
      <c r="P961" s="1520"/>
      <c r="Q961" s="1520"/>
      <c r="R961" s="1520"/>
      <c r="S961" s="1624"/>
      <c r="U961" s="66" t="s">
        <v>16</v>
      </c>
      <c r="V961" s="5"/>
      <c r="W961" s="5"/>
      <c r="X961" s="5"/>
      <c r="Y961" s="5"/>
      <c r="Z961" s="5"/>
      <c r="AA961" s="5"/>
      <c r="AB961" s="5"/>
      <c r="AC961" s="5"/>
      <c r="AD961" s="46"/>
      <c r="AE961" s="1623"/>
      <c r="AF961" s="1520"/>
      <c r="AG961" s="1520"/>
      <c r="AH961" s="1520"/>
      <c r="AI961" s="1520"/>
      <c r="AJ961" s="1520"/>
      <c r="AK961" s="1624"/>
      <c r="AV961" s="2"/>
      <c r="AW961" s="2"/>
      <c r="AX961" s="2"/>
      <c r="AY961" s="2"/>
      <c r="AZ961" s="34"/>
      <c r="BB961" s="34"/>
      <c r="BC961" s="34"/>
    </row>
    <row r="962" spans="1:64" ht="12.95" customHeight="1">
      <c r="C962" s="121" t="s">
        <v>1663</v>
      </c>
      <c r="D962" s="5"/>
      <c r="E962" s="5"/>
      <c r="F962" s="5"/>
      <c r="G962" s="5"/>
      <c r="H962" s="5"/>
      <c r="I962" s="5"/>
      <c r="J962" s="5"/>
      <c r="K962" s="5"/>
      <c r="L962" s="46"/>
      <c r="M962" s="1777"/>
      <c r="N962" s="1778"/>
      <c r="O962" s="1778"/>
      <c r="P962" s="1778"/>
      <c r="Q962" s="1778"/>
      <c r="R962" s="1778"/>
      <c r="S962" s="1779"/>
      <c r="U962" s="121" t="s">
        <v>1663</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0"/>
      <c r="N967" s="1651"/>
      <c r="O967" s="1651"/>
      <c r="P967" s="1651"/>
      <c r="Q967" s="1651"/>
      <c r="R967" s="1651"/>
      <c r="S967" s="1652"/>
      <c r="T967" s="66" t="s">
        <v>791</v>
      </c>
      <c r="U967" s="5"/>
      <c r="V967" s="5"/>
      <c r="W967" s="5"/>
      <c r="X967" s="5"/>
      <c r="Y967" s="5"/>
      <c r="Z967" s="46"/>
      <c r="AA967" s="1650"/>
      <c r="AB967" s="1651"/>
      <c r="AC967" s="1651"/>
      <c r="AD967" s="1651"/>
      <c r="AE967" s="1651"/>
      <c r="AF967" s="1651"/>
      <c r="AG967" s="165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0"/>
      <c r="N968" s="1651"/>
      <c r="O968" s="1651"/>
      <c r="P968" s="1651"/>
      <c r="Q968" s="1651"/>
      <c r="R968" s="1651"/>
      <c r="S968" s="1652"/>
      <c r="T968" s="66" t="s">
        <v>790</v>
      </c>
      <c r="U968" s="5"/>
      <c r="V968" s="5"/>
      <c r="W968" s="5"/>
      <c r="X968" s="5"/>
      <c r="Y968" s="5"/>
      <c r="Z968" s="46"/>
      <c r="AA968" s="1650"/>
      <c r="AB968" s="1651"/>
      <c r="AC968" s="1651"/>
      <c r="AD968" s="1651"/>
      <c r="AE968" s="1651"/>
      <c r="AF968" s="1651"/>
      <c r="AG968" s="16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50"/>
      <c r="AB969" s="1651"/>
      <c r="AC969" s="1651"/>
      <c r="AD969" s="1651"/>
      <c r="AE969" s="1651"/>
      <c r="AF969" s="1651"/>
      <c r="AG969" s="16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0"/>
      <c r="N970" s="1651"/>
      <c r="O970" s="1651"/>
      <c r="P970" s="1651"/>
      <c r="Q970" s="1651"/>
      <c r="R970" s="1651"/>
      <c r="S970" s="1652"/>
      <c r="T970" s="45" t="s">
        <v>338</v>
      </c>
      <c r="U970" s="5"/>
      <c r="V970" s="5"/>
      <c r="W970" s="5"/>
      <c r="X970" s="5"/>
      <c r="Y970" s="5"/>
      <c r="Z970" s="46"/>
      <c r="AA970" s="1650"/>
      <c r="AB970" s="1651"/>
      <c r="AC970" s="1651"/>
      <c r="AD970" s="1651"/>
      <c r="AE970" s="1651"/>
      <c r="AF970" s="1651"/>
      <c r="AG970" s="16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0"/>
      <c r="N971" s="1651"/>
      <c r="O971" s="1651"/>
      <c r="P971" s="1651"/>
      <c r="Q971" s="1651"/>
      <c r="R971" s="1651"/>
      <c r="S971" s="1652"/>
      <c r="T971" s="45" t="s">
        <v>376</v>
      </c>
      <c r="U971" s="5"/>
      <c r="V971" s="5"/>
      <c r="W971" s="5"/>
      <c r="X971" s="5"/>
      <c r="Y971" s="5"/>
      <c r="Z971" s="46"/>
      <c r="AA971" s="1650"/>
      <c r="AB971" s="1651"/>
      <c r="AC971" s="1651"/>
      <c r="AD971" s="1651"/>
      <c r="AE971" s="1651"/>
      <c r="AF971" s="1651"/>
      <c r="AG971" s="165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50"/>
      <c r="AB972" s="1651"/>
      <c r="AC972" s="1651"/>
      <c r="AD972" s="1651"/>
      <c r="AE972" s="1651"/>
      <c r="AF972" s="1651"/>
      <c r="AG972" s="16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0"/>
      <c r="N973" s="1651"/>
      <c r="O973" s="1651"/>
      <c r="P973" s="1651"/>
      <c r="Q973" s="1651"/>
      <c r="R973" s="1651"/>
      <c r="S973" s="1652"/>
      <c r="T973" s="1764"/>
      <c r="U973" s="1765"/>
      <c r="V973" s="1765"/>
      <c r="W973" s="1765"/>
      <c r="X973" s="1765"/>
      <c r="Y973" s="1765"/>
      <c r="Z973" s="1766"/>
      <c r="AA973" s="1650"/>
      <c r="AB973" s="1651"/>
      <c r="AC973" s="1651"/>
      <c r="AD973" s="1651"/>
      <c r="AE973" s="1651"/>
      <c r="AF973" s="1651"/>
      <c r="AG973" s="165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670</v>
      </c>
      <c r="P974" s="1373"/>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593" t="s">
        <v>33</v>
      </c>
      <c r="G975" s="1478"/>
      <c r="H975" s="1478"/>
      <c r="I975" s="1478"/>
      <c r="J975" s="1478"/>
      <c r="K975" s="1478"/>
      <c r="L975" s="1478"/>
      <c r="M975" s="1650"/>
      <c r="N975" s="1651"/>
      <c r="O975" s="1651"/>
      <c r="P975" s="1651"/>
      <c r="Q975" s="1651"/>
      <c r="R975" s="1651"/>
      <c r="S975" s="1652"/>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5"/>
      <c r="BH976" s="1625"/>
      <c r="BI976" s="1625"/>
      <c r="BJ976" s="1625"/>
      <c r="BK976" s="1625"/>
      <c r="BL976" s="162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0" t="s">
        <v>549</v>
      </c>
      <c r="B979" s="1530"/>
      <c r="C979" s="1530"/>
      <c r="D979" s="1530"/>
      <c r="E979" s="1530"/>
      <c r="F979" s="1530"/>
      <c r="G979" s="1530"/>
      <c r="H979" s="1530"/>
      <c r="I979" s="1530"/>
      <c r="J979" s="1530"/>
      <c r="K979" s="1530"/>
      <c r="L979" s="1530"/>
      <c r="M979" s="1530"/>
      <c r="N979" s="1530"/>
      <c r="O979" s="1530"/>
      <c r="P979" s="1530"/>
      <c r="Q979" s="1530"/>
      <c r="R979" s="1530"/>
      <c r="S979" s="1530"/>
      <c r="T979" s="1530"/>
      <c r="U979" s="1530"/>
      <c r="V979" s="1530"/>
      <c r="W979" s="1530"/>
      <c r="X979" s="1530"/>
      <c r="Y979" s="1530"/>
      <c r="Z979" s="1530"/>
      <c r="AA979" s="1530"/>
      <c r="AB979" s="1530"/>
      <c r="AC979" s="1530"/>
      <c r="AD979" s="1530"/>
      <c r="AE979" s="1530"/>
      <c r="AF979" s="1530"/>
      <c r="AG979" s="1530"/>
      <c r="AH979" s="1530"/>
      <c r="AI979" s="1530"/>
      <c r="AJ979" s="1530"/>
      <c r="AK979" s="1530"/>
      <c r="AL979" s="1530"/>
      <c r="AM979" s="1530"/>
      <c r="AN979" s="1530"/>
      <c r="AO979" s="1530"/>
      <c r="AP979" s="1530"/>
      <c r="AQ979" s="1530"/>
      <c r="AR979" s="1530"/>
      <c r="AS979" s="1530"/>
      <c r="AT979" s="1530"/>
      <c r="AU979" s="68"/>
      <c r="AV979" s="68"/>
      <c r="AW979" s="68"/>
      <c r="AX979" s="68"/>
      <c r="AY979" s="68"/>
      <c r="AZ979" s="14"/>
      <c r="BA979" s="14"/>
      <c r="BB979" s="912"/>
      <c r="BC979" s="912"/>
    </row>
    <row r="980" spans="1:64" ht="12.95" customHeight="1">
      <c r="A980" s="1530"/>
      <c r="B980" s="1530"/>
      <c r="C980" s="1530"/>
      <c r="D980" s="1530"/>
      <c r="E980" s="1530"/>
      <c r="F980" s="1530"/>
      <c r="G980" s="1530"/>
      <c r="H980" s="1530"/>
      <c r="I980" s="1530"/>
      <c r="J980" s="1530"/>
      <c r="K980" s="1530"/>
      <c r="L980" s="1530"/>
      <c r="M980" s="1530"/>
      <c r="N980" s="1530"/>
      <c r="O980" s="1530"/>
      <c r="P980" s="1530"/>
      <c r="Q980" s="1530"/>
      <c r="R980" s="1530"/>
      <c r="S980" s="1530"/>
      <c r="T980" s="1530"/>
      <c r="U980" s="1530"/>
      <c r="V980" s="1530"/>
      <c r="W980" s="1530"/>
      <c r="X980" s="1530"/>
      <c r="Y980" s="1530"/>
      <c r="Z980" s="1530"/>
      <c r="AA980" s="1530"/>
      <c r="AB980" s="1530"/>
      <c r="AC980" s="1530"/>
      <c r="AD980" s="1530"/>
      <c r="AE980" s="1530"/>
      <c r="AF980" s="1530"/>
      <c r="AG980" s="1530"/>
      <c r="AH980" s="1530"/>
      <c r="AI980" s="1530"/>
      <c r="AJ980" s="1530"/>
      <c r="AK980" s="1530"/>
      <c r="AL980" s="1530"/>
      <c r="AM980" s="1530"/>
      <c r="AN980" s="1530"/>
      <c r="AO980" s="1530"/>
      <c r="AP980" s="1530"/>
      <c r="AQ980" s="1530"/>
      <c r="AR980" s="1530"/>
      <c r="AS980" s="1530"/>
      <c r="AT980" s="1530"/>
      <c r="AU980" s="68"/>
      <c r="AV980" s="68"/>
      <c r="AW980" s="68"/>
      <c r="AX980" s="68"/>
      <c r="AY980" s="68"/>
      <c r="AZ980" s="30"/>
      <c r="BA980" s="14"/>
      <c r="BB980" s="14"/>
      <c r="BC980" s="14"/>
    </row>
    <row r="981" spans="1:64" ht="12.95" customHeight="1">
      <c r="A981" s="1530"/>
      <c r="B981" s="1530"/>
      <c r="C981" s="1530"/>
      <c r="D981" s="1530"/>
      <c r="E981" s="1530"/>
      <c r="F981" s="1530"/>
      <c r="G981" s="1530"/>
      <c r="H981" s="1530"/>
      <c r="I981" s="1530"/>
      <c r="J981" s="1530"/>
      <c r="K981" s="1530"/>
      <c r="L981" s="1530"/>
      <c r="M981" s="1530"/>
      <c r="N981" s="1530"/>
      <c r="O981" s="1530"/>
      <c r="P981" s="1530"/>
      <c r="Q981" s="1530"/>
      <c r="R981" s="1530"/>
      <c r="S981" s="1530"/>
      <c r="T981" s="1530"/>
      <c r="U981" s="1530"/>
      <c r="V981" s="1530"/>
      <c r="W981" s="1530"/>
      <c r="X981" s="1530"/>
      <c r="Y981" s="1530"/>
      <c r="Z981" s="1530"/>
      <c r="AA981" s="1530"/>
      <c r="AB981" s="1530"/>
      <c r="AC981" s="1530"/>
      <c r="AD981" s="1530"/>
      <c r="AE981" s="1530"/>
      <c r="AF981" s="1530"/>
      <c r="AG981" s="1530"/>
      <c r="AH981" s="1530"/>
      <c r="AI981" s="1530"/>
      <c r="AJ981" s="1530"/>
      <c r="AK981" s="1530"/>
      <c r="AL981" s="1530"/>
      <c r="AM981" s="1530"/>
      <c r="AN981" s="1530"/>
      <c r="AO981" s="1530"/>
      <c r="AP981" s="1530"/>
      <c r="AQ981" s="1530"/>
      <c r="AR981" s="1530"/>
      <c r="AS981" s="1530"/>
      <c r="AT981" s="1530"/>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473390</v>
      </c>
      <c r="S986" s="1785"/>
      <c r="T986" s="1785"/>
      <c r="U986" s="1785"/>
      <c r="V986" s="1785"/>
      <c r="W986" s="1785"/>
      <c r="X986" s="1785"/>
      <c r="Y986" s="1785"/>
      <c r="Z986" s="1785"/>
      <c r="AA986" s="1785"/>
      <c r="AB986" s="1782">
        <f>CP802</f>
        <v>1</v>
      </c>
      <c r="AC986" s="1783"/>
      <c r="AD986" s="1783"/>
      <c r="AE986" s="1783"/>
      <c r="AF986" s="1783"/>
      <c r="AG986" s="1783"/>
      <c r="AH986" s="1783"/>
      <c r="AI986" s="1784"/>
      <c r="AJ986" s="1718">
        <f>IF(ISERROR((R986*AB986)),0,(R986*AB986))</f>
        <v>473390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545814</v>
      </c>
      <c r="S987" s="1785"/>
      <c r="T987" s="1785"/>
      <c r="U987" s="1785"/>
      <c r="V987" s="1785"/>
      <c r="W987" s="1785"/>
      <c r="X987" s="1785"/>
      <c r="Y987" s="1785"/>
      <c r="Z987" s="1785"/>
      <c r="AA987" s="1785"/>
      <c r="AB987" s="1782">
        <f>CU802</f>
        <v>40</v>
      </c>
      <c r="AC987" s="1783"/>
      <c r="AD987" s="1783"/>
      <c r="AE987" s="1783"/>
      <c r="AF987" s="1783"/>
      <c r="AG987" s="1783"/>
      <c r="AH987" s="1783"/>
      <c r="AI987" s="1784"/>
      <c r="AJ987" s="1718">
        <f>IF(ISERROR((R987*AB987)),0,(R987*AB987))</f>
        <v>21832560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658400</v>
      </c>
      <c r="S988" s="1785"/>
      <c r="T988" s="1785"/>
      <c r="U988" s="1785"/>
      <c r="V988" s="1785"/>
      <c r="W988" s="1785"/>
      <c r="X988" s="1785"/>
      <c r="Y988" s="1785"/>
      <c r="Z988" s="1785"/>
      <c r="AA988" s="1785"/>
      <c r="AB988" s="1782">
        <f>CZ802</f>
        <v>8</v>
      </c>
      <c r="AC988" s="1783"/>
      <c r="AD988" s="1783"/>
      <c r="AE988" s="1783"/>
      <c r="AF988" s="1783"/>
      <c r="AG988" s="1783"/>
      <c r="AH988" s="1783"/>
      <c r="AI988" s="1784"/>
      <c r="AJ988" s="1718">
        <f>IF(ISERROR((R988*AB988)),0,(R988*AB988))</f>
        <v>5267200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842752</v>
      </c>
      <c r="S989" s="1785"/>
      <c r="T989" s="1785"/>
      <c r="U989" s="1785"/>
      <c r="V989" s="1785"/>
      <c r="W989" s="1785"/>
      <c r="X989" s="1785"/>
      <c r="Y989" s="1785"/>
      <c r="Z989" s="1785"/>
      <c r="AA989" s="1785"/>
      <c r="AB989" s="1782">
        <f>DE802</f>
        <v>0</v>
      </c>
      <c r="AC989" s="1783"/>
      <c r="AD989" s="1783"/>
      <c r="AE989" s="1783"/>
      <c r="AF989" s="1783"/>
      <c r="AG989" s="1783"/>
      <c r="AH989" s="1783"/>
      <c r="AI989" s="1784"/>
      <c r="AJ989" s="1718">
        <f>IF(ISERROR((R989*AB989)),0,(R989*AB989))</f>
        <v>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938878</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49</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27573150</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669</v>
      </c>
      <c r="D994" s="1736" t="s">
        <v>1221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670</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2236</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2207</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1288</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670</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1286</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48</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0.04</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0.18</v>
      </c>
      <c r="AZ1006" s="34"/>
      <c r="BB1006" s="34"/>
    </row>
    <row r="1007" spans="1:55" ht="12.95" customHeight="1">
      <c r="A1007" s="14"/>
      <c r="B1007" s="255"/>
      <c r="C1007" s="80" t="s">
        <v>673</v>
      </c>
      <c r="D1007" s="1767" t="s">
        <v>1685</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670</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1287</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7" t="s">
        <v>1289</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670</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1290</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1843</v>
      </c>
      <c r="AZ1012" s="3" t="s">
        <v>2608</v>
      </c>
    </row>
    <row r="1013" spans="1:52" ht="12.95" customHeight="1">
      <c r="A1013" s="14"/>
      <c r="B1013" s="79"/>
      <c r="C1013" s="80" t="s">
        <v>215</v>
      </c>
      <c r="D1013" s="1767" t="s">
        <v>1291</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8" t="s">
        <v>1292</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218</v>
      </c>
      <c r="D1016" s="1736" t="s">
        <v>2237</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670</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8" t="s">
        <v>1293</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223</v>
      </c>
      <c r="D1020" s="1815" t="s">
        <v>1294</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670</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8" t="s">
        <v>1295</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2607</v>
      </c>
      <c r="AY1024" s="201">
        <f>IF(SUM(AY1013:AY1023)&lt;=0.2,SUM(AY1013:AY1023),0.2)</f>
        <v>0</v>
      </c>
    </row>
    <row r="1025" spans="1:57" ht="12.95" customHeight="1">
      <c r="A1025" s="14"/>
      <c r="B1025" s="79"/>
      <c r="C1025" s="80" t="s">
        <v>229</v>
      </c>
      <c r="D1025" s="1767" t="s">
        <v>1296</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670</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1692</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1297</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670</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1298</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688</v>
      </c>
      <c r="D1032" s="1767" t="s">
        <v>1688</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670</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1689</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688</v>
      </c>
      <c r="D1036" s="1736" t="s">
        <v>1690</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1691</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4"/>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0.22916666666666666</v>
      </c>
      <c r="BB1039" s="3" t="s">
        <v>2494</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2491</v>
      </c>
    </row>
    <row r="1041" spans="1:56" ht="12.95" customHeight="1">
      <c r="A1041" s="14"/>
      <c r="B1041" s="79"/>
      <c r="C1041" s="131" t="s">
        <v>1011</v>
      </c>
      <c r="D1041" s="1767" t="s">
        <v>1299</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2492</v>
      </c>
    </row>
    <row r="1042" spans="1:56" ht="12.95" customHeight="1">
      <c r="A1042" s="14"/>
      <c r="B1042" s="73"/>
      <c r="C1042" s="74"/>
      <c r="D1042" s="1698" t="s">
        <v>2146</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2493</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1686</v>
      </c>
      <c r="D1045" s="1736" t="s">
        <v>1866</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1102926</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8" t="s">
        <v>1301</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3256129.35</v>
      </c>
      <c r="BA1046" s="1182">
        <f>IF(BA1040,20%,15%)</f>
        <v>0.15</v>
      </c>
      <c r="BB1046" s="3" t="s">
        <v>2480</v>
      </c>
      <c r="BC1046" s="3" t="s">
        <v>2481</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973</v>
      </c>
      <c r="E1048" s="133"/>
      <c r="F1048" s="133"/>
      <c r="G1048" s="133"/>
      <c r="H1048" s="133"/>
      <c r="I1048" s="1790">
        <f>AY1003</f>
        <v>48</v>
      </c>
      <c r="J1048" s="1791"/>
      <c r="K1048" s="7"/>
      <c r="L1048" s="133"/>
      <c r="M1048" s="133"/>
      <c r="N1048" s="133"/>
      <c r="O1048" s="133"/>
      <c r="P1048" s="133"/>
      <c r="Q1048" s="133"/>
      <c r="R1048" s="133"/>
      <c r="S1048" s="133"/>
      <c r="T1048" s="133"/>
      <c r="U1048" s="133"/>
      <c r="V1048" s="134" t="s">
        <v>974</v>
      </c>
      <c r="W1048" s="48"/>
      <c r="X1048" s="1788">
        <f>CI753</f>
        <v>2</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5" customHeight="1">
      <c r="A1049" s="14"/>
      <c r="B1049" s="79"/>
      <c r="C1049" s="131" t="s">
        <v>1687</v>
      </c>
      <c r="D1049" s="1767" t="s">
        <v>2172</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9926334</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8" t="s">
        <v>1300</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0">
        <f>AY1003</f>
        <v>48</v>
      </c>
      <c r="J1052" s="1791"/>
      <c r="K1052" s="14"/>
      <c r="L1052" s="133"/>
      <c r="M1052" s="133"/>
      <c r="N1052" s="133"/>
      <c r="O1052" s="133"/>
      <c r="P1052" s="133"/>
      <c r="Q1052" s="133"/>
      <c r="R1052" s="133"/>
      <c r="S1052" s="133"/>
      <c r="T1052" s="133"/>
      <c r="U1052" s="133"/>
      <c r="V1052" s="134" t="s">
        <v>975</v>
      </c>
      <c r="X1052" s="1788">
        <f>CM753</f>
        <v>9</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38602410</v>
      </c>
      <c r="AK1053" s="1802"/>
      <c r="AL1053" s="1802"/>
      <c r="AM1053" s="1802"/>
      <c r="AN1053" s="1802"/>
      <c r="AO1053" s="1802"/>
      <c r="AP1053" s="1802"/>
      <c r="AQ1053" s="1803"/>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24963658</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3256129.35</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0.87793846549995191</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3256129</v>
      </c>
      <c r="BB1058" s="3" t="s">
        <v>2495</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756129</v>
      </c>
      <c r="BB1059" s="3" t="s">
        <v>2496</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38" t="s">
        <v>592</v>
      </c>
      <c r="B1065" s="1438"/>
      <c r="C1065" s="1858">
        <v>1</v>
      </c>
      <c r="D1065" s="1858"/>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38" t="s">
        <v>592</v>
      </c>
      <c r="B1067" s="1438"/>
      <c r="C1067" s="1858">
        <v>2</v>
      </c>
      <c r="D1067" s="1858"/>
      <c r="E1067" s="1860" t="s">
        <v>2239</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38" t="s">
        <v>592</v>
      </c>
      <c r="B1070" s="1438"/>
      <c r="C1070" s="1428">
        <v>3</v>
      </c>
      <c r="D1070" s="1428"/>
      <c r="E1070" s="1329" t="s">
        <v>1081</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28"/>
      <c r="D1071" s="1428"/>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28"/>
      <c r="D1072" s="1428"/>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28"/>
      <c r="D1073" s="1428"/>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28"/>
      <c r="D1074" s="142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38" t="s">
        <v>592</v>
      </c>
      <c r="B1075" s="1438"/>
      <c r="C1075" s="1428">
        <v>4</v>
      </c>
      <c r="D1075" s="1428"/>
      <c r="E1075" s="1329" t="s">
        <v>1080</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28"/>
      <c r="D1076" s="1428"/>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28"/>
      <c r="D1077" s="1428"/>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28"/>
      <c r="D1078" s="1428"/>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28"/>
      <c r="D1079" s="1428"/>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28"/>
      <c r="D1080" s="142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38" t="s">
        <v>592</v>
      </c>
      <c r="B1081" s="1438"/>
      <c r="C1081" s="1428">
        <v>5</v>
      </c>
      <c r="D1081" s="1428"/>
      <c r="E1081" s="1329" t="s">
        <v>2243</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28"/>
      <c r="D1082" s="1428"/>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28"/>
      <c r="D1083" s="1428"/>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28"/>
      <c r="D1084" s="142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38" t="s">
        <v>592</v>
      </c>
      <c r="B1085" s="1438"/>
      <c r="C1085" s="1428">
        <v>6</v>
      </c>
      <c r="D1085" s="1428"/>
      <c r="E1085" s="1329" t="s">
        <v>2244</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28"/>
      <c r="D1087" s="1428"/>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28"/>
      <c r="D1088" s="142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38" t="s">
        <v>592</v>
      </c>
      <c r="B1089" s="1438"/>
      <c r="C1089" s="1428">
        <v>7</v>
      </c>
      <c r="D1089" s="1428"/>
      <c r="E1089" s="1329" t="s">
        <v>2140</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28"/>
      <c r="D1090" s="1428"/>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28"/>
      <c r="D1091" s="1428"/>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28"/>
      <c r="D1092" s="142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28"/>
      <c r="D1093" s="142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38" t="s">
        <v>592</v>
      </c>
      <c r="B1094" s="1438"/>
      <c r="C1094" s="1428">
        <v>8</v>
      </c>
      <c r="D1094" s="1428"/>
      <c r="E1094" s="1329" t="s">
        <v>1074</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28"/>
      <c r="D1095" s="1428"/>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28"/>
      <c r="D1096" s="142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38" t="s">
        <v>592</v>
      </c>
      <c r="B1097" s="1438"/>
      <c r="C1097" s="1858">
        <v>9</v>
      </c>
      <c r="D1097" s="1858"/>
      <c r="E1097" s="1329" t="s">
        <v>1076</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58"/>
      <c r="D1098" s="1858"/>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38" t="s">
        <v>592</v>
      </c>
      <c r="B1100" s="1438"/>
      <c r="C1100" s="1858">
        <v>10</v>
      </c>
      <c r="D1100" s="1858"/>
      <c r="E1100" s="1859" t="s">
        <v>2240</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38" t="s">
        <v>592</v>
      </c>
      <c r="B1103" s="1438"/>
      <c r="C1103" s="1858">
        <v>11</v>
      </c>
      <c r="D1103" s="1858"/>
      <c r="E1103" s="1859" t="s">
        <v>2242</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38" t="s">
        <v>592</v>
      </c>
      <c r="B1125" s="1438"/>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T565:V565"/>
    <mergeCell ref="C560:L560"/>
    <mergeCell ref="Z560:AD560"/>
    <mergeCell ref="AI563:AL563"/>
    <mergeCell ref="Z563:AD563"/>
    <mergeCell ref="T560:V560"/>
    <mergeCell ref="AE556:AH556"/>
    <mergeCell ref="AE559:AH559"/>
    <mergeCell ref="AI559:AL559"/>
    <mergeCell ref="C563:L563"/>
    <mergeCell ref="T561:V561"/>
    <mergeCell ref="Q562:S562"/>
    <mergeCell ref="AF574:AK574"/>
    <mergeCell ref="AG575:AH575"/>
    <mergeCell ref="Q560:S560"/>
    <mergeCell ref="Q565:S565"/>
    <mergeCell ref="AE564:AH564"/>
    <mergeCell ref="Q561:S561"/>
    <mergeCell ref="T559:V559"/>
    <mergeCell ref="T557:V557"/>
    <mergeCell ref="T556:V556"/>
    <mergeCell ref="M565:P565"/>
    <mergeCell ref="AI560:AL560"/>
    <mergeCell ref="H573:R573"/>
    <mergeCell ref="B566:AL566"/>
    <mergeCell ref="AE560:AH560"/>
    <mergeCell ref="N575:O575"/>
    <mergeCell ref="C562:L562"/>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Q629:S629"/>
    <mergeCell ref="P421:R421"/>
    <mergeCell ref="C634:L634"/>
    <mergeCell ref="M624:P626"/>
    <mergeCell ref="AC541:AF541"/>
    <mergeCell ref="AC540:AF540"/>
    <mergeCell ref="AC538:AF538"/>
    <mergeCell ref="AC539:AF539"/>
    <mergeCell ref="AC542:AF542"/>
    <mergeCell ref="AH538:AK538"/>
    <mergeCell ref="AH542:AK542"/>
    <mergeCell ref="AH540:AK540"/>
    <mergeCell ref="AH539:AK539"/>
    <mergeCell ref="AH541:AK54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728:J728"/>
    <mergeCell ref="O737:S737"/>
    <mergeCell ref="O738:S738"/>
    <mergeCell ref="T740:W740"/>
    <mergeCell ref="G741:J741"/>
    <mergeCell ref="T739:W739"/>
    <mergeCell ref="K725:N725"/>
    <mergeCell ref="AC736:AG736"/>
    <mergeCell ref="AK730:AO730"/>
    <mergeCell ref="AC724:AG724"/>
    <mergeCell ref="AC730:AG730"/>
    <mergeCell ref="O748:S748"/>
    <mergeCell ref="O725:S725"/>
    <mergeCell ref="CG742:CH742"/>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EM636:EQ636"/>
    <mergeCell ref="DX637:EB637"/>
    <mergeCell ref="AC633:AE633"/>
    <mergeCell ref="B639:AN639"/>
    <mergeCell ref="B640:AN640"/>
    <mergeCell ref="B719:F719"/>
    <mergeCell ref="V381:W381"/>
    <mergeCell ref="T555:V555"/>
    <mergeCell ref="W559:Y559"/>
    <mergeCell ref="Z646:AK646"/>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G570:R570"/>
    <mergeCell ref="G571:R571"/>
    <mergeCell ref="G569:R569"/>
    <mergeCell ref="G579:R579"/>
    <mergeCell ref="G578:R578"/>
    <mergeCell ref="G572:L572"/>
    <mergeCell ref="T563:V563"/>
    <mergeCell ref="M554:P554"/>
    <mergeCell ref="M560:P560"/>
    <mergeCell ref="C565:L56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M649:EQ649"/>
    <mergeCell ref="CP794:CT794"/>
    <mergeCell ref="CP795:CT795"/>
    <mergeCell ref="EJ738:EN738"/>
    <mergeCell ref="DE735:DI735"/>
    <mergeCell ref="CP717:CT717"/>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DX667:EB667"/>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DE739:DI739"/>
    <mergeCell ref="CZ775:DD775"/>
    <mergeCell ref="CZ776:DD776"/>
    <mergeCell ref="CZ750:DD750"/>
    <mergeCell ref="CU776:CY776"/>
    <mergeCell ref="CU750:CY750"/>
    <mergeCell ref="DU741:DY741"/>
    <mergeCell ref="DZ741:ED741"/>
    <mergeCell ref="AK720:AO720"/>
    <mergeCell ref="EJ727:EN727"/>
    <mergeCell ref="EO729:ES729"/>
    <mergeCell ref="DZ717:ED717"/>
    <mergeCell ref="DJ724:DN724"/>
    <mergeCell ref="DO727:DS727"/>
    <mergeCell ref="EJ728:EN728"/>
    <mergeCell ref="EO727:ES727"/>
    <mergeCell ref="EJ720:EN720"/>
    <mergeCell ref="DO725:DS725"/>
    <mergeCell ref="DO721:DS721"/>
    <mergeCell ref="CG725:CH725"/>
    <mergeCell ref="CU720:CY720"/>
    <mergeCell ref="CG720:CH720"/>
    <mergeCell ref="CI753:CJ753"/>
    <mergeCell ref="AK737:AO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DJ777:DN777"/>
    <mergeCell ref="CZ774:DD774"/>
    <mergeCell ref="CP775:CT775"/>
    <mergeCell ref="CP776:CT776"/>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M753:CN753"/>
    <mergeCell ref="CP753:CT753"/>
    <mergeCell ref="DO732:DS732"/>
    <mergeCell ref="CK751:CL751"/>
    <mergeCell ref="DJ734:DN734"/>
    <mergeCell ref="AO637:AS637"/>
    <mergeCell ref="EM641:EQ641"/>
    <mergeCell ref="DO751:DS751"/>
    <mergeCell ref="DO752:DS752"/>
    <mergeCell ref="DE751:DI751"/>
    <mergeCell ref="EE752:EI752"/>
    <mergeCell ref="CU773:CY773"/>
    <mergeCell ref="CP738:CT738"/>
    <mergeCell ref="FO740:FS740"/>
    <mergeCell ref="EC637:EG637"/>
    <mergeCell ref="EH637:EL637"/>
    <mergeCell ref="T624:V626"/>
    <mergeCell ref="ET751:EX751"/>
    <mergeCell ref="EJ751:EN751"/>
    <mergeCell ref="EO739:ES739"/>
    <mergeCell ref="ET739:EX739"/>
    <mergeCell ref="DJ773:DN773"/>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EO717:ES717"/>
    <mergeCell ref="CU721:CY721"/>
    <mergeCell ref="EM652:EQ652"/>
    <mergeCell ref="DX650:EB650"/>
    <mergeCell ref="EC650:EG650"/>
    <mergeCell ref="EC655:EG655"/>
    <mergeCell ref="AO634:AS634"/>
    <mergeCell ref="CZ773:DD773"/>
    <mergeCell ref="ER650:EV650"/>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EM670:EQ670"/>
    <mergeCell ref="DO754:DS754"/>
    <mergeCell ref="DE753:DI753"/>
    <mergeCell ref="DJ730:DN730"/>
    <mergeCell ref="EM650:EQ650"/>
    <mergeCell ref="DX653:EB653"/>
    <mergeCell ref="EC653:EG653"/>
    <mergeCell ref="DX643:EB643"/>
    <mergeCell ref="EO740:ES740"/>
    <mergeCell ref="ER669:EV669"/>
    <mergeCell ref="ER668:EV668"/>
    <mergeCell ref="EW668:FA668"/>
    <mergeCell ref="EW664:FA664"/>
    <mergeCell ref="EW666:FA666"/>
    <mergeCell ref="EW654:FA654"/>
    <mergeCell ref="ER661:EV661"/>
    <mergeCell ref="EO738:ES738"/>
    <mergeCell ref="DE738:DI738"/>
    <mergeCell ref="DJ740:DN740"/>
    <mergeCell ref="CP735:CT735"/>
    <mergeCell ref="DJ736:DN736"/>
    <mergeCell ref="DE736:DI736"/>
    <mergeCell ref="CM740:CN740"/>
    <mergeCell ref="EJ739:EN739"/>
    <mergeCell ref="DU734:DY734"/>
    <mergeCell ref="EW661:FA661"/>
    <mergeCell ref="EM662:EQ662"/>
    <mergeCell ref="ER662:EV662"/>
    <mergeCell ref="DU727:DY727"/>
    <mergeCell ref="EE726:EI726"/>
    <mergeCell ref="ET721:EX721"/>
    <mergeCell ref="EE720:EI720"/>
    <mergeCell ref="DU730:DY730"/>
    <mergeCell ref="EE728:EI728"/>
    <mergeCell ref="EM654:EQ654"/>
    <mergeCell ref="ER654:EV654"/>
    <mergeCell ref="EJ729:EN729"/>
    <mergeCell ref="EJ717:EN717"/>
    <mergeCell ref="DX654:EB654"/>
    <mergeCell ref="DZ737:ED737"/>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33:EN733"/>
    <mergeCell ref="DZ729:ED729"/>
    <mergeCell ref="ET727:EX727"/>
    <mergeCell ref="DZ727:ED727"/>
    <mergeCell ref="EE727:EI727"/>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9:AO749"/>
    <mergeCell ref="AK751:AO751"/>
    <mergeCell ref="K751:N751"/>
    <mergeCell ref="O751:S751"/>
    <mergeCell ref="K745:N745"/>
    <mergeCell ref="B749:F749"/>
    <mergeCell ref="B750:F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E723:EI723"/>
    <mergeCell ref="EJ723:EN723"/>
    <mergeCell ref="EO725:ES725"/>
    <mergeCell ref="EJ724:EN724"/>
    <mergeCell ref="EO723:ES723"/>
    <mergeCell ref="DZ734:ED734"/>
    <mergeCell ref="DU726:DY726"/>
    <mergeCell ref="EO721:ES721"/>
    <mergeCell ref="DZ731:ED731"/>
    <mergeCell ref="EJ726:EN726"/>
    <mergeCell ref="DU721:DY721"/>
    <mergeCell ref="EE721:EI721"/>
    <mergeCell ref="EJ721:EN721"/>
    <mergeCell ref="DZ721:ED721"/>
    <mergeCell ref="DZ722:ED722"/>
    <mergeCell ref="EO722:ES722"/>
    <mergeCell ref="DU729:DY729"/>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E720:DI720"/>
    <mergeCell ref="DE724:DI724"/>
    <mergeCell ref="AA672:AK672"/>
    <mergeCell ref="Z684:AK684"/>
    <mergeCell ref="DX652:EB652"/>
    <mergeCell ref="EC652:EG652"/>
    <mergeCell ref="W700:AK700"/>
    <mergeCell ref="Z683:AK683"/>
    <mergeCell ref="AA688:AK688"/>
    <mergeCell ref="B641:AN641"/>
    <mergeCell ref="G643:R643"/>
    <mergeCell ref="DX647:EB647"/>
    <mergeCell ref="G723:J723"/>
    <mergeCell ref="Z632:AB632"/>
    <mergeCell ref="AK721:AO721"/>
    <mergeCell ref="DJ723:DN723"/>
    <mergeCell ref="DO720:DS720"/>
    <mergeCell ref="DU718:DY718"/>
    <mergeCell ref="DU717:DY717"/>
    <mergeCell ref="DU719:DY719"/>
    <mergeCell ref="EE717:EI717"/>
    <mergeCell ref="Q632:S632"/>
    <mergeCell ref="CZ721:DD721"/>
    <mergeCell ref="T638:V638"/>
    <mergeCell ref="CI720:CJ720"/>
    <mergeCell ref="AE693:AF693"/>
    <mergeCell ref="DJ720:DN720"/>
    <mergeCell ref="DJ717:DN717"/>
    <mergeCell ref="DJ722:DN722"/>
    <mergeCell ref="DE721:DI721"/>
    <mergeCell ref="DE723:DI723"/>
    <mergeCell ref="CU718:CY718"/>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O628:AS628"/>
    <mergeCell ref="AG607:AH607"/>
    <mergeCell ref="AO624:AS626"/>
    <mergeCell ref="AI564:AL564"/>
    <mergeCell ref="Q630:S630"/>
    <mergeCell ref="DO728:DS728"/>
    <mergeCell ref="DO722:DS722"/>
    <mergeCell ref="DO723:DS723"/>
    <mergeCell ref="DO724:DS724"/>
    <mergeCell ref="DJ721:DN721"/>
    <mergeCell ref="DO726:DS726"/>
    <mergeCell ref="AM558:AS558"/>
    <mergeCell ref="AM562:AS562"/>
    <mergeCell ref="Z564:AD564"/>
    <mergeCell ref="Z565:AD565"/>
    <mergeCell ref="AI562:AL562"/>
    <mergeCell ref="Z589:AE589"/>
    <mergeCell ref="AO632:AS632"/>
    <mergeCell ref="X728:AB728"/>
    <mergeCell ref="AO640:AS640"/>
    <mergeCell ref="CI717:CJ717"/>
    <mergeCell ref="AA680:AK680"/>
    <mergeCell ref="AK624:AN626"/>
    <mergeCell ref="AG599:AH599"/>
    <mergeCell ref="AE565:AH565"/>
    <mergeCell ref="AE561:AH561"/>
    <mergeCell ref="AE562:AH562"/>
    <mergeCell ref="DO717:DS717"/>
    <mergeCell ref="Z671:AE671"/>
    <mergeCell ref="CP721:CT721"/>
    <mergeCell ref="AF631:AJ631"/>
    <mergeCell ref="DJ719:DN719"/>
    <mergeCell ref="CU717:CY717"/>
    <mergeCell ref="AC635:AE635"/>
    <mergeCell ref="W635:Y635"/>
    <mergeCell ref="Z597:AE597"/>
    <mergeCell ref="AF629:AJ629"/>
    <mergeCell ref="AI613:AK613"/>
    <mergeCell ref="AA614:AK614"/>
    <mergeCell ref="AC624:AE626"/>
    <mergeCell ref="T630:V630"/>
    <mergeCell ref="T631:V631"/>
    <mergeCell ref="AC628:AE628"/>
    <mergeCell ref="T629:V629"/>
    <mergeCell ref="AO631:AS631"/>
    <mergeCell ref="AM566:AS566"/>
    <mergeCell ref="CP719:CT719"/>
    <mergeCell ref="AC630:AE630"/>
    <mergeCell ref="AA573:AK573"/>
    <mergeCell ref="Z570:AK570"/>
    <mergeCell ref="Z571:AK571"/>
    <mergeCell ref="Z569:AK569"/>
    <mergeCell ref="Z579:AK579"/>
    <mergeCell ref="Z660:AK660"/>
    <mergeCell ref="Z585:AK585"/>
    <mergeCell ref="CK719:CL719"/>
    <mergeCell ref="Z568:AK568"/>
    <mergeCell ref="Z581:AE581"/>
    <mergeCell ref="Z586:AK586"/>
    <mergeCell ref="AK633:AN633"/>
    <mergeCell ref="Z645:AK645"/>
    <mergeCell ref="Z629:AB629"/>
    <mergeCell ref="AE699:AI699"/>
    <mergeCell ref="CG719:CH71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Q563:S563"/>
    <mergeCell ref="AI565:AL565"/>
    <mergeCell ref="G568:R568"/>
    <mergeCell ref="M574:R574"/>
    <mergeCell ref="O719:S719"/>
    <mergeCell ref="W636:Y636"/>
    <mergeCell ref="G684:R684"/>
    <mergeCell ref="G581:L581"/>
    <mergeCell ref="Z604:AK604"/>
    <mergeCell ref="X720:AB720"/>
    <mergeCell ref="G595:R595"/>
    <mergeCell ref="G596:R596"/>
    <mergeCell ref="H614:R614"/>
    <mergeCell ref="G613:L613"/>
    <mergeCell ref="Z577:AK577"/>
    <mergeCell ref="G587:R587"/>
    <mergeCell ref="C629:L629"/>
    <mergeCell ref="N657:O657"/>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CU722:CY722"/>
    <mergeCell ref="CZ722:DD722"/>
    <mergeCell ref="CZ723:DD723"/>
    <mergeCell ref="DE731:DI731"/>
    <mergeCell ref="CI723:CJ723"/>
    <mergeCell ref="CM730:CN730"/>
    <mergeCell ref="CK727:CL727"/>
    <mergeCell ref="DE729:DI729"/>
    <mergeCell ref="DE726:DI726"/>
    <mergeCell ref="DE734:DI734"/>
    <mergeCell ref="DE722:DI722"/>
    <mergeCell ref="CZ727:DD727"/>
    <mergeCell ref="CU723:CY723"/>
    <mergeCell ref="CM722:CN722"/>
    <mergeCell ref="DE727:DI727"/>
    <mergeCell ref="CZ726:DD726"/>
    <mergeCell ref="CK722:CL722"/>
    <mergeCell ref="CZ725:DD725"/>
    <mergeCell ref="CP728:CT728"/>
    <mergeCell ref="CU728:CY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U727:CY727"/>
    <mergeCell ref="CK724:CL724"/>
    <mergeCell ref="DE730:DI730"/>
    <mergeCell ref="CZ735:DD735"/>
    <mergeCell ref="CU734:CY734"/>
    <mergeCell ref="CP736:CT736"/>
    <mergeCell ref="DE728:DI728"/>
    <mergeCell ref="CU737:CY737"/>
    <mergeCell ref="CZ738:DD738"/>
    <mergeCell ref="CM736:CN736"/>
    <mergeCell ref="CI738:CJ738"/>
    <mergeCell ref="CP741:CT741"/>
    <mergeCell ref="CP726:CT726"/>
    <mergeCell ref="CG735:CH735"/>
    <mergeCell ref="CI737:CJ737"/>
    <mergeCell ref="CZ724:DD724"/>
    <mergeCell ref="CU736:CY736"/>
    <mergeCell ref="CG737:CH737"/>
    <mergeCell ref="CZ729:DD729"/>
    <mergeCell ref="CG733:CH733"/>
    <mergeCell ref="CM735:CN735"/>
    <mergeCell ref="CZ741:DD741"/>
    <mergeCell ref="CG729:CH729"/>
    <mergeCell ref="CU733:CY733"/>
    <mergeCell ref="CZ740:DD740"/>
    <mergeCell ref="CU741:CY741"/>
    <mergeCell ref="CZ739:DD739"/>
    <mergeCell ref="CK734:CL734"/>
    <mergeCell ref="CM734:CN734"/>
    <mergeCell ref="CZ734:DD734"/>
    <mergeCell ref="CI735:CJ735"/>
    <mergeCell ref="CM733:CN733"/>
    <mergeCell ref="CI733:CJ733"/>
    <mergeCell ref="CU740:CY740"/>
    <mergeCell ref="CZ732:DD732"/>
    <mergeCell ref="CK732:CL732"/>
    <mergeCell ref="CU729:CY729"/>
    <mergeCell ref="CP733:CT733"/>
    <mergeCell ref="CK735:CL735"/>
    <mergeCell ref="CM720:CN720"/>
    <mergeCell ref="CP720:CT720"/>
    <mergeCell ref="CG722:CH722"/>
    <mergeCell ref="CG723:CH723"/>
    <mergeCell ref="O726:S726"/>
    <mergeCell ref="AH729:AJ729"/>
    <mergeCell ref="AK726:AO726"/>
    <mergeCell ref="CG738:CH738"/>
    <mergeCell ref="CK739:CL739"/>
    <mergeCell ref="CG743:CH743"/>
    <mergeCell ref="CK741:CL741"/>
    <mergeCell ref="CM741:CN741"/>
    <mergeCell ref="CP724:CT724"/>
    <mergeCell ref="CP727:CT727"/>
    <mergeCell ref="CI727:CJ727"/>
    <mergeCell ref="AH727:AJ727"/>
    <mergeCell ref="X725:AB725"/>
    <mergeCell ref="AH737:AJ737"/>
    <mergeCell ref="AH738:AJ738"/>
    <mergeCell ref="AH736:AJ736"/>
    <mergeCell ref="CM737:CN737"/>
    <mergeCell ref="CP732:CT732"/>
    <mergeCell ref="CM729:CN729"/>
    <mergeCell ref="CM723:CN723"/>
    <mergeCell ref="CM725:CN725"/>
    <mergeCell ref="CK730:CL730"/>
    <mergeCell ref="CP731:CT731"/>
    <mergeCell ref="CI729:CJ729"/>
    <mergeCell ref="CP729:CT729"/>
    <mergeCell ref="X735:AB735"/>
    <mergeCell ref="X736:AB736"/>
    <mergeCell ref="T735:W735"/>
    <mergeCell ref="G662:R662"/>
    <mergeCell ref="AG681:AH681"/>
    <mergeCell ref="AI687:AK687"/>
    <mergeCell ref="J705:O705"/>
    <mergeCell ref="Z655:AE655"/>
    <mergeCell ref="CK738:CL738"/>
    <mergeCell ref="CI731:CJ731"/>
    <mergeCell ref="CI728:CJ728"/>
    <mergeCell ref="CI739:CJ739"/>
    <mergeCell ref="CK725:CL725"/>
    <mergeCell ref="G644:R644"/>
    <mergeCell ref="P655:R655"/>
    <mergeCell ref="K737:N737"/>
    <mergeCell ref="J704:X704"/>
    <mergeCell ref="K720:N720"/>
    <mergeCell ref="T714:W717"/>
    <mergeCell ref="H664:R664"/>
    <mergeCell ref="AA648:AK648"/>
    <mergeCell ref="G646:R646"/>
    <mergeCell ref="Z652:AK652"/>
    <mergeCell ref="CI721:CJ721"/>
    <mergeCell ref="G671:L671"/>
    <mergeCell ref="T734:W734"/>
    <mergeCell ref="AC727:AG727"/>
    <mergeCell ref="AC728:AG728"/>
    <mergeCell ref="AC732:AG732"/>
    <mergeCell ref="X733:AB733"/>
    <mergeCell ref="G732:J732"/>
    <mergeCell ref="AH735:AJ735"/>
    <mergeCell ref="X734:AB734"/>
    <mergeCell ref="X724:AB724"/>
    <mergeCell ref="X721:AB721"/>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K734:N734"/>
    <mergeCell ref="AH733:AJ733"/>
    <mergeCell ref="G714:J717"/>
    <mergeCell ref="G668:R668"/>
    <mergeCell ref="K724:N724"/>
    <mergeCell ref="AK727:AO727"/>
    <mergeCell ref="AH724:AJ724"/>
    <mergeCell ref="AG689:AH689"/>
    <mergeCell ref="G663:L663"/>
    <mergeCell ref="T732:W732"/>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G580:R580"/>
    <mergeCell ref="N607:O607"/>
    <mergeCell ref="G593:R593"/>
    <mergeCell ref="G605:L605"/>
    <mergeCell ref="H606:R606"/>
    <mergeCell ref="AI597:AK597"/>
    <mergeCell ref="C627:L627"/>
    <mergeCell ref="G585:R585"/>
    <mergeCell ref="AG591:AH591"/>
    <mergeCell ref="N591:O591"/>
    <mergeCell ref="G589:L589"/>
    <mergeCell ref="H582:R582"/>
    <mergeCell ref="P581:R581"/>
    <mergeCell ref="T628:V628"/>
    <mergeCell ref="Q624:S626"/>
    <mergeCell ref="N583:O583"/>
    <mergeCell ref="AA582:AK582"/>
    <mergeCell ref="AF418:AH418"/>
    <mergeCell ref="AC528:AF528"/>
    <mergeCell ref="C554:L554"/>
    <mergeCell ref="D446:AF446"/>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AC504:AF504"/>
    <mergeCell ref="D470:V470"/>
    <mergeCell ref="D438:AF438"/>
    <mergeCell ref="H314:R314"/>
    <mergeCell ref="H316:M316"/>
    <mergeCell ref="AA322:AK322"/>
    <mergeCell ref="H323:M323"/>
    <mergeCell ref="AA330:AK330"/>
    <mergeCell ref="H324:M324"/>
    <mergeCell ref="AA325:AK325"/>
    <mergeCell ref="H315:M315"/>
    <mergeCell ref="H321:R321"/>
    <mergeCell ref="H322:R322"/>
    <mergeCell ref="AA321:AK321"/>
    <mergeCell ref="H325:R325"/>
    <mergeCell ref="R412:S412"/>
    <mergeCell ref="M495:P495"/>
    <mergeCell ref="AC501:AF501"/>
    <mergeCell ref="AG438:AJ438"/>
    <mergeCell ref="B501:H502"/>
    <mergeCell ref="Q389:U389"/>
    <mergeCell ref="AJ357:AK357"/>
    <mergeCell ref="D444:AF444"/>
    <mergeCell ref="D469:V469"/>
    <mergeCell ref="W473:Y473"/>
    <mergeCell ref="Q394:U394"/>
    <mergeCell ref="AD412:AE412"/>
    <mergeCell ref="H414:AE415"/>
    <mergeCell ref="AE425:AF425"/>
    <mergeCell ref="I421:K421"/>
    <mergeCell ref="P418:R418"/>
    <mergeCell ref="Q492:AK49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AA323:AF323"/>
    <mergeCell ref="H320:R320"/>
    <mergeCell ref="H296:R296"/>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D447:AF447"/>
    <mergeCell ref="W466:Y466"/>
    <mergeCell ref="AG446:AJ446"/>
    <mergeCell ref="W467:Y467"/>
    <mergeCell ref="W470:Y470"/>
    <mergeCell ref="D471:V471"/>
    <mergeCell ref="O532:AA532"/>
    <mergeCell ref="P424:Q424"/>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K714:N717"/>
    <mergeCell ref="C635:L635"/>
    <mergeCell ref="AC370:AF370"/>
    <mergeCell ref="C558:L558"/>
    <mergeCell ref="AC507:AF507"/>
    <mergeCell ref="AE402:AJ402"/>
    <mergeCell ref="AC385:AJ385"/>
    <mergeCell ref="C630:L630"/>
    <mergeCell ref="CK752:CL752"/>
    <mergeCell ref="CP747:CT747"/>
    <mergeCell ref="CG748:CH748"/>
    <mergeCell ref="T742:W742"/>
    <mergeCell ref="X745:AB745"/>
    <mergeCell ref="X746:AB746"/>
    <mergeCell ref="CK746:CL746"/>
    <mergeCell ref="CM746:CN746"/>
    <mergeCell ref="CG739:CH739"/>
    <mergeCell ref="CG740:CH740"/>
    <mergeCell ref="CK737:CL737"/>
    <mergeCell ref="CG732:CH732"/>
    <mergeCell ref="CP734:CT734"/>
    <mergeCell ref="CP751:CT751"/>
    <mergeCell ref="CM751:CN751"/>
    <mergeCell ref="CP723:CT723"/>
    <mergeCell ref="CG741:CH741"/>
    <mergeCell ref="CI741:CJ741"/>
    <mergeCell ref="CK744:CL744"/>
    <mergeCell ref="CM744:CN744"/>
    <mergeCell ref="AK747:AO747"/>
    <mergeCell ref="CM750:CN750"/>
    <mergeCell ref="CG747:CH747"/>
    <mergeCell ref="CP750:CT750"/>
    <mergeCell ref="CI734:CJ734"/>
    <mergeCell ref="AC739:AG739"/>
    <mergeCell ref="X732:AB732"/>
    <mergeCell ref="CP737:CT737"/>
    <mergeCell ref="CG745:CH745"/>
    <mergeCell ref="CI745:CJ745"/>
    <mergeCell ref="T744:W744"/>
    <mergeCell ref="X727:AB727"/>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1:L631"/>
    <mergeCell ref="C632:L632"/>
    <mergeCell ref="P687:R687"/>
    <mergeCell ref="R705:T705"/>
    <mergeCell ref="B723:F723"/>
    <mergeCell ref="G685:R685"/>
    <mergeCell ref="M635:P635"/>
    <mergeCell ref="CU726:CY726"/>
    <mergeCell ref="G721:J721"/>
    <mergeCell ref="G722:J722"/>
    <mergeCell ref="CG724:CH724"/>
    <mergeCell ref="CG730:CH730"/>
    <mergeCell ref="CG728:CH728"/>
    <mergeCell ref="X718:AB718"/>
    <mergeCell ref="N649:O649"/>
    <mergeCell ref="AH719:AJ719"/>
    <mergeCell ref="Q638:S638"/>
    <mergeCell ref="H648:R648"/>
    <mergeCell ref="CI719:CJ719"/>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AF630:AJ630"/>
    <mergeCell ref="W562:Y562"/>
    <mergeCell ref="CK723:CL723"/>
    <mergeCell ref="CK721:CL721"/>
    <mergeCell ref="CM726:CN726"/>
    <mergeCell ref="CM718:CN718"/>
    <mergeCell ref="CI732:CJ732"/>
    <mergeCell ref="CM728:CN728"/>
    <mergeCell ref="CI747:CJ747"/>
    <mergeCell ref="CK747:CL747"/>
    <mergeCell ref="T731:W731"/>
    <mergeCell ref="CP725:CT725"/>
    <mergeCell ref="AK637:AN637"/>
    <mergeCell ref="CM724:CN724"/>
    <mergeCell ref="CP746:CT746"/>
    <mergeCell ref="Z633:AB633"/>
    <mergeCell ref="CK748:CL748"/>
    <mergeCell ref="CM748:CN748"/>
    <mergeCell ref="T720:W720"/>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C521:AF521"/>
    <mergeCell ref="AH527:AK527"/>
    <mergeCell ref="AC517:AF517"/>
    <mergeCell ref="AC520:AF520"/>
    <mergeCell ref="AC527:AF527"/>
    <mergeCell ref="AH521:AK521"/>
    <mergeCell ref="AC530:AF530"/>
    <mergeCell ref="AH523:AK523"/>
    <mergeCell ref="AH524:AK524"/>
    <mergeCell ref="AH525:AK525"/>
    <mergeCell ref="Z556:AD556"/>
    <mergeCell ref="AI555:AL555"/>
    <mergeCell ref="T558:V558"/>
    <mergeCell ref="W561:Y561"/>
    <mergeCell ref="AI655:AK655"/>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B489:P490"/>
    <mergeCell ref="AC506:AF506"/>
    <mergeCell ref="Q489:R490"/>
    <mergeCell ref="Q488:AK488"/>
    <mergeCell ref="AH535:AK535"/>
    <mergeCell ref="AC532:AF532"/>
    <mergeCell ref="O523:AA523"/>
    <mergeCell ref="AG395:AJ395"/>
    <mergeCell ref="AI392:AJ392"/>
    <mergeCell ref="AG394:AJ394"/>
    <mergeCell ref="E420:AJ420"/>
    <mergeCell ref="V377:W377"/>
    <mergeCell ref="Q555:S555"/>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Q554:S554"/>
    <mergeCell ref="AH529:AK529"/>
    <mergeCell ref="AH534:AK534"/>
    <mergeCell ref="M558:P558"/>
    <mergeCell ref="Q559:S559"/>
    <mergeCell ref="AH531:AK531"/>
    <mergeCell ref="AI556:AL556"/>
    <mergeCell ref="W551:Y553"/>
    <mergeCell ref="Z555:AD555"/>
    <mergeCell ref="O535:AA535"/>
    <mergeCell ref="AE554:AH554"/>
    <mergeCell ref="W558:Y558"/>
    <mergeCell ref="AE558:AH558"/>
    <mergeCell ref="C557:L557"/>
    <mergeCell ref="Z554:AD554"/>
    <mergeCell ref="AG443:AJ443"/>
    <mergeCell ref="AG444:AJ444"/>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08:AF508"/>
    <mergeCell ref="AH537:AK537"/>
    <mergeCell ref="AC534:AF534"/>
    <mergeCell ref="AH507:AK507"/>
    <mergeCell ref="AG450:AJ450"/>
    <mergeCell ref="D467:V467"/>
    <mergeCell ref="AG441:AJ441"/>
    <mergeCell ref="AC515:AF515"/>
    <mergeCell ref="AC514:AF514"/>
    <mergeCell ref="Z551:AD553"/>
    <mergeCell ref="AH513:AK513"/>
    <mergeCell ref="AC531:AF531"/>
    <mergeCell ref="L508:AB508"/>
    <mergeCell ref="AH510:AK510"/>
    <mergeCell ref="D449:AF449"/>
    <mergeCell ref="AC510:AF510"/>
    <mergeCell ref="D473:V473"/>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DX658:EB658"/>
    <mergeCell ref="EC658:EG658"/>
    <mergeCell ref="O520:AA520"/>
    <mergeCell ref="AE555:AH555"/>
    <mergeCell ref="AH518:AK518"/>
    <mergeCell ref="AH514:AK51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FO742:FS742"/>
    <mergeCell ref="DZ742:ED742"/>
    <mergeCell ref="ET742:EX742"/>
    <mergeCell ref="FE742:FI742"/>
    <mergeCell ref="FJ742:FN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DZ726:ED726"/>
    <mergeCell ref="DU728:DY728"/>
    <mergeCell ref="DU722:DY722"/>
    <mergeCell ref="EO732:ES732"/>
    <mergeCell ref="ET729:EX729"/>
    <mergeCell ref="EO719:ES719"/>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W660:FA660"/>
    <mergeCell ref="DX661:EB661"/>
    <mergeCell ref="FO750:FS750"/>
    <mergeCell ref="EM659:EQ659"/>
    <mergeCell ref="ER659:EV659"/>
    <mergeCell ref="EW659:FA659"/>
    <mergeCell ref="DX660:EB660"/>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EJ745:EN745"/>
    <mergeCell ref="DU744:DY744"/>
    <mergeCell ref="DZ744:ED744"/>
    <mergeCell ref="EE744:EI744"/>
    <mergeCell ref="EJ744:EN744"/>
    <mergeCell ref="EO744:ES744"/>
    <mergeCell ref="ET744:EX744"/>
    <mergeCell ref="ET719:EX719"/>
    <mergeCell ref="EJ722:EN722"/>
    <mergeCell ref="ET736:EX736"/>
    <mergeCell ref="EE735:EI735"/>
    <mergeCell ref="EJ734:EN734"/>
    <mergeCell ref="EE733:EI733"/>
    <mergeCell ref="ET732:EX732"/>
    <mergeCell ref="FT742:FX742"/>
    <mergeCell ref="EJ741:EN741"/>
    <mergeCell ref="EO741:ES741"/>
    <mergeCell ref="CU742:CY742"/>
    <mergeCell ref="CZ742:DD742"/>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CU751:CY751"/>
    <mergeCell ref="FJ750:FN750"/>
    <mergeCell ref="DE741:DI741"/>
    <mergeCell ref="CK733:CL733"/>
    <mergeCell ref="CU744:CY744"/>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FJ753:FN753"/>
    <mergeCell ref="CK750:CL750"/>
    <mergeCell ref="CM747:CN747"/>
    <mergeCell ref="CP742:CT742"/>
    <mergeCell ref="CP743:CT743"/>
    <mergeCell ref="DJ743:DN743"/>
    <mergeCell ref="EE741:EI741"/>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42:DI742"/>
    <mergeCell ref="DJ742:DN742"/>
    <mergeCell ref="DO742:DS742"/>
    <mergeCell ref="CU743:CY743"/>
    <mergeCell ref="CZ743:DD743"/>
    <mergeCell ref="DE743:DI743"/>
    <mergeCell ref="DE746:DI746"/>
    <mergeCell ref="CU746:CY746"/>
    <mergeCell ref="DJ747:DN747"/>
    <mergeCell ref="DO747:DS747"/>
    <mergeCell ref="CP748:CT748"/>
    <mergeCell ref="CU748:CY748"/>
    <mergeCell ref="CG749:CH749"/>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6" workbookViewId="0">
      <selection activeCell="D85" sqref="D8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 Bank Permanent Loan</v>
      </c>
      <c r="G2" s="139" t="str">
        <f>Application!B628&amp;Application!C628</f>
        <v>2)Deferred Developer Note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2660867</v>
      </c>
      <c r="C4" s="147">
        <v>2660867</v>
      </c>
      <c r="D4" s="147"/>
      <c r="E4" s="147">
        <f>+C4-SUM(F4:H4)</f>
        <v>2660867</v>
      </c>
      <c r="F4" s="147"/>
      <c r="G4" s="147"/>
      <c r="H4" s="147"/>
      <c r="I4" s="147"/>
      <c r="J4" s="147"/>
      <c r="K4" s="147"/>
      <c r="L4" s="147"/>
      <c r="M4" s="147"/>
      <c r="N4" s="147"/>
      <c r="O4" s="147"/>
      <c r="P4" s="147"/>
      <c r="Q4" s="147"/>
      <c r="R4" s="516">
        <f>SUM(E4:Q4)</f>
        <v>2660867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2660867</v>
      </c>
      <c r="C8" s="146">
        <f t="shared" ref="C8:Q8" si="0">SUM(C4:C7)</f>
        <v>2660867</v>
      </c>
      <c r="D8" s="146">
        <f t="shared" si="0"/>
        <v>0</v>
      </c>
      <c r="E8" s="146">
        <f t="shared" si="0"/>
        <v>2660867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2660867</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2660867</v>
      </c>
      <c r="C12" s="146">
        <f t="shared" si="2"/>
        <v>2660867</v>
      </c>
      <c r="D12" s="146">
        <f t="shared" si="2"/>
        <v>0</v>
      </c>
      <c r="E12" s="146">
        <f t="shared" si="2"/>
        <v>2660867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2660867</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1645</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919594</v>
      </c>
      <c r="C29" s="147">
        <v>919594</v>
      </c>
      <c r="D29" s="147"/>
      <c r="E29" s="147">
        <f t="shared" ref="E29:E37" si="7">+C29-SUM(F29:H29)</f>
        <v>919594</v>
      </c>
      <c r="F29" s="147"/>
      <c r="G29" s="147"/>
      <c r="H29" s="147"/>
      <c r="I29" s="147"/>
      <c r="J29" s="147"/>
      <c r="K29" s="147"/>
      <c r="L29" s="147"/>
      <c r="M29" s="147"/>
      <c r="N29" s="147"/>
      <c r="O29" s="147"/>
      <c r="P29" s="147"/>
      <c r="Q29" s="147"/>
      <c r="R29" s="516">
        <f t="shared" ref="R29:R37" si="8">SUM(E29:Q29)</f>
        <v>919594</v>
      </c>
      <c r="S29" s="147">
        <f>+R29</f>
        <v>919594</v>
      </c>
      <c r="T29" s="147"/>
      <c r="U29" s="143"/>
    </row>
    <row r="30" spans="1:21" s="144" customFormat="1">
      <c r="A30" s="145" t="s">
        <v>600</v>
      </c>
      <c r="B30" s="146">
        <f t="shared" si="6"/>
        <v>12500000</v>
      </c>
      <c r="C30" s="147">
        <v>12500000</v>
      </c>
      <c r="D30" s="147"/>
      <c r="E30" s="147">
        <f t="shared" si="7"/>
        <v>4496770</v>
      </c>
      <c r="F30" s="147">
        <f>+Application!AO627</f>
        <v>8003230</v>
      </c>
      <c r="G30" s="147"/>
      <c r="H30" s="147"/>
      <c r="I30" s="147"/>
      <c r="J30" s="147"/>
      <c r="K30" s="147"/>
      <c r="L30" s="147"/>
      <c r="M30" s="147"/>
      <c r="N30" s="147"/>
      <c r="O30" s="147"/>
      <c r="P30" s="147"/>
      <c r="Q30" s="147"/>
      <c r="R30" s="516">
        <f t="shared" si="8"/>
        <v>12500000</v>
      </c>
      <c r="S30" s="147">
        <f t="shared" ref="S30:S36" si="9">+R30</f>
        <v>12500000</v>
      </c>
      <c r="T30" s="147"/>
      <c r="U30" s="143"/>
    </row>
    <row r="31" spans="1:21" s="144" customFormat="1">
      <c r="A31" s="145" t="s">
        <v>601</v>
      </c>
      <c r="B31" s="146">
        <f t="shared" si="6"/>
        <v>805176</v>
      </c>
      <c r="C31" s="147">
        <v>805176</v>
      </c>
      <c r="D31" s="147"/>
      <c r="E31" s="147">
        <f t="shared" si="7"/>
        <v>805176</v>
      </c>
      <c r="F31" s="147"/>
      <c r="G31" s="147"/>
      <c r="H31" s="147"/>
      <c r="I31" s="147"/>
      <c r="J31" s="147"/>
      <c r="K31" s="147"/>
      <c r="L31" s="147"/>
      <c r="M31" s="147"/>
      <c r="N31" s="147"/>
      <c r="O31" s="147"/>
      <c r="P31" s="147"/>
      <c r="Q31" s="147"/>
      <c r="R31" s="516">
        <f t="shared" si="8"/>
        <v>805176</v>
      </c>
      <c r="S31" s="147">
        <f t="shared" si="9"/>
        <v>805176</v>
      </c>
      <c r="T31" s="147"/>
      <c r="U31" s="143"/>
    </row>
    <row r="32" spans="1:21" s="144" customFormat="1">
      <c r="A32" s="145" t="s">
        <v>137</v>
      </c>
      <c r="B32" s="146">
        <f t="shared" si="6"/>
        <v>284495</v>
      </c>
      <c r="C32" s="147">
        <v>284495</v>
      </c>
      <c r="D32" s="147"/>
      <c r="E32" s="147">
        <f t="shared" si="7"/>
        <v>284495</v>
      </c>
      <c r="F32" s="147"/>
      <c r="G32" s="147"/>
      <c r="H32" s="147"/>
      <c r="I32" s="147"/>
      <c r="J32" s="147"/>
      <c r="K32" s="147"/>
      <c r="L32" s="147"/>
      <c r="M32" s="147"/>
      <c r="N32" s="147"/>
      <c r="O32" s="147"/>
      <c r="P32" s="147"/>
      <c r="Q32" s="147"/>
      <c r="R32" s="516">
        <f t="shared" si="8"/>
        <v>284495</v>
      </c>
      <c r="S32" s="147">
        <f t="shared" si="9"/>
        <v>284495</v>
      </c>
      <c r="T32" s="147"/>
      <c r="U32" s="143"/>
    </row>
    <row r="33" spans="1:21" s="144" customFormat="1">
      <c r="A33" s="145" t="s">
        <v>138</v>
      </c>
      <c r="B33" s="146">
        <f t="shared" si="6"/>
        <v>853486</v>
      </c>
      <c r="C33" s="147">
        <v>853486</v>
      </c>
      <c r="D33" s="147"/>
      <c r="E33" s="147">
        <f t="shared" si="7"/>
        <v>853486</v>
      </c>
      <c r="F33" s="147"/>
      <c r="G33" s="147"/>
      <c r="H33" s="147"/>
      <c r="I33" s="147"/>
      <c r="J33" s="147"/>
      <c r="K33" s="147"/>
      <c r="L33" s="147"/>
      <c r="M33" s="147"/>
      <c r="N33" s="147"/>
      <c r="O33" s="147"/>
      <c r="P33" s="147"/>
      <c r="Q33" s="147"/>
      <c r="R33" s="516">
        <f t="shared" si="8"/>
        <v>853486</v>
      </c>
      <c r="S33" s="147">
        <f t="shared" si="9"/>
        <v>853486</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460883</v>
      </c>
      <c r="C35" s="147">
        <v>460883</v>
      </c>
      <c r="D35" s="147"/>
      <c r="E35" s="147">
        <f t="shared" si="7"/>
        <v>460883</v>
      </c>
      <c r="F35" s="147"/>
      <c r="G35" s="147"/>
      <c r="H35" s="147"/>
      <c r="I35" s="147"/>
      <c r="J35" s="147"/>
      <c r="K35" s="147"/>
      <c r="L35" s="147"/>
      <c r="M35" s="147"/>
      <c r="N35" s="147"/>
      <c r="O35" s="147"/>
      <c r="P35" s="147"/>
      <c r="Q35" s="147"/>
      <c r="R35" s="516">
        <f t="shared" si="8"/>
        <v>460883</v>
      </c>
      <c r="S35" s="147">
        <f t="shared" si="9"/>
        <v>460883</v>
      </c>
      <c r="T35" s="147"/>
      <c r="U35" s="143"/>
    </row>
    <row r="36" spans="1:21" s="144" customFormat="1">
      <c r="A36" s="283" t="s">
        <v>1642</v>
      </c>
      <c r="B36" s="146">
        <f t="shared" si="6"/>
        <v>0</v>
      </c>
      <c r="C36" s="147"/>
      <c r="D36" s="147"/>
      <c r="E36" s="147">
        <f t="shared" si="7"/>
        <v>0</v>
      </c>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15823634</v>
      </c>
      <c r="C38" s="146">
        <f>SUM(C29:C37)</f>
        <v>15823634</v>
      </c>
      <c r="D38" s="146">
        <f t="shared" ref="D38:Q38" si="10">SUM(D29:D37)</f>
        <v>0</v>
      </c>
      <c r="E38" s="146">
        <f t="shared" si="10"/>
        <v>7820404</v>
      </c>
      <c r="F38" s="146">
        <f t="shared" si="10"/>
        <v>8003230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15823634</v>
      </c>
      <c r="S38" s="150">
        <f>SUM(S29:S37)</f>
        <v>15823634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307255</v>
      </c>
      <c r="C40" s="147">
        <v>307255</v>
      </c>
      <c r="D40" s="147"/>
      <c r="E40" s="147">
        <f t="shared" ref="E40:E41" si="11">+C40-SUM(F40:H40)</f>
        <v>307255</v>
      </c>
      <c r="F40" s="147"/>
      <c r="G40" s="147"/>
      <c r="H40" s="147"/>
      <c r="I40" s="147"/>
      <c r="J40" s="147"/>
      <c r="K40" s="147"/>
      <c r="L40" s="147"/>
      <c r="M40" s="147"/>
      <c r="N40" s="147"/>
      <c r="O40" s="147"/>
      <c r="P40" s="147"/>
      <c r="Q40" s="147"/>
      <c r="R40" s="516">
        <f>SUM(E40:Q40)</f>
        <v>307255</v>
      </c>
      <c r="S40" s="147">
        <f t="shared" ref="S40:S41" si="12">+R40</f>
        <v>307255</v>
      </c>
      <c r="T40" s="147"/>
      <c r="U40" s="143"/>
    </row>
    <row r="41" spans="1:21" s="144" customFormat="1">
      <c r="A41" s="145" t="s">
        <v>146</v>
      </c>
      <c r="B41" s="146">
        <f>SUM(C41+D41)</f>
        <v>307255</v>
      </c>
      <c r="C41" s="147">
        <v>307255</v>
      </c>
      <c r="D41" s="147"/>
      <c r="E41" s="147">
        <f t="shared" si="11"/>
        <v>307255</v>
      </c>
      <c r="F41" s="147"/>
      <c r="G41" s="147"/>
      <c r="H41" s="147"/>
      <c r="I41" s="147"/>
      <c r="J41" s="147"/>
      <c r="K41" s="147"/>
      <c r="L41" s="147"/>
      <c r="M41" s="147"/>
      <c r="N41" s="147"/>
      <c r="O41" s="147"/>
      <c r="P41" s="147"/>
      <c r="Q41" s="147"/>
      <c r="R41" s="516">
        <f>SUM(E41:Q41)</f>
        <v>307255</v>
      </c>
      <c r="S41" s="147">
        <f t="shared" si="12"/>
        <v>307255</v>
      </c>
      <c r="T41" s="147"/>
      <c r="U41" s="143"/>
    </row>
    <row r="42" spans="1:21" s="144" customFormat="1">
      <c r="A42" s="149" t="s">
        <v>147</v>
      </c>
      <c r="B42" s="146">
        <f>SUM(C42:D42)</f>
        <v>614510</v>
      </c>
      <c r="C42" s="146">
        <f>SUM(C39:C41)</f>
        <v>614510</v>
      </c>
      <c r="D42" s="146">
        <f>SUM(D39:D41)</f>
        <v>0</v>
      </c>
      <c r="E42" s="146">
        <f t="shared" ref="E42:T42" si="13">SUM(E40:E41)</f>
        <v>614510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614510</v>
      </c>
      <c r="S42" s="150">
        <f t="shared" si="13"/>
        <v>614510</v>
      </c>
      <c r="T42" s="150">
        <f t="shared" si="13"/>
        <v>0</v>
      </c>
      <c r="U42" s="143"/>
    </row>
    <row r="43" spans="1:21" s="144" customFormat="1">
      <c r="A43" s="149" t="s">
        <v>148</v>
      </c>
      <c r="B43" s="146">
        <f>SUM(C43:D43)</f>
        <v>250000</v>
      </c>
      <c r="C43" s="147">
        <v>250000</v>
      </c>
      <c r="D43" s="147"/>
      <c r="E43" s="147">
        <f>+C43-SUM(F43:H43)</f>
        <v>250000</v>
      </c>
      <c r="F43" s="147"/>
      <c r="G43" s="147"/>
      <c r="H43" s="147"/>
      <c r="I43" s="147"/>
      <c r="J43" s="147"/>
      <c r="K43" s="147"/>
      <c r="L43" s="147"/>
      <c r="M43" s="147"/>
      <c r="N43" s="147"/>
      <c r="O43" s="147"/>
      <c r="P43" s="147"/>
      <c r="Q43" s="147"/>
      <c r="R43" s="516">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850000</v>
      </c>
      <c r="C45" s="147">
        <v>850000</v>
      </c>
      <c r="D45" s="147"/>
      <c r="E45" s="147">
        <f t="shared" ref="E45:E53" si="15">+C45-SUM(F45:H45)</f>
        <v>850000</v>
      </c>
      <c r="F45" s="147"/>
      <c r="G45" s="147"/>
      <c r="H45" s="147"/>
      <c r="I45" s="147"/>
      <c r="J45" s="147"/>
      <c r="K45" s="147"/>
      <c r="L45" s="147"/>
      <c r="M45" s="147"/>
      <c r="N45" s="147"/>
      <c r="O45" s="147"/>
      <c r="P45" s="147"/>
      <c r="Q45" s="147"/>
      <c r="R45" s="516">
        <f t="shared" ref="R45:R53" si="16">SUM(E45:Q45)</f>
        <v>850000</v>
      </c>
      <c r="S45" s="147">
        <f t="shared" ref="S45:S48" si="17">+R45</f>
        <v>850000</v>
      </c>
      <c r="T45" s="147"/>
      <c r="U45" s="143"/>
    </row>
    <row r="46" spans="1:21" s="144" customFormat="1">
      <c r="A46" s="145" t="s">
        <v>151</v>
      </c>
      <c r="B46" s="146">
        <f t="shared" si="14"/>
        <v>222456</v>
      </c>
      <c r="C46" s="147">
        <v>222456</v>
      </c>
      <c r="D46" s="147"/>
      <c r="E46" s="147">
        <f t="shared" si="15"/>
        <v>222456</v>
      </c>
      <c r="F46" s="147"/>
      <c r="G46" s="147"/>
      <c r="H46" s="147"/>
      <c r="I46" s="147"/>
      <c r="J46" s="147"/>
      <c r="K46" s="147"/>
      <c r="L46" s="147"/>
      <c r="M46" s="147"/>
      <c r="N46" s="147"/>
      <c r="O46" s="147"/>
      <c r="P46" s="147"/>
      <c r="Q46" s="147"/>
      <c r="R46" s="516">
        <f t="shared" si="16"/>
        <v>222456</v>
      </c>
      <c r="S46" s="147">
        <f t="shared" si="17"/>
        <v>222456</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182532</v>
      </c>
      <c r="C49" s="147">
        <v>182532</v>
      </c>
      <c r="D49" s="147"/>
      <c r="E49" s="147">
        <f t="shared" si="15"/>
        <v>182532</v>
      </c>
      <c r="F49" s="147"/>
      <c r="G49" s="147"/>
      <c r="H49" s="147"/>
      <c r="I49" s="147"/>
      <c r="J49" s="147"/>
      <c r="K49" s="147"/>
      <c r="L49" s="147"/>
      <c r="M49" s="147"/>
      <c r="N49" s="147"/>
      <c r="O49" s="147"/>
      <c r="P49" s="147"/>
      <c r="Q49" s="147"/>
      <c r="R49" s="516">
        <f t="shared" si="16"/>
        <v>182532</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ref="S50:S53" si="18">+R50</f>
        <v>40000</v>
      </c>
      <c r="T50" s="147"/>
      <c r="U50" s="143"/>
    </row>
    <row r="51" spans="1:21" s="144" customFormat="1">
      <c r="A51" s="283" t="s">
        <v>154</v>
      </c>
      <c r="B51" s="146">
        <f t="shared" si="14"/>
        <v>53217</v>
      </c>
      <c r="C51" s="147">
        <v>53217</v>
      </c>
      <c r="D51" s="147"/>
      <c r="E51" s="147">
        <f t="shared" si="15"/>
        <v>53217</v>
      </c>
      <c r="F51" s="147"/>
      <c r="G51" s="147"/>
      <c r="H51" s="147"/>
      <c r="I51" s="147"/>
      <c r="J51" s="147"/>
      <c r="K51" s="147"/>
      <c r="L51" s="147"/>
      <c r="M51" s="147"/>
      <c r="N51" s="147"/>
      <c r="O51" s="147"/>
      <c r="P51" s="147"/>
      <c r="Q51" s="147"/>
      <c r="R51" s="516">
        <f t="shared" si="16"/>
        <v>53217</v>
      </c>
      <c r="S51" s="147">
        <f t="shared" si="18"/>
        <v>53217</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8"/>
        <v>0</v>
      </c>
      <c r="T52" s="147"/>
      <c r="U52" s="143"/>
    </row>
    <row r="53" spans="1:21" s="144" customFormat="1">
      <c r="A53" s="1149" t="s">
        <v>2623</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8"/>
        <v>20000</v>
      </c>
      <c r="T53" s="147"/>
      <c r="U53" s="143"/>
    </row>
    <row r="54" spans="1:21" s="153" customFormat="1">
      <c r="A54" s="149" t="s">
        <v>157</v>
      </c>
      <c r="B54" s="150">
        <f>SUM(C54:D54)</f>
        <v>1403205</v>
      </c>
      <c r="C54" s="150">
        <f t="shared" ref="C54:T54" si="19">SUM(C45:C53)</f>
        <v>1403205</v>
      </c>
      <c r="D54" s="150">
        <f t="shared" si="19"/>
        <v>0</v>
      </c>
      <c r="E54" s="150">
        <f t="shared" si="19"/>
        <v>1403205</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1403205</v>
      </c>
      <c r="S54" s="150">
        <f t="shared" si="19"/>
        <v>1220673</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+C56-SUM(F56:H56)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10000</v>
      </c>
      <c r="C57" s="190">
        <v>10000</v>
      </c>
      <c r="D57" s="190"/>
      <c r="E57" s="190">
        <f t="shared" si="21"/>
        <v>10000</v>
      </c>
      <c r="F57" s="190"/>
      <c r="G57" s="190"/>
      <c r="H57" s="190"/>
      <c r="I57" s="190"/>
      <c r="J57" s="190"/>
      <c r="K57" s="190"/>
      <c r="L57" s="190"/>
      <c r="M57" s="190"/>
      <c r="N57" s="190"/>
      <c r="O57" s="190"/>
      <c r="P57" s="190"/>
      <c r="Q57" s="190"/>
      <c r="R57" s="516">
        <f t="shared" si="22"/>
        <v>10000</v>
      </c>
      <c r="S57" s="194"/>
      <c r="T57" s="194"/>
      <c r="U57" s="191"/>
    </row>
    <row r="58" spans="1:21" s="144" customFormat="1">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15000</v>
      </c>
      <c r="C62" s="146">
        <f t="shared" ref="C62:R62" si="23">SUM(C56:C61)</f>
        <v>15000</v>
      </c>
      <c r="D62" s="146">
        <f t="shared" si="23"/>
        <v>0</v>
      </c>
      <c r="E62" s="146">
        <f t="shared" si="23"/>
        <v>15000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15000</v>
      </c>
      <c r="S62" s="148"/>
      <c r="T62" s="148"/>
      <c r="U62" s="143"/>
    </row>
    <row r="63" spans="1:21" s="144" customFormat="1">
      <c r="A63" s="154" t="s">
        <v>302</v>
      </c>
      <c r="B63" s="146">
        <f t="shared" ref="B63:R63" si="24">SUM(B8+B11+B13+B14+B15+B26+B27+B38+B42+B43+B54+B62)</f>
        <v>20767216</v>
      </c>
      <c r="C63" s="146">
        <f t="shared" si="24"/>
        <v>20767216</v>
      </c>
      <c r="D63" s="146">
        <f t="shared" si="24"/>
        <v>0</v>
      </c>
      <c r="E63" s="146">
        <f t="shared" si="24"/>
        <v>12763986</v>
      </c>
      <c r="F63" s="146">
        <f t="shared" si="24"/>
        <v>8003230</v>
      </c>
      <c r="G63" s="146">
        <f t="shared" si="24"/>
        <v>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20767216</v>
      </c>
      <c r="S63" s="146">
        <f>SUM(S10+S13+S14+S15+S26+S27+S38+S42+S43+S54)</f>
        <v>17908817</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5">+C65-SUM(F65:H65)</f>
        <v>65000</v>
      </c>
      <c r="F65" s="147"/>
      <c r="G65" s="147"/>
      <c r="H65" s="147"/>
      <c r="I65" s="147"/>
      <c r="J65" s="147"/>
      <c r="K65" s="147"/>
      <c r="L65" s="147"/>
      <c r="M65" s="147"/>
      <c r="N65" s="147"/>
      <c r="O65" s="147"/>
      <c r="P65" s="147"/>
      <c r="Q65" s="147"/>
      <c r="R65" s="516">
        <f>SUM(E65:Q65)</f>
        <v>65000</v>
      </c>
      <c r="S65" s="147">
        <f t="shared" ref="S65:S69" si="26">+R65</f>
        <v>65000</v>
      </c>
      <c r="T65" s="147"/>
      <c r="U65" s="143"/>
    </row>
    <row r="66" spans="1:21" s="144" customFormat="1" ht="24" customHeight="1">
      <c r="A66" s="283" t="s">
        <v>1643</v>
      </c>
      <c r="B66" s="146">
        <f>SUM(C66+D66)</f>
        <v>0</v>
      </c>
      <c r="C66" s="147"/>
      <c r="D66" s="147"/>
      <c r="E66" s="147">
        <f t="shared" si="25"/>
        <v>0</v>
      </c>
      <c r="F66" s="147"/>
      <c r="G66" s="147"/>
      <c r="H66" s="147"/>
      <c r="I66" s="147"/>
      <c r="J66" s="147"/>
      <c r="K66" s="147"/>
      <c r="L66" s="147"/>
      <c r="M66" s="147"/>
      <c r="N66" s="147"/>
      <c r="O66" s="147"/>
      <c r="P66" s="147"/>
      <c r="Q66" s="147"/>
      <c r="R66" s="516">
        <f>SUM(E66:Q66)</f>
        <v>0</v>
      </c>
      <c r="S66" s="147">
        <f t="shared" si="26"/>
        <v>0</v>
      </c>
      <c r="T66" s="147"/>
      <c r="U66" s="143"/>
    </row>
    <row r="67" spans="1:21" s="144" customFormat="1" ht="24" customHeight="1">
      <c r="A67" s="283" t="s">
        <v>1644</v>
      </c>
      <c r="B67" s="146">
        <f>SUM(C67+D67)</f>
        <v>0</v>
      </c>
      <c r="C67" s="147"/>
      <c r="D67" s="147"/>
      <c r="E67" s="147">
        <f t="shared" si="25"/>
        <v>0</v>
      </c>
      <c r="F67" s="147"/>
      <c r="G67" s="147"/>
      <c r="H67" s="147"/>
      <c r="I67" s="147"/>
      <c r="J67" s="147"/>
      <c r="K67" s="147"/>
      <c r="L67" s="147"/>
      <c r="M67" s="147"/>
      <c r="N67" s="147"/>
      <c r="O67" s="147"/>
      <c r="P67" s="147"/>
      <c r="Q67" s="147"/>
      <c r="R67" s="516">
        <f>SUM(E67:Q67)</f>
        <v>0</v>
      </c>
      <c r="S67" s="147">
        <f t="shared" si="26"/>
        <v>0</v>
      </c>
      <c r="T67" s="147"/>
      <c r="U67" s="143"/>
    </row>
    <row r="68" spans="1:21" s="144" customFormat="1" ht="12" customHeight="1">
      <c r="A68" s="283" t="s">
        <v>1650</v>
      </c>
      <c r="B68" s="146">
        <f>SUM(C68+D68)</f>
        <v>0</v>
      </c>
      <c r="C68" s="147"/>
      <c r="D68" s="147"/>
      <c r="E68" s="147">
        <f t="shared" si="25"/>
        <v>0</v>
      </c>
      <c r="F68" s="147"/>
      <c r="G68" s="147"/>
      <c r="H68" s="147"/>
      <c r="I68" s="147"/>
      <c r="J68" s="147"/>
      <c r="K68" s="147"/>
      <c r="L68" s="147"/>
      <c r="M68" s="147"/>
      <c r="N68" s="147"/>
      <c r="O68" s="147"/>
      <c r="P68" s="147"/>
      <c r="Q68" s="147"/>
      <c r="R68" s="516">
        <f>SUM(E68:Q68)</f>
        <v>0</v>
      </c>
      <c r="S68" s="147">
        <f t="shared" si="26"/>
        <v>0</v>
      </c>
      <c r="T68" s="147"/>
      <c r="U68" s="143"/>
    </row>
    <row r="69" spans="1:21" s="144" customFormat="1">
      <c r="A69" s="1149" t="s">
        <v>2624</v>
      </c>
      <c r="B69" s="146">
        <f>SUM(C69+D69)</f>
        <v>50000</v>
      </c>
      <c r="C69" s="147">
        <v>50000</v>
      </c>
      <c r="D69" s="147"/>
      <c r="E69" s="147">
        <f t="shared" si="25"/>
        <v>50000</v>
      </c>
      <c r="F69" s="147"/>
      <c r="G69" s="147"/>
      <c r="H69" s="147"/>
      <c r="I69" s="147"/>
      <c r="J69" s="147"/>
      <c r="K69" s="147"/>
      <c r="L69" s="147"/>
      <c r="M69" s="147"/>
      <c r="N69" s="147"/>
      <c r="O69" s="147"/>
      <c r="P69" s="147"/>
      <c r="Q69" s="147"/>
      <c r="R69" s="516">
        <f>SUM(E69:Q69)</f>
        <v>50000</v>
      </c>
      <c r="S69" s="147">
        <f t="shared" si="26"/>
        <v>50000</v>
      </c>
      <c r="T69" s="147"/>
      <c r="U69" s="143"/>
    </row>
    <row r="70" spans="1:21" s="144" customFormat="1">
      <c r="A70" s="149" t="s">
        <v>1647</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115000</v>
      </c>
      <c r="S70" s="150">
        <f t="shared" si="27"/>
        <v>115000</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8">+C72-SUM(F72:H72)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222868</v>
      </c>
      <c r="C75" s="147">
        <v>222868</v>
      </c>
      <c r="D75" s="147"/>
      <c r="E75" s="147">
        <f t="shared" si="28"/>
        <v>222868</v>
      </c>
      <c r="F75" s="147"/>
      <c r="G75" s="147"/>
      <c r="H75" s="147"/>
      <c r="I75" s="147"/>
      <c r="J75" s="147"/>
      <c r="K75" s="147"/>
      <c r="L75" s="147"/>
      <c r="M75" s="147"/>
      <c r="N75" s="147"/>
      <c r="O75" s="147"/>
      <c r="P75" s="147"/>
      <c r="Q75" s="147"/>
      <c r="R75" s="516">
        <f>SUM(E75:Q75)</f>
        <v>222868</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252868</v>
      </c>
      <c r="C77" s="146">
        <f>SUM(C72:C76)</f>
        <v>252868</v>
      </c>
      <c r="D77" s="146">
        <f>SUM(D72:D76)</f>
        <v>0</v>
      </c>
      <c r="E77" s="146">
        <f t="shared" ref="E77:Q77" si="29">SUM(E72:E76)</f>
        <v>252868</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252868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791182</v>
      </c>
      <c r="C79" s="147">
        <v>791182</v>
      </c>
      <c r="D79" s="147"/>
      <c r="E79" s="147">
        <f t="shared" ref="E79:E80" si="30">+C79-SUM(F79:H79)</f>
        <v>791182</v>
      </c>
      <c r="F79" s="147"/>
      <c r="G79" s="147"/>
      <c r="H79" s="147"/>
      <c r="I79" s="147"/>
      <c r="J79" s="147"/>
      <c r="K79" s="147"/>
      <c r="L79" s="147"/>
      <c r="M79" s="147"/>
      <c r="N79" s="147"/>
      <c r="O79" s="147"/>
      <c r="P79" s="147"/>
      <c r="Q79" s="147"/>
      <c r="R79" s="516">
        <f>SUM(E79:Q79)</f>
        <v>791182</v>
      </c>
      <c r="S79" s="147">
        <f t="shared" ref="S79:S80" si="31">+R79</f>
        <v>791182</v>
      </c>
      <c r="T79" s="147"/>
      <c r="U79" s="143"/>
    </row>
    <row r="80" spans="1:21" s="144" customFormat="1">
      <c r="A80" s="283" t="s">
        <v>58</v>
      </c>
      <c r="B80" s="146">
        <f>SUM(C80:D80)</f>
        <v>209361</v>
      </c>
      <c r="C80" s="147">
        <v>209361</v>
      </c>
      <c r="D80" s="147"/>
      <c r="E80" s="147">
        <f t="shared" si="30"/>
        <v>209361</v>
      </c>
      <c r="F80" s="147"/>
      <c r="G80" s="147"/>
      <c r="H80" s="147"/>
      <c r="I80" s="147"/>
      <c r="J80" s="147"/>
      <c r="K80" s="147"/>
      <c r="L80" s="147"/>
      <c r="M80" s="147"/>
      <c r="N80" s="147"/>
      <c r="O80" s="147"/>
      <c r="P80" s="147"/>
      <c r="Q80" s="147"/>
      <c r="R80" s="516">
        <f>SUM(E80:Q80)</f>
        <v>209361</v>
      </c>
      <c r="S80" s="147">
        <f t="shared" si="31"/>
        <v>209361</v>
      </c>
      <c r="T80" s="147"/>
      <c r="U80" s="143"/>
    </row>
    <row r="81" spans="1:21" s="144" customFormat="1">
      <c r="A81" s="149" t="s">
        <v>1210</v>
      </c>
      <c r="B81" s="146">
        <f>SUM(C81:D81)</f>
        <v>1000543</v>
      </c>
      <c r="C81" s="509">
        <f>SUM(C79:C80)</f>
        <v>1000543</v>
      </c>
      <c r="D81" s="509">
        <f t="shared" ref="D81:T81" si="32">SUM(D79:D80)</f>
        <v>0</v>
      </c>
      <c r="E81" s="509">
        <f t="shared" si="32"/>
        <v>1000543</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1000543</v>
      </c>
      <c r="S81" s="509">
        <f t="shared" si="32"/>
        <v>1000543</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3">SUM(C83+D83)</f>
        <v>93820</v>
      </c>
      <c r="C83" s="147">
        <v>93820</v>
      </c>
      <c r="D83" s="147"/>
      <c r="E83" s="147">
        <f t="shared" ref="E83:E94" si="34">+C83-SUM(F83:H83)</f>
        <v>93820</v>
      </c>
      <c r="F83" s="147"/>
      <c r="G83" s="147"/>
      <c r="H83" s="147"/>
      <c r="I83" s="147"/>
      <c r="J83" s="147"/>
      <c r="K83" s="147"/>
      <c r="L83" s="147"/>
      <c r="M83" s="147"/>
      <c r="N83" s="147"/>
      <c r="O83" s="147"/>
      <c r="P83" s="147"/>
      <c r="Q83" s="147"/>
      <c r="R83" s="516">
        <f t="shared" ref="R83:R95" si="35">SUM(E83:Q83)</f>
        <v>93820</v>
      </c>
      <c r="S83" s="148"/>
      <c r="T83" s="148"/>
      <c r="U83" s="143"/>
    </row>
    <row r="84" spans="1:21" s="144" customFormat="1">
      <c r="A84" s="145" t="s">
        <v>768</v>
      </c>
      <c r="B84" s="146">
        <f t="shared" si="33"/>
        <v>7000</v>
      </c>
      <c r="C84" s="147">
        <v>7000</v>
      </c>
      <c r="D84" s="147"/>
      <c r="E84" s="147">
        <f t="shared" si="34"/>
        <v>7000</v>
      </c>
      <c r="F84" s="147"/>
      <c r="G84" s="147"/>
      <c r="H84" s="147"/>
      <c r="I84" s="147"/>
      <c r="J84" s="147"/>
      <c r="K84" s="147"/>
      <c r="L84" s="147"/>
      <c r="M84" s="147"/>
      <c r="N84" s="147"/>
      <c r="O84" s="147"/>
      <c r="P84" s="147"/>
      <c r="Q84" s="147"/>
      <c r="R84" s="516">
        <f t="shared" si="35"/>
        <v>7000</v>
      </c>
      <c r="S84" s="147">
        <f t="shared" ref="S84:S87" si="36">+R84</f>
        <v>7000</v>
      </c>
      <c r="T84" s="147"/>
      <c r="U84" s="143"/>
    </row>
    <row r="85" spans="1:21" s="144" customFormat="1">
      <c r="A85" s="145" t="s">
        <v>769</v>
      </c>
      <c r="B85" s="146">
        <f t="shared" si="33"/>
        <v>2300293</v>
      </c>
      <c r="C85" s="147">
        <v>2300293</v>
      </c>
      <c r="D85" s="147"/>
      <c r="E85" s="147">
        <f t="shared" si="34"/>
        <v>2300293</v>
      </c>
      <c r="F85" s="147"/>
      <c r="G85" s="147"/>
      <c r="H85" s="147"/>
      <c r="I85" s="147"/>
      <c r="J85" s="147"/>
      <c r="K85" s="147"/>
      <c r="L85" s="147"/>
      <c r="M85" s="147"/>
      <c r="N85" s="147"/>
      <c r="O85" s="147"/>
      <c r="P85" s="147"/>
      <c r="Q85" s="147"/>
      <c r="R85" s="516">
        <f t="shared" si="35"/>
        <v>2300293</v>
      </c>
      <c r="S85" s="147">
        <f t="shared" si="36"/>
        <v>2300293</v>
      </c>
      <c r="T85" s="147"/>
      <c r="U85" s="143"/>
    </row>
    <row r="86" spans="1:21" s="144" customFormat="1">
      <c r="A86" s="145" t="s">
        <v>770</v>
      </c>
      <c r="B86" s="146">
        <f t="shared" si="33"/>
        <v>273376</v>
      </c>
      <c r="C86" s="147">
        <f>250000+23376</f>
        <v>273376</v>
      </c>
      <c r="D86" s="147"/>
      <c r="E86" s="147">
        <f t="shared" si="34"/>
        <v>273376</v>
      </c>
      <c r="F86" s="147"/>
      <c r="G86" s="147"/>
      <c r="H86" s="147"/>
      <c r="I86" s="147"/>
      <c r="J86" s="147"/>
      <c r="K86" s="147"/>
      <c r="L86" s="147"/>
      <c r="M86" s="147"/>
      <c r="N86" s="147"/>
      <c r="O86" s="147"/>
      <c r="P86" s="147"/>
      <c r="Q86" s="147"/>
      <c r="R86" s="516">
        <f t="shared" si="35"/>
        <v>273376</v>
      </c>
      <c r="S86" s="147">
        <f t="shared" si="36"/>
        <v>273376</v>
      </c>
      <c r="T86" s="147"/>
      <c r="U86" s="143"/>
    </row>
    <row r="87" spans="1:21" s="144" customFormat="1">
      <c r="A87" s="145" t="s">
        <v>771</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f t="shared" si="36"/>
        <v>0</v>
      </c>
      <c r="T87" s="147"/>
      <c r="U87" s="143"/>
    </row>
    <row r="88" spans="1:21" s="144" customFormat="1">
      <c r="A88" s="145" t="s">
        <v>772</v>
      </c>
      <c r="B88" s="146">
        <f t="shared" si="33"/>
        <v>30435</v>
      </c>
      <c r="C88" s="147">
        <v>30435</v>
      </c>
      <c r="D88" s="147"/>
      <c r="E88" s="147">
        <f t="shared" si="34"/>
        <v>30435</v>
      </c>
      <c r="F88" s="147"/>
      <c r="G88" s="147"/>
      <c r="H88" s="147"/>
      <c r="I88" s="147"/>
      <c r="J88" s="147"/>
      <c r="K88" s="147"/>
      <c r="L88" s="147"/>
      <c r="M88" s="147"/>
      <c r="N88" s="147"/>
      <c r="O88" s="147"/>
      <c r="P88" s="147"/>
      <c r="Q88" s="147"/>
      <c r="R88" s="516">
        <f t="shared" si="35"/>
        <v>30435</v>
      </c>
      <c r="S88" s="148"/>
      <c r="T88" s="148"/>
      <c r="U88" s="143"/>
    </row>
    <row r="89" spans="1:21" s="144" customFormat="1">
      <c r="A89" s="145" t="s">
        <v>773</v>
      </c>
      <c r="B89" s="146">
        <f t="shared" si="33"/>
        <v>40000</v>
      </c>
      <c r="C89" s="147">
        <v>40000</v>
      </c>
      <c r="D89" s="147"/>
      <c r="E89" s="147">
        <f t="shared" si="34"/>
        <v>40000</v>
      </c>
      <c r="F89" s="147"/>
      <c r="G89" s="147"/>
      <c r="H89" s="147"/>
      <c r="I89" s="147"/>
      <c r="J89" s="147"/>
      <c r="K89" s="147"/>
      <c r="L89" s="147"/>
      <c r="M89" s="147"/>
      <c r="N89" s="147"/>
      <c r="O89" s="147"/>
      <c r="P89" s="147"/>
      <c r="Q89" s="147"/>
      <c r="R89" s="516">
        <f t="shared" si="35"/>
        <v>40000</v>
      </c>
      <c r="S89" s="147">
        <f t="shared" ref="S89:S95" si="37">+R89</f>
        <v>40000</v>
      </c>
      <c r="T89" s="147"/>
      <c r="U89" s="143"/>
    </row>
    <row r="90" spans="1:21" s="144" customFormat="1">
      <c r="A90" s="145" t="s">
        <v>774</v>
      </c>
      <c r="B90" s="146">
        <f t="shared" si="33"/>
        <v>10000</v>
      </c>
      <c r="C90" s="147">
        <v>10000</v>
      </c>
      <c r="D90" s="147"/>
      <c r="E90" s="147">
        <f t="shared" si="34"/>
        <v>10000</v>
      </c>
      <c r="F90" s="147"/>
      <c r="G90" s="147"/>
      <c r="H90" s="147"/>
      <c r="I90" s="147"/>
      <c r="J90" s="147"/>
      <c r="K90" s="147"/>
      <c r="L90" s="147"/>
      <c r="M90" s="147"/>
      <c r="N90" s="147"/>
      <c r="O90" s="147"/>
      <c r="P90" s="147"/>
      <c r="Q90" s="147"/>
      <c r="R90" s="516">
        <f t="shared" si="35"/>
        <v>10000</v>
      </c>
      <c r="S90" s="147">
        <f t="shared" si="37"/>
        <v>10000</v>
      </c>
      <c r="T90" s="147"/>
      <c r="U90" s="143"/>
    </row>
    <row r="91" spans="1:21" s="144" customFormat="1">
      <c r="A91" s="145" t="s">
        <v>372</v>
      </c>
      <c r="B91" s="146">
        <f t="shared" si="33"/>
        <v>45000</v>
      </c>
      <c r="C91" s="147">
        <v>45000</v>
      </c>
      <c r="D91" s="147"/>
      <c r="E91" s="147">
        <f t="shared" si="34"/>
        <v>45000</v>
      </c>
      <c r="F91" s="147"/>
      <c r="G91" s="147"/>
      <c r="H91" s="147"/>
      <c r="I91" s="147"/>
      <c r="J91" s="147"/>
      <c r="K91" s="147"/>
      <c r="L91" s="147"/>
      <c r="M91" s="147"/>
      <c r="N91" s="147"/>
      <c r="O91" s="147"/>
      <c r="P91" s="147"/>
      <c r="Q91" s="147"/>
      <c r="R91" s="516">
        <f t="shared" si="35"/>
        <v>45000</v>
      </c>
      <c r="S91" s="147">
        <f t="shared" si="37"/>
        <v>45000</v>
      </c>
      <c r="T91" s="147"/>
      <c r="U91" s="143"/>
    </row>
    <row r="92" spans="1:21" s="144" customFormat="1">
      <c r="A92" s="283" t="s">
        <v>1212</v>
      </c>
      <c r="B92" s="146">
        <f t="shared" si="33"/>
        <v>7500</v>
      </c>
      <c r="C92" s="147">
        <v>7500</v>
      </c>
      <c r="D92" s="147"/>
      <c r="E92" s="147">
        <f t="shared" si="34"/>
        <v>7500</v>
      </c>
      <c r="F92" s="147"/>
      <c r="G92" s="147"/>
      <c r="H92" s="147"/>
      <c r="I92" s="147"/>
      <c r="J92" s="147"/>
      <c r="K92" s="147"/>
      <c r="L92" s="147"/>
      <c r="M92" s="147"/>
      <c r="N92" s="147"/>
      <c r="O92" s="147"/>
      <c r="P92" s="147"/>
      <c r="Q92" s="147"/>
      <c r="R92" s="516">
        <f t="shared" si="35"/>
        <v>7500</v>
      </c>
      <c r="S92" s="147">
        <f t="shared" si="37"/>
        <v>7500</v>
      </c>
      <c r="T92" s="147"/>
      <c r="U92" s="143"/>
    </row>
    <row r="93" spans="1:21" s="144" customFormat="1">
      <c r="A93" s="1149" t="s">
        <v>34</v>
      </c>
      <c r="B93" s="146">
        <f t="shared" si="33"/>
        <v>0</v>
      </c>
      <c r="C93" s="147"/>
      <c r="D93" s="147"/>
      <c r="E93" s="147">
        <f t="shared" si="34"/>
        <v>0</v>
      </c>
      <c r="F93" s="147"/>
      <c r="G93" s="147"/>
      <c r="H93" s="147"/>
      <c r="I93" s="147"/>
      <c r="J93" s="147"/>
      <c r="K93" s="147"/>
      <c r="L93" s="147"/>
      <c r="M93" s="147"/>
      <c r="N93" s="147"/>
      <c r="O93" s="147"/>
      <c r="P93" s="147"/>
      <c r="Q93" s="147"/>
      <c r="R93" s="516">
        <f t="shared" si="35"/>
        <v>0</v>
      </c>
      <c r="S93" s="147">
        <f t="shared" si="37"/>
        <v>0</v>
      </c>
      <c r="T93" s="147"/>
      <c r="U93" s="143"/>
    </row>
    <row r="94" spans="1:21" s="144" customFormat="1">
      <c r="A94" s="1149" t="s">
        <v>34</v>
      </c>
      <c r="B94" s="146">
        <f t="shared" si="33"/>
        <v>0</v>
      </c>
      <c r="C94" s="147"/>
      <c r="D94" s="147"/>
      <c r="E94" s="147">
        <f t="shared" si="34"/>
        <v>0</v>
      </c>
      <c r="F94" s="147"/>
      <c r="G94" s="147"/>
      <c r="H94" s="147"/>
      <c r="I94" s="147"/>
      <c r="J94" s="147"/>
      <c r="K94" s="147"/>
      <c r="L94" s="147"/>
      <c r="M94" s="147"/>
      <c r="N94" s="147"/>
      <c r="O94" s="147"/>
      <c r="P94" s="147"/>
      <c r="Q94" s="147"/>
      <c r="R94" s="516">
        <f t="shared" si="35"/>
        <v>0</v>
      </c>
      <c r="S94" s="147">
        <f t="shared" si="37"/>
        <v>0</v>
      </c>
      <c r="T94" s="147"/>
      <c r="U94" s="143"/>
    </row>
    <row r="95" spans="1:21" s="144" customFormat="1">
      <c r="A95" s="1149" t="s">
        <v>34</v>
      </c>
      <c r="B95" s="146">
        <f t="shared" si="33"/>
        <v>0</v>
      </c>
      <c r="C95" s="147"/>
      <c r="D95" s="147"/>
      <c r="E95" s="147"/>
      <c r="F95" s="147"/>
      <c r="G95" s="147"/>
      <c r="H95" s="147"/>
      <c r="I95" s="147"/>
      <c r="J95" s="147"/>
      <c r="K95" s="147"/>
      <c r="L95" s="147"/>
      <c r="M95" s="147"/>
      <c r="N95" s="147"/>
      <c r="O95" s="147"/>
      <c r="P95" s="147"/>
      <c r="Q95" s="147"/>
      <c r="R95" s="516">
        <f t="shared" si="35"/>
        <v>0</v>
      </c>
      <c r="S95" s="147">
        <f t="shared" si="37"/>
        <v>0</v>
      </c>
      <c r="T95" s="147"/>
      <c r="U95" s="143"/>
    </row>
    <row r="96" spans="1:21" s="144" customFormat="1">
      <c r="A96" s="149" t="s">
        <v>775</v>
      </c>
      <c r="B96" s="146">
        <f>SUM(C96:D96)</f>
        <v>2807424</v>
      </c>
      <c r="C96" s="146">
        <f t="shared" ref="C96:R96" si="38">SUM(C83:C95)</f>
        <v>2807424</v>
      </c>
      <c r="D96" s="146">
        <f t="shared" si="38"/>
        <v>0</v>
      </c>
      <c r="E96" s="146">
        <f t="shared" si="38"/>
        <v>2807424</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42">
        <f t="shared" si="38"/>
        <v>2807424</v>
      </c>
      <c r="S96" s="150">
        <f>SUM(S84:S87,S89:S95)</f>
        <v>2683169</v>
      </c>
      <c r="T96" s="146">
        <f>SUM(T84:T87,T89:T95)</f>
        <v>0</v>
      </c>
      <c r="U96" s="143"/>
    </row>
    <row r="97" spans="1:21" s="144" customFormat="1">
      <c r="A97" s="149" t="s">
        <v>776</v>
      </c>
      <c r="B97" s="146">
        <f>SUM(C97:D97)</f>
        <v>24943051</v>
      </c>
      <c r="C97" s="146">
        <f t="shared" ref="C97:R97" si="39">SUM(C63+C70+C77+C81+C96)</f>
        <v>24943051</v>
      </c>
      <c r="D97" s="146">
        <f t="shared" si="39"/>
        <v>0</v>
      </c>
      <c r="E97" s="146">
        <f t="shared" si="39"/>
        <v>16939821</v>
      </c>
      <c r="F97" s="146">
        <f t="shared" si="39"/>
        <v>8003230</v>
      </c>
      <c r="G97" s="146">
        <f t="shared" si="39"/>
        <v>0</v>
      </c>
      <c r="H97" s="146">
        <f t="shared" si="39"/>
        <v>0</v>
      </c>
      <c r="I97" s="146">
        <f t="shared" si="39"/>
        <v>0</v>
      </c>
      <c r="J97" s="146">
        <f t="shared" si="39"/>
        <v>0</v>
      </c>
      <c r="K97" s="146">
        <f t="shared" si="39"/>
        <v>0</v>
      </c>
      <c r="L97" s="146">
        <f t="shared" si="39"/>
        <v>0</v>
      </c>
      <c r="M97" s="146">
        <f t="shared" si="39"/>
        <v>0</v>
      </c>
      <c r="N97" s="146">
        <f t="shared" si="39"/>
        <v>0</v>
      </c>
      <c r="O97" s="146">
        <f t="shared" si="39"/>
        <v>0</v>
      </c>
      <c r="P97" s="146">
        <f t="shared" si="39"/>
        <v>0</v>
      </c>
      <c r="Q97" s="146">
        <f t="shared" si="39"/>
        <v>0</v>
      </c>
      <c r="R97" s="146">
        <f t="shared" si="39"/>
        <v>24943051</v>
      </c>
      <c r="S97" s="146">
        <f>SUM(S63+S70+S81+S96)</f>
        <v>21707529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3256129</v>
      </c>
      <c r="C99" s="979">
        <v>3256129</v>
      </c>
      <c r="D99" s="979"/>
      <c r="E99" s="979">
        <f>+C99-SUM(F99:H99)</f>
        <v>766900</v>
      </c>
      <c r="F99" s="147"/>
      <c r="G99" s="147">
        <f>+Application!AO628</f>
        <v>2489229</v>
      </c>
      <c r="H99" s="147"/>
      <c r="I99" s="147"/>
      <c r="J99" s="147"/>
      <c r="K99" s="147"/>
      <c r="L99" s="147"/>
      <c r="M99" s="147"/>
      <c r="N99" s="147"/>
      <c r="O99" s="147"/>
      <c r="P99" s="147"/>
      <c r="Q99" s="147"/>
      <c r="R99" s="516">
        <f>SUM(E99:Q99)</f>
        <v>3256129</v>
      </c>
      <c r="S99" s="147">
        <f>+R99</f>
        <v>3256129</v>
      </c>
      <c r="T99" s="147"/>
      <c r="U99" s="143"/>
    </row>
    <row r="100" spans="1:21" s="144" customFormat="1">
      <c r="A100" s="283" t="s">
        <v>1648</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3256129</v>
      </c>
      <c r="C104" s="146">
        <f>SUM(C99:C103)</f>
        <v>3256129</v>
      </c>
      <c r="D104" s="146">
        <f t="shared" ref="D104:T104" si="40">SUM(D99:D103)</f>
        <v>0</v>
      </c>
      <c r="E104" s="146">
        <f t="shared" si="40"/>
        <v>766900</v>
      </c>
      <c r="F104" s="146">
        <f t="shared" si="40"/>
        <v>0</v>
      </c>
      <c r="G104" s="146">
        <f t="shared" si="40"/>
        <v>2489229</v>
      </c>
      <c r="H104" s="146">
        <f t="shared" si="40"/>
        <v>0</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3256129</v>
      </c>
      <c r="S104" s="150">
        <f t="shared" si="40"/>
        <v>3256129</v>
      </c>
      <c r="T104" s="150">
        <f t="shared" si="40"/>
        <v>0</v>
      </c>
      <c r="U104" s="143"/>
    </row>
    <row r="105" spans="1:21" s="144" customFormat="1">
      <c r="A105" s="149" t="s">
        <v>781</v>
      </c>
      <c r="B105" s="150">
        <f>SUM(C105:D105)</f>
        <v>28199180</v>
      </c>
      <c r="C105" s="150">
        <f t="shared" ref="C105:R105" si="41">SUM(C97+C104)</f>
        <v>28199180</v>
      </c>
      <c r="D105" s="150">
        <f t="shared" si="41"/>
        <v>0</v>
      </c>
      <c r="E105" s="150">
        <f t="shared" si="41"/>
        <v>17706721</v>
      </c>
      <c r="F105" s="150">
        <f t="shared" si="41"/>
        <v>8003230</v>
      </c>
      <c r="G105" s="150">
        <f t="shared" si="41"/>
        <v>2489229</v>
      </c>
      <c r="H105" s="150">
        <f t="shared" si="41"/>
        <v>0</v>
      </c>
      <c r="I105" s="150">
        <f t="shared" si="41"/>
        <v>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28199180</v>
      </c>
      <c r="S105" s="150">
        <f>S97+S104</f>
        <v>24963658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24963658</v>
      </c>
      <c r="T107" s="150">
        <f>T105+T106</f>
        <v>0</v>
      </c>
    </row>
    <row r="108" spans="1:21" s="189" customFormat="1">
      <c r="A108" s="162" t="s">
        <v>880</v>
      </c>
      <c r="B108" s="157"/>
      <c r="C108" s="157"/>
      <c r="D108" s="157"/>
      <c r="E108" s="301">
        <f>Application!AO640</f>
        <v>17706721</v>
      </c>
      <c r="F108" s="301">
        <f>Application!AO627</f>
        <v>8003230</v>
      </c>
      <c r="G108" s="301">
        <f>Application!AO628</f>
        <v>2489229</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1226</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993</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994</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2"/>
      <c r="E131" s="1522"/>
      <c r="F131" s="1522"/>
      <c r="G131" s="1522"/>
      <c r="H131" s="1522"/>
      <c r="I131" s="117"/>
      <c r="J131" s="1522"/>
      <c r="K131" s="1522"/>
      <c r="L131" s="1522"/>
      <c r="M131" s="1522"/>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3" workbookViewId="0">
      <selection activeCell="D124" sqref="D124:I12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1229</v>
      </c>
      <c r="B1" s="1875"/>
      <c r="C1" s="1875"/>
      <c r="D1" s="1875"/>
      <c r="E1" s="1875"/>
      <c r="F1" s="1875"/>
      <c r="G1" s="1875"/>
      <c r="H1" s="1875"/>
      <c r="I1" s="1875"/>
      <c r="J1" s="1876"/>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2660867</v>
      </c>
      <c r="C4" s="362">
        <f>+B4</f>
        <v>2660867</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2660867</v>
      </c>
      <c r="C8" s="361">
        <f>SUM(C4:C7)</f>
        <v>2660867</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2660867</v>
      </c>
      <c r="C12" s="361">
        <f>SUM(C8+C11)</f>
        <v>2660867</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919594</v>
      </c>
      <c r="C29" s="362">
        <f t="shared" ref="C29:C37" si="0">+B29</f>
        <v>919594</v>
      </c>
      <c r="D29" s="362"/>
      <c r="E29" s="361">
        <f>'Sources and Uses Budget'!S29</f>
        <v>919594</v>
      </c>
      <c r="F29" s="362">
        <f t="shared" ref="F29:F37" si="1">+E29</f>
        <v>919594</v>
      </c>
      <c r="G29" s="362"/>
      <c r="H29" s="361">
        <f>'Sources and Uses Budget'!T29</f>
        <v>0</v>
      </c>
      <c r="I29" s="362"/>
      <c r="J29" s="362"/>
      <c r="K29" s="359"/>
    </row>
    <row r="30" spans="1:11" s="360" customFormat="1">
      <c r="A30" s="145" t="s">
        <v>600</v>
      </c>
      <c r="B30" s="361">
        <f>'Sources and Uses Budget'!C30</f>
        <v>12500000</v>
      </c>
      <c r="C30" s="362">
        <f t="shared" si="0"/>
        <v>12500000</v>
      </c>
      <c r="D30" s="362"/>
      <c r="E30" s="361">
        <f>'Sources and Uses Budget'!S30</f>
        <v>12500000</v>
      </c>
      <c r="F30" s="362">
        <f t="shared" si="1"/>
        <v>12500000</v>
      </c>
      <c r="G30" s="362"/>
      <c r="H30" s="361">
        <f>'Sources and Uses Budget'!T30</f>
        <v>0</v>
      </c>
      <c r="I30" s="362"/>
      <c r="J30" s="362"/>
      <c r="K30" s="359"/>
    </row>
    <row r="31" spans="1:11" s="360" customFormat="1">
      <c r="A31" s="145" t="s">
        <v>601</v>
      </c>
      <c r="B31" s="361">
        <f>'Sources and Uses Budget'!C31</f>
        <v>805176</v>
      </c>
      <c r="C31" s="362">
        <f t="shared" si="0"/>
        <v>805176</v>
      </c>
      <c r="D31" s="362"/>
      <c r="E31" s="361">
        <f>'Sources and Uses Budget'!S31</f>
        <v>805176</v>
      </c>
      <c r="F31" s="362">
        <f t="shared" si="1"/>
        <v>805176</v>
      </c>
      <c r="G31" s="362"/>
      <c r="H31" s="361">
        <f>'Sources and Uses Budget'!T31</f>
        <v>0</v>
      </c>
      <c r="I31" s="362"/>
      <c r="J31" s="362"/>
      <c r="K31" s="359"/>
    </row>
    <row r="32" spans="1:11" s="360" customFormat="1">
      <c r="A32" s="145" t="s">
        <v>137</v>
      </c>
      <c r="B32" s="361">
        <f>'Sources and Uses Budget'!C32</f>
        <v>284495</v>
      </c>
      <c r="C32" s="362">
        <f t="shared" si="0"/>
        <v>284495</v>
      </c>
      <c r="D32" s="362"/>
      <c r="E32" s="361">
        <f>'Sources and Uses Budget'!S32</f>
        <v>284495</v>
      </c>
      <c r="F32" s="362">
        <f t="shared" si="1"/>
        <v>284495</v>
      </c>
      <c r="G32" s="362"/>
      <c r="H32" s="361">
        <f>'Sources and Uses Budget'!T32</f>
        <v>0</v>
      </c>
      <c r="I32" s="362"/>
      <c r="J32" s="362"/>
      <c r="K32" s="359"/>
    </row>
    <row r="33" spans="1:11" s="360" customFormat="1">
      <c r="A33" s="145" t="s">
        <v>138</v>
      </c>
      <c r="B33" s="361">
        <f>'Sources and Uses Budget'!C33</f>
        <v>853486</v>
      </c>
      <c r="C33" s="362">
        <f t="shared" si="0"/>
        <v>853486</v>
      </c>
      <c r="D33" s="362"/>
      <c r="E33" s="361">
        <f>'Sources and Uses Budget'!S33</f>
        <v>853486</v>
      </c>
      <c r="F33" s="362">
        <f t="shared" si="1"/>
        <v>853486</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460883</v>
      </c>
      <c r="C35" s="362">
        <f t="shared" si="0"/>
        <v>460883</v>
      </c>
      <c r="D35" s="362"/>
      <c r="E35" s="361">
        <f>'Sources and Uses Budget'!S35</f>
        <v>460883</v>
      </c>
      <c r="F35" s="362">
        <f t="shared" si="1"/>
        <v>460883</v>
      </c>
      <c r="G35" s="362"/>
      <c r="H35" s="361">
        <f>'Sources and Uses Budget'!T35</f>
        <v>0</v>
      </c>
      <c r="I35" s="362"/>
      <c r="J35" s="362"/>
      <c r="K35" s="359"/>
    </row>
    <row r="36" spans="1:11" s="360" customFormat="1">
      <c r="A36" s="508" t="s">
        <v>1642</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15823634</v>
      </c>
      <c r="C38" s="361">
        <f>SUM(C29:C37)</f>
        <v>15823634</v>
      </c>
      <c r="D38" s="361">
        <f>SUM(D29:D37)</f>
        <v>0</v>
      </c>
      <c r="E38" s="361">
        <f>'Sources and Uses Budget'!S38</f>
        <v>15823634</v>
      </c>
      <c r="F38" s="367">
        <f>SUM(F29:F37)</f>
        <v>15823634</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307255</v>
      </c>
      <c r="C40" s="362">
        <f t="shared" ref="C40:C41" si="2">+B40</f>
        <v>307255</v>
      </c>
      <c r="D40" s="362"/>
      <c r="E40" s="361">
        <f>'Sources and Uses Budget'!S40</f>
        <v>307255</v>
      </c>
      <c r="F40" s="362">
        <f t="shared" ref="F40:F41" si="3">+E40</f>
        <v>307255</v>
      </c>
      <c r="G40" s="362"/>
      <c r="H40" s="361">
        <f>'Sources and Uses Budget'!T40</f>
        <v>0</v>
      </c>
      <c r="I40" s="362"/>
      <c r="J40" s="362"/>
      <c r="K40" s="359"/>
    </row>
    <row r="41" spans="1:11" s="360" customFormat="1">
      <c r="A41" s="364" t="s">
        <v>146</v>
      </c>
      <c r="B41" s="361">
        <f>'Sources and Uses Budget'!C41</f>
        <v>307255</v>
      </c>
      <c r="C41" s="362">
        <f t="shared" si="2"/>
        <v>307255</v>
      </c>
      <c r="D41" s="362"/>
      <c r="E41" s="361">
        <f>'Sources and Uses Budget'!S41</f>
        <v>307255</v>
      </c>
      <c r="F41" s="362">
        <f t="shared" si="3"/>
        <v>307255</v>
      </c>
      <c r="G41" s="362"/>
      <c r="H41" s="361">
        <f>'Sources and Uses Budget'!T41</f>
        <v>0</v>
      </c>
      <c r="I41" s="362"/>
      <c r="J41" s="362"/>
      <c r="K41" s="359"/>
    </row>
    <row r="42" spans="1:11" s="360" customFormat="1">
      <c r="A42" s="365" t="s">
        <v>147</v>
      </c>
      <c r="B42" s="361">
        <f>'Sources and Uses Budget'!C42</f>
        <v>614510</v>
      </c>
      <c r="C42" s="361">
        <f>SUM(C39:C41)</f>
        <v>614510</v>
      </c>
      <c r="D42" s="361">
        <f>SUM(D39:D41)</f>
        <v>0</v>
      </c>
      <c r="E42" s="361">
        <f>'Sources and Uses Budget'!S42</f>
        <v>614510</v>
      </c>
      <c r="F42" s="367">
        <f>SUM(F40:F41)</f>
        <v>614510</v>
      </c>
      <c r="G42" s="367">
        <f>SUM(G40:G41)</f>
        <v>0</v>
      </c>
      <c r="H42" s="361">
        <f>'Sources and Uses Budget'!T42</f>
        <v>0</v>
      </c>
      <c r="I42" s="367">
        <f>SUM(I40:I41)</f>
        <v>0</v>
      </c>
      <c r="J42" s="367">
        <f>SUM(J40:J41)</f>
        <v>0</v>
      </c>
      <c r="K42" s="359"/>
    </row>
    <row r="43" spans="1:11" s="360" customFormat="1">
      <c r="A43" s="365" t="s">
        <v>148</v>
      </c>
      <c r="B43" s="361">
        <f>'Sources and Uses Budget'!C43</f>
        <v>250000</v>
      </c>
      <c r="C43" s="362">
        <f>+B43</f>
        <v>250000</v>
      </c>
      <c r="D43" s="362"/>
      <c r="E43" s="361">
        <f>'Sources and Uses Budget'!S43</f>
        <v>250000</v>
      </c>
      <c r="F43" s="362">
        <f>+E43</f>
        <v>250000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850000</v>
      </c>
      <c r="C45" s="362">
        <f t="shared" ref="C45:C53" si="4">+B45</f>
        <v>850000</v>
      </c>
      <c r="D45" s="362"/>
      <c r="E45" s="361">
        <f>'Sources and Uses Budget'!S45</f>
        <v>850000</v>
      </c>
      <c r="F45" s="362">
        <f t="shared" ref="F45:F53" si="5">+E45</f>
        <v>850000</v>
      </c>
      <c r="G45" s="362"/>
      <c r="H45" s="361">
        <f>'Sources and Uses Budget'!T45</f>
        <v>0</v>
      </c>
      <c r="I45" s="362"/>
      <c r="J45" s="362"/>
      <c r="K45" s="359"/>
    </row>
    <row r="46" spans="1:11" s="360" customFormat="1">
      <c r="A46" s="364" t="s">
        <v>151</v>
      </c>
      <c r="B46" s="361">
        <f>'Sources and Uses Budget'!C46</f>
        <v>222456</v>
      </c>
      <c r="C46" s="362">
        <f t="shared" si="4"/>
        <v>222456</v>
      </c>
      <c r="D46" s="362"/>
      <c r="E46" s="361">
        <f>'Sources and Uses Budget'!S46</f>
        <v>222456</v>
      </c>
      <c r="F46" s="362">
        <f t="shared" si="5"/>
        <v>222456</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182532</v>
      </c>
      <c r="C49" s="362">
        <f t="shared" si="4"/>
        <v>182532</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53217</v>
      </c>
      <c r="C51" s="362">
        <f t="shared" si="4"/>
        <v>53217</v>
      </c>
      <c r="D51" s="362"/>
      <c r="E51" s="361">
        <f>'Sources and Uses Budget'!S51</f>
        <v>53217</v>
      </c>
      <c r="F51" s="362">
        <f t="shared" si="5"/>
        <v>53217</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1403205</v>
      </c>
      <c r="C54" s="367">
        <f>SUM(C45:C53)</f>
        <v>1403205</v>
      </c>
      <c r="D54" s="367">
        <f>SUM(D45:D53)</f>
        <v>0</v>
      </c>
      <c r="E54" s="361">
        <f>'Sources and Uses Budget'!S54</f>
        <v>1220673</v>
      </c>
      <c r="F54" s="367">
        <f>SUM(F45:F53)</f>
        <v>1220673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f>'Sources and Uses Budget'!$A61</f>
        <v>0</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20767216</v>
      </c>
      <c r="C63" s="361">
        <f>SUM(C8+C11+C13+C14+C15+C26+C27+C38+C42+C43+C54+C62)</f>
        <v>20767216</v>
      </c>
      <c r="D63" s="361">
        <f>SUM(D8+D11+D13+D14+D15+D26+D27+D38+D42+D43+D54+D62)</f>
        <v>0</v>
      </c>
      <c r="E63" s="361">
        <f>'Sources and Uses Budget'!S63</f>
        <v>17908817</v>
      </c>
      <c r="F63" s="361">
        <f>SUM(F10+F13+F14+F15+F26+F27+F38+F42+F43+F54)</f>
        <v>17908817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1646</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1643</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1644</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1650</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222868</v>
      </c>
      <c r="C75" s="362">
        <f t="shared" si="9"/>
        <v>222868</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252868</v>
      </c>
      <c r="C77" s="361">
        <f>SUM(C72:C76)</f>
        <v>252868</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791182</v>
      </c>
      <c r="C79" s="362">
        <f t="shared" ref="C79:C80" si="10">+B79</f>
        <v>791182</v>
      </c>
      <c r="D79" s="362"/>
      <c r="E79" s="361">
        <f>'Sources and Uses Budget'!S79</f>
        <v>791182</v>
      </c>
      <c r="F79" s="362">
        <f t="shared" ref="F79:F80" si="11">+E79</f>
        <v>791182</v>
      </c>
      <c r="G79" s="362"/>
      <c r="H79" s="361">
        <f>'Sources and Uses Budget'!T79</f>
        <v>0</v>
      </c>
      <c r="I79" s="362"/>
      <c r="J79" s="362"/>
      <c r="K79" s="359"/>
    </row>
    <row r="80" spans="1:11" s="360" customFormat="1">
      <c r="A80" s="364" t="s">
        <v>58</v>
      </c>
      <c r="B80" s="361">
        <f>'Sources and Uses Budget'!C80</f>
        <v>209361</v>
      </c>
      <c r="C80" s="362">
        <f t="shared" si="10"/>
        <v>209361</v>
      </c>
      <c r="D80" s="362"/>
      <c r="E80" s="361">
        <f>'Sources and Uses Budget'!S80</f>
        <v>209361</v>
      </c>
      <c r="F80" s="362">
        <f t="shared" si="11"/>
        <v>209361</v>
      </c>
      <c r="G80" s="362"/>
      <c r="H80" s="361">
        <f>'Sources and Uses Budget'!T80</f>
        <v>0</v>
      </c>
      <c r="I80" s="362"/>
      <c r="J80" s="362"/>
      <c r="K80" s="359"/>
    </row>
    <row r="81" spans="1:11" s="360" customFormat="1">
      <c r="A81" s="365" t="s">
        <v>1210</v>
      </c>
      <c r="B81" s="361">
        <f>'Sources and Uses Budget'!C81</f>
        <v>1000543</v>
      </c>
      <c r="C81" s="361">
        <f>SUM(C79:C80)</f>
        <v>1000543</v>
      </c>
      <c r="D81" s="361">
        <f>SUM(D79:D80)</f>
        <v>0</v>
      </c>
      <c r="E81" s="361">
        <f>'Sources and Uses Budget'!S81</f>
        <v>1000543</v>
      </c>
      <c r="F81" s="361">
        <f>SUM(F79:F80)</f>
        <v>1000543</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93820</v>
      </c>
      <c r="C83" s="362">
        <f t="shared" ref="C83:C95" si="12">+B83</f>
        <v>93820</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769</v>
      </c>
      <c r="B85" s="361">
        <f>'Sources and Uses Budget'!C85</f>
        <v>2300293</v>
      </c>
      <c r="C85" s="362">
        <f t="shared" si="12"/>
        <v>2300293</v>
      </c>
      <c r="D85" s="362"/>
      <c r="E85" s="361">
        <f>'Sources and Uses Budget'!S85</f>
        <v>2300293</v>
      </c>
      <c r="F85" s="362">
        <f t="shared" si="13"/>
        <v>2300293</v>
      </c>
      <c r="G85" s="362"/>
      <c r="H85" s="361">
        <f>'Sources and Uses Budget'!T85</f>
        <v>0</v>
      </c>
      <c r="I85" s="362"/>
      <c r="J85" s="362"/>
      <c r="K85" s="359"/>
    </row>
    <row r="86" spans="1:11" s="360" customFormat="1">
      <c r="A86" s="145" t="s">
        <v>770</v>
      </c>
      <c r="B86" s="361">
        <f>'Sources and Uses Budget'!C86</f>
        <v>273376</v>
      </c>
      <c r="C86" s="362">
        <f t="shared" si="12"/>
        <v>273376</v>
      </c>
      <c r="D86" s="362"/>
      <c r="E86" s="361">
        <f>'Sources and Uses Budget'!S86</f>
        <v>273376</v>
      </c>
      <c r="F86" s="362">
        <f t="shared" si="13"/>
        <v>273376</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30435</v>
      </c>
      <c r="C88" s="362">
        <f t="shared" si="12"/>
        <v>30435</v>
      </c>
      <c r="D88" s="362"/>
      <c r="E88" s="363"/>
      <c r="F88" s="363"/>
      <c r="G88" s="363"/>
      <c r="H88" s="363"/>
      <c r="I88" s="363"/>
      <c r="J88" s="363"/>
      <c r="K88" s="359"/>
    </row>
    <row r="89" spans="1:11" s="360" customFormat="1">
      <c r="A89" s="145" t="s">
        <v>773</v>
      </c>
      <c r="B89" s="361">
        <f>'Sources and Uses Budget'!C89</f>
        <v>40000</v>
      </c>
      <c r="C89" s="362">
        <f t="shared" si="12"/>
        <v>40000</v>
      </c>
      <c r="D89" s="362"/>
      <c r="E89" s="361">
        <f>'Sources and Uses Budget'!S89</f>
        <v>40000</v>
      </c>
      <c r="F89" s="362">
        <f t="shared" ref="F89:F95" si="14">+E89</f>
        <v>40000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12"/>
        <v>0</v>
      </c>
      <c r="D93" s="362"/>
      <c r="E93" s="361">
        <f>'Sources and Uses Budget'!S93</f>
        <v>0</v>
      </c>
      <c r="F93" s="362">
        <f t="shared" si="14"/>
        <v>0</v>
      </c>
      <c r="G93" s="362"/>
      <c r="H93" s="361">
        <f>'Sources and Uses Budget'!T93</f>
        <v>0</v>
      </c>
      <c r="I93" s="362"/>
      <c r="J93" s="362"/>
      <c r="K93" s="359"/>
    </row>
    <row r="94" spans="1:11" s="360" customFormat="1">
      <c r="A94" s="364" t="str">
        <f>'Sources and Uses Budget'!$A94</f>
        <v>Other: (Specify)</v>
      </c>
      <c r="B94" s="361">
        <f>'Sources and Uses Budget'!C94</f>
        <v>0</v>
      </c>
      <c r="C94" s="362">
        <f t="shared" si="12"/>
        <v>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2807424</v>
      </c>
      <c r="C96" s="361">
        <f>SUM(C83:C95)</f>
        <v>2807424</v>
      </c>
      <c r="D96" s="361">
        <f>SUM(D83:D95)</f>
        <v>0</v>
      </c>
      <c r="E96" s="361">
        <f>'Sources and Uses Budget'!S96</f>
        <v>2683169</v>
      </c>
      <c r="F96" s="367">
        <f>SUM(F84:F87,F89:F95)</f>
        <v>2683169</v>
      </c>
      <c r="G96" s="367">
        <f>SUM(G84:G87,G89:G95)</f>
        <v>0</v>
      </c>
      <c r="H96" s="361">
        <f>'Sources and Uses Budget'!T96</f>
        <v>0</v>
      </c>
      <c r="I96" s="361">
        <f>SUM(I84:I87,I89:I95)</f>
        <v>0</v>
      </c>
      <c r="J96" s="361">
        <f>SUM(J84:J87,J89:J95)</f>
        <v>0</v>
      </c>
      <c r="K96" s="359"/>
    </row>
    <row r="97" spans="1:11" s="360" customFormat="1">
      <c r="A97" s="365" t="s">
        <v>1030</v>
      </c>
      <c r="B97" s="361">
        <f>'Sources and Uses Budget'!C97</f>
        <v>24943051</v>
      </c>
      <c r="C97" s="361">
        <f>SUM(C63+C70+C77+C81+C96)</f>
        <v>24943051</v>
      </c>
      <c r="D97" s="361">
        <f>SUM(D63+D70+D77+D81+D96)</f>
        <v>0</v>
      </c>
      <c r="E97" s="361">
        <f>'Sources and Uses Budget'!S97</f>
        <v>21707529</v>
      </c>
      <c r="F97" s="367">
        <f>SUM(+F63+F70+F81+F96)</f>
        <v>21707529</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3256129</v>
      </c>
      <c r="C99" s="362">
        <f>+B99</f>
        <v>3256129</v>
      </c>
      <c r="D99" s="362"/>
      <c r="E99" s="361">
        <f>'Sources and Uses Budget'!S99</f>
        <v>3256129</v>
      </c>
      <c r="F99" s="362">
        <f>+E99</f>
        <v>3256129</v>
      </c>
      <c r="G99" s="362"/>
      <c r="H99" s="361">
        <f>'Sources and Uses Budget'!T99</f>
        <v>0</v>
      </c>
      <c r="I99" s="362"/>
      <c r="J99" s="362"/>
      <c r="K99" s="359"/>
    </row>
    <row r="100" spans="1:11" s="360" customFormat="1">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3256129</v>
      </c>
      <c r="C104" s="361">
        <f>SUM(C99:C103)</f>
        <v>3256129</v>
      </c>
      <c r="D104" s="361">
        <f>SUM(D99:D103)</f>
        <v>0</v>
      </c>
      <c r="E104" s="361">
        <f>'Sources and Uses Budget'!S104</f>
        <v>3256129</v>
      </c>
      <c r="F104" s="367">
        <f>SUM(F99:F103)</f>
        <v>3256129</v>
      </c>
      <c r="G104" s="367">
        <f>SUM(G99:G103)</f>
        <v>0</v>
      </c>
      <c r="H104" s="361">
        <f>'Sources and Uses Budget'!T104</f>
        <v>0</v>
      </c>
      <c r="I104" s="367">
        <f>SUM(I99:I103)</f>
        <v>0</v>
      </c>
      <c r="J104" s="367">
        <f>SUM(J99:J103)</f>
        <v>0</v>
      </c>
      <c r="K104" s="359"/>
    </row>
    <row r="105" spans="1:11" s="360" customFormat="1">
      <c r="A105" s="365" t="s">
        <v>1031</v>
      </c>
      <c r="B105" s="361">
        <f>'Sources and Uses Budget'!C105</f>
        <v>28199180</v>
      </c>
      <c r="C105" s="367">
        <f>SUM(C97+C104)</f>
        <v>28199180</v>
      </c>
      <c r="D105" s="367">
        <f>SUM(D97+D104)</f>
        <v>0</v>
      </c>
      <c r="E105" s="361">
        <f>'Sources and Uses Budget'!S105</f>
        <v>24963658</v>
      </c>
      <c r="F105" s="367">
        <f>F97+F104</f>
        <v>24963658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24963658</v>
      </c>
      <c r="F107" s="367">
        <f>F105+F106</f>
        <v>24963658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5" t="s">
        <v>2458</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2457</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Park Street Apartments</v>
      </c>
      <c r="M4" s="1878"/>
      <c r="N4" s="1878"/>
      <c r="O4" s="1878"/>
      <c r="P4" s="1878"/>
      <c r="Q4" s="1878"/>
      <c r="R4" s="1878"/>
      <c r="S4" s="1878"/>
      <c r="T4" s="1878"/>
      <c r="U4" s="1878"/>
      <c r="V4" s="1878"/>
      <c r="W4" s="1878"/>
      <c r="X4" s="1878"/>
      <c r="Y4" s="1878"/>
      <c r="Z4" s="1878"/>
      <c r="AA4" s="1878"/>
      <c r="AB4" s="1878"/>
      <c r="AC4" s="1879"/>
      <c r="AD4" s="1190"/>
      <c r="AE4" s="1190"/>
      <c r="AF4" s="1891" t="s">
        <v>2456</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2455</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7" t="str">
        <f>IF(Application!H16="","",Application!H16)</f>
        <v>Community Revitalization and Development Corporation</v>
      </c>
      <c r="M6" s="1878"/>
      <c r="N6" s="1878"/>
      <c r="O6" s="1878"/>
      <c r="P6" s="1878"/>
      <c r="Q6" s="1878"/>
      <c r="R6" s="1878"/>
      <c r="S6" s="1878"/>
      <c r="T6" s="1878"/>
      <c r="U6" s="1878"/>
      <c r="V6" s="1878"/>
      <c r="W6" s="1878"/>
      <c r="X6" s="1878"/>
      <c r="Y6" s="1878"/>
      <c r="Z6" s="1878"/>
      <c r="AA6" s="1878"/>
      <c r="AB6" s="1878"/>
      <c r="AC6" s="1879"/>
      <c r="AD6" s="1190"/>
      <c r="AE6" s="1190"/>
      <c r="AF6" s="1880" t="s">
        <v>2453</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2452</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2450</v>
      </c>
      <c r="AG8" s="1880"/>
      <c r="AH8" s="1880"/>
      <c r="AI8" s="1880"/>
      <c r="AJ8" s="1880"/>
      <c r="AK8" s="1880"/>
      <c r="AL8" s="1880"/>
      <c r="AM8" s="1880"/>
      <c r="AN8" s="1880"/>
      <c r="AO8" s="1880"/>
      <c r="AP8" s="1881" t="s">
        <v>2100</v>
      </c>
      <c r="AQ8" s="1881"/>
      <c r="AR8" s="1881"/>
      <c r="AS8" s="1881"/>
      <c r="AT8" s="1881"/>
      <c r="AU8" s="1881"/>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2449</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6">
        <f>Application!AO627</f>
        <v>8003230</v>
      </c>
      <c r="O10" s="1906"/>
      <c r="P10" s="1906"/>
      <c r="Q10" s="1906"/>
      <c r="R10" s="1906"/>
      <c r="S10" s="1906"/>
      <c r="T10" s="1906"/>
      <c r="U10" s="1190"/>
      <c r="V10" s="1190"/>
      <c r="W10" s="1190"/>
      <c r="X10" s="1193"/>
      <c r="Y10" s="1193"/>
      <c r="Z10" s="1193"/>
      <c r="AA10" s="1193"/>
      <c r="AB10" s="1193"/>
      <c r="AC10" s="1193"/>
      <c r="AD10" s="1193"/>
      <c r="AE10" s="1193"/>
      <c r="AF10" s="1891" t="s">
        <v>2446</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2443</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4" t="s">
        <v>2441</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2440</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2438</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2437</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2436</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2435</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2434</v>
      </c>
      <c r="C18" s="1916"/>
      <c r="D18" s="1916"/>
      <c r="E18" s="1916"/>
      <c r="F18" s="1916"/>
      <c r="G18" s="1916"/>
      <c r="H18" s="1916"/>
      <c r="I18" s="1917"/>
      <c r="J18" s="1918" t="s">
        <v>1588</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2433</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9</v>
      </c>
      <c r="K19" s="1926"/>
      <c r="L19" s="1926"/>
      <c r="M19" s="1926"/>
      <c r="N19" s="1926"/>
      <c r="O19" s="1927"/>
      <c r="P19" s="1925" cm="1">
        <f t="array" ref="P19">SUMPRODUCT((Application!$B$718:$B$752 = 'CalHFA Addendum'!P$18)*(Application!$AC$718:$AC$752 = 'CalHFA Addendum'!$B19),Application!$G$718:$G$752)</f>
        <v>1</v>
      </c>
      <c r="Q19" s="1926"/>
      <c r="R19" s="1926"/>
      <c r="S19" s="1926"/>
      <c r="T19" s="1926"/>
      <c r="U19" s="1927"/>
      <c r="V19" s="1925" cm="1">
        <f t="array" ref="V19">SUMPRODUCT((Application!$B$714:$B$738 = 'CalHFA Addendum'!V$18)*(Application!$AC$714:$AC$738 = 'CalHFA Addendum'!$B19),Application!$G$714:$G$738)</f>
        <v>6</v>
      </c>
      <c r="W19" s="1926"/>
      <c r="X19" s="1926"/>
      <c r="Y19" s="1926"/>
      <c r="Z19" s="1926"/>
      <c r="AA19" s="1927"/>
      <c r="AB19" s="1925" cm="1">
        <f t="array" ref="AB19">SUMPRODUCT((Application!$B$714:$B$738 = 'CalHFA Addendum'!AB$18)*(Application!$AC$714:$AC$738 = 'CalHFA Addendum'!$B19),Application!$G$714:$G$738)</f>
        <v>2</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0.18367346938775511</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2</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2</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4.0816326530612242E-2</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8</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8</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0.16326530612244897</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29</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24</v>
      </c>
      <c r="W23" s="1926"/>
      <c r="X23" s="1926"/>
      <c r="Y23" s="1926"/>
      <c r="Z23" s="1926"/>
      <c r="AA23" s="1927"/>
      <c r="AB23" s="1925" cm="1">
        <f t="array" ref="AB23">SUMPRODUCT((Application!$B$714:$B$738 = 'CalHFA Addendum'!AB$18)*(Application!$AC$714:$AC$738 = 'CalHFA Addendum'!$B23),Application!$G$714:$G$738)</f>
        <v>5</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0.59183673469387754</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2432</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2.0408163265306121E-2</v>
      </c>
      <c r="AU28" s="1941"/>
      <c r="AV28" s="1941"/>
      <c r="AW28" s="1941"/>
      <c r="AX28" s="1941"/>
      <c r="AY28" s="1942"/>
      <c r="AZ28" s="1190"/>
      <c r="BA28" s="1190"/>
      <c r="BB28" s="1190"/>
      <c r="BC28" s="1190"/>
      <c r="BD28" s="1190"/>
      <c r="BE28" s="1194"/>
    </row>
    <row r="29" spans="1:58" thickBot="1">
      <c r="A29" s="1190"/>
      <c r="B29" s="1971" t="s">
        <v>1588</v>
      </c>
      <c r="C29" s="1944"/>
      <c r="D29" s="1944"/>
      <c r="E29" s="1944"/>
      <c r="F29" s="1944"/>
      <c r="G29" s="1944"/>
      <c r="H29" s="1944"/>
      <c r="I29" s="1945"/>
      <c r="J29" s="1943">
        <f>SUM(J19:O28)</f>
        <v>49</v>
      </c>
      <c r="K29" s="1944"/>
      <c r="L29" s="1944"/>
      <c r="M29" s="1944"/>
      <c r="N29" s="1944"/>
      <c r="O29" s="1945"/>
      <c r="P29" s="1943">
        <f>SUM(P19:U28)</f>
        <v>1</v>
      </c>
      <c r="Q29" s="1944"/>
      <c r="R29" s="1944"/>
      <c r="S29" s="1944"/>
      <c r="T29" s="1944"/>
      <c r="U29" s="1945"/>
      <c r="V29" s="1943">
        <f>SUM(V19:AA28)</f>
        <v>40</v>
      </c>
      <c r="W29" s="1944"/>
      <c r="X29" s="1944"/>
      <c r="Y29" s="1944"/>
      <c r="Z29" s="1944"/>
      <c r="AA29" s="1945"/>
      <c r="AB29" s="1943">
        <f>SUM(AB19:AG28)</f>
        <v>8</v>
      </c>
      <c r="AC29" s="1944"/>
      <c r="AD29" s="1944"/>
      <c r="AE29" s="1944"/>
      <c r="AF29" s="1944"/>
      <c r="AG29" s="1945"/>
      <c r="AH29" s="1943">
        <f>SUM(AH19:AM28)</f>
        <v>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2431</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2430</v>
      </c>
      <c r="C32" s="1953"/>
      <c r="D32" s="1953"/>
      <c r="E32" s="1953"/>
      <c r="F32" s="1953"/>
      <c r="G32" s="1953"/>
      <c r="H32" s="1953"/>
      <c r="I32" s="1953"/>
      <c r="J32" s="1956" t="s">
        <v>2429</v>
      </c>
      <c r="K32" s="1957"/>
      <c r="L32" s="1957"/>
      <c r="M32" s="1957"/>
      <c r="N32" s="1956" t="s">
        <v>2428</v>
      </c>
      <c r="O32" s="1957"/>
      <c r="P32" s="1957"/>
      <c r="Q32" s="1959"/>
      <c r="R32" s="1961" t="s">
        <v>2427</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2426</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2425</v>
      </c>
      <c r="AT35" s="1973"/>
      <c r="AU35" s="1973"/>
      <c r="AV35" s="1973"/>
      <c r="AW35" s="1973"/>
      <c r="AX35" s="1981"/>
      <c r="AY35" s="1972" t="s">
        <v>2424</v>
      </c>
      <c r="AZ35" s="1973"/>
      <c r="BA35" s="1973"/>
      <c r="BB35" s="1973"/>
      <c r="BC35" s="1973"/>
      <c r="BD35" s="1974"/>
      <c r="BE35" s="1194"/>
    </row>
    <row r="36" spans="1:58" ht="15.75" customHeight="1">
      <c r="A36" s="1190"/>
      <c r="B36" s="1991" t="s">
        <v>2423</v>
      </c>
      <c r="C36" s="1992"/>
      <c r="D36" s="1992"/>
      <c r="E36" s="1992"/>
      <c r="F36" s="1992"/>
      <c r="G36" s="1992"/>
      <c r="H36" s="1992"/>
      <c r="I36" s="1992"/>
      <c r="J36" s="1993" t="s">
        <v>2422</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2421</v>
      </c>
      <c r="C37" s="1992"/>
      <c r="D37" s="1992"/>
      <c r="E37" s="1992"/>
      <c r="F37" s="1992"/>
      <c r="G37" s="1992"/>
      <c r="H37" s="1992"/>
      <c r="I37" s="1992"/>
      <c r="J37" s="1993" t="s">
        <v>2420</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2419</v>
      </c>
      <c r="C38" s="1992"/>
      <c r="D38" s="1992"/>
      <c r="E38" s="1992"/>
      <c r="F38" s="1992"/>
      <c r="G38" s="1992"/>
      <c r="H38" s="1992"/>
      <c r="I38" s="1992"/>
      <c r="J38" s="1993" t="s">
        <v>2418</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2417</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2417</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2416</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2416</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2415</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2414</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2413</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2337</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2410</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2403</v>
      </c>
      <c r="C51" s="2011"/>
      <c r="D51" s="2011"/>
      <c r="E51" s="2011"/>
      <c r="F51" s="2011"/>
      <c r="G51" s="2011"/>
      <c r="H51" s="2011"/>
      <c r="I51" s="2011"/>
      <c r="J51" s="2011" t="s">
        <v>2409</v>
      </c>
      <c r="K51" s="2011"/>
      <c r="L51" s="2011"/>
      <c r="M51" s="2011"/>
      <c r="N51" s="2011"/>
      <c r="O51" s="2011"/>
      <c r="P51" s="2011"/>
      <c r="Q51" s="2011"/>
      <c r="R51" s="2012" t="s">
        <v>2408</v>
      </c>
      <c r="S51" s="2012"/>
      <c r="T51" s="2012"/>
      <c r="U51" s="2012"/>
      <c r="V51" s="2012"/>
      <c r="W51" s="2012"/>
      <c r="X51" s="2012"/>
      <c r="Y51" s="2012"/>
      <c r="Z51" s="2012" t="s">
        <v>2407</v>
      </c>
      <c r="AA51" s="2012"/>
      <c r="AB51" s="2012"/>
      <c r="AC51" s="2012"/>
      <c r="AD51" s="2012"/>
      <c r="AE51" s="2012"/>
      <c r="AF51" s="2012"/>
      <c r="AG51" s="2012"/>
      <c r="AH51" s="2012" t="s">
        <v>2406</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2405</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2404</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1588</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2403</v>
      </c>
      <c r="C59" s="2020"/>
      <c r="D59" s="2020"/>
      <c r="E59" s="2020"/>
      <c r="F59" s="2020"/>
      <c r="G59" s="2020"/>
      <c r="H59" s="2020"/>
      <c r="I59" s="2021"/>
      <c r="J59" s="1913" t="s">
        <v>2402</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2400</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2399</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2398</v>
      </c>
    </row>
    <row r="69" spans="1:94" ht="15.75" customHeight="1" thickTop="1" thickBot="1">
      <c r="A69" s="1190"/>
      <c r="B69" s="2037" t="s">
        <v>2397</v>
      </c>
      <c r="C69" s="2038"/>
      <c r="D69" s="2038"/>
      <c r="E69" s="2038"/>
      <c r="F69" s="2038"/>
      <c r="G69" s="2038"/>
      <c r="H69" s="2038"/>
      <c r="I69" s="2038"/>
      <c r="J69" s="2038"/>
      <c r="K69" s="2038"/>
      <c r="L69" s="2038"/>
      <c r="M69" s="2038"/>
      <c r="N69" s="2038"/>
      <c r="O69" s="2039" t="s">
        <v>2396</v>
      </c>
      <c r="P69" s="2040"/>
      <c r="Q69" s="2040"/>
      <c r="R69" s="2040"/>
      <c r="S69" s="2040"/>
      <c r="T69" s="2040"/>
      <c r="U69" s="2040"/>
      <c r="V69" s="2040"/>
      <c r="W69" s="2040"/>
      <c r="X69" s="2040"/>
      <c r="Y69" s="2040"/>
      <c r="Z69" s="2040"/>
      <c r="AA69" s="2041"/>
      <c r="AB69" s="1190"/>
      <c r="AC69" s="2042" t="s">
        <v>2395</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2394</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2393</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2392</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2391</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2390</v>
      </c>
    </row>
    <row r="72" spans="1:94" ht="15.75" customHeight="1">
      <c r="A72" s="1190"/>
      <c r="B72" s="1991" t="s">
        <v>2389</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2388</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2387</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2332</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2385</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2384</v>
      </c>
      <c r="C81" s="2067"/>
      <c r="D81" s="2067"/>
      <c r="E81" s="2067"/>
      <c r="F81" s="2067"/>
      <c r="G81" s="2067"/>
      <c r="H81" s="2067"/>
      <c r="I81" s="2067"/>
      <c r="J81" s="2067"/>
      <c r="K81" s="2067"/>
      <c r="L81" s="2067"/>
      <c r="M81" s="2067"/>
      <c r="N81" s="2067"/>
      <c r="O81" s="2067"/>
      <c r="P81" s="2067"/>
      <c r="Q81" s="2067"/>
      <c r="R81" s="2068" t="s">
        <v>2190</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2383</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2382</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2372</v>
      </c>
      <c r="J84" s="2011"/>
      <c r="K84" s="2011"/>
      <c r="L84" s="2011"/>
      <c r="M84" s="2011"/>
      <c r="N84" s="2011"/>
      <c r="O84" s="2011" t="s">
        <v>2348</v>
      </c>
      <c r="P84" s="2011"/>
      <c r="Q84" s="2011"/>
      <c r="R84" s="2011"/>
      <c r="S84" s="2011"/>
      <c r="T84" s="2011"/>
      <c r="U84" s="2011"/>
      <c r="V84" s="2097" t="s">
        <v>2347</v>
      </c>
      <c r="W84" s="2097"/>
      <c r="X84" s="2097"/>
      <c r="Y84" s="2097"/>
      <c r="Z84" s="2097"/>
      <c r="AA84" s="2097"/>
      <c r="AB84" s="2098" t="s">
        <v>2371</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2370</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2369</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2376</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2368</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2380</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2379</v>
      </c>
      <c r="C94" s="2067"/>
      <c r="D94" s="2067"/>
      <c r="E94" s="2067"/>
      <c r="F94" s="2067"/>
      <c r="G94" s="2067"/>
      <c r="H94" s="2067"/>
      <c r="I94" s="2067"/>
      <c r="J94" s="2067"/>
      <c r="K94" s="2067"/>
      <c r="L94" s="2067"/>
      <c r="M94" s="2067"/>
      <c r="N94" s="2067"/>
      <c r="O94" s="2067"/>
      <c r="P94" s="2067"/>
      <c r="Q94" s="2101"/>
      <c r="R94" s="2068" t="s">
        <v>2190</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2378</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2377</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Moraga Park Street LLC (Johnson &amp; Johnson Investments, LLC)</v>
      </c>
      <c r="BR96" s="1259">
        <f>Application!AH246</f>
        <v>0.09</v>
      </c>
      <c r="CM96" s="1188"/>
      <c r="CN96" s="1188"/>
      <c r="CO96" s="1188"/>
      <c r="CP96" s="1188"/>
    </row>
    <row r="97" spans="1:94" ht="15.75" customHeight="1">
      <c r="A97" s="1190"/>
      <c r="B97" s="2010"/>
      <c r="C97" s="2011"/>
      <c r="D97" s="2011"/>
      <c r="E97" s="2011"/>
      <c r="F97" s="2011"/>
      <c r="G97" s="2011"/>
      <c r="H97" s="2011"/>
      <c r="I97" s="2011" t="s">
        <v>2372</v>
      </c>
      <c r="J97" s="2011"/>
      <c r="K97" s="2011"/>
      <c r="L97" s="2011"/>
      <c r="M97" s="2011"/>
      <c r="N97" s="2011"/>
      <c r="O97" s="2011" t="s">
        <v>2348</v>
      </c>
      <c r="P97" s="2011"/>
      <c r="Q97" s="2011"/>
      <c r="R97" s="2011"/>
      <c r="S97" s="2011"/>
      <c r="T97" s="2011"/>
      <c r="U97" s="2011"/>
      <c r="V97" s="2097" t="s">
        <v>2347</v>
      </c>
      <c r="W97" s="2097"/>
      <c r="X97" s="2097"/>
      <c r="Y97" s="2097"/>
      <c r="Z97" s="2097"/>
      <c r="AA97" s="2097"/>
      <c r="AB97" s="2098" t="s">
        <v>2371</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Community Revitalization and Development Corporation</v>
      </c>
      <c r="BR97" s="1259">
        <f>Application!AH254</f>
        <v>0.01</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2370</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2369</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2376</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2368</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2373</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2372</v>
      </c>
      <c r="J108" s="2011"/>
      <c r="K108" s="2011"/>
      <c r="L108" s="2011"/>
      <c r="M108" s="2011"/>
      <c r="N108" s="2011"/>
      <c r="O108" s="2011" t="s">
        <v>2348</v>
      </c>
      <c r="P108" s="2011"/>
      <c r="Q108" s="2011"/>
      <c r="R108" s="2011"/>
      <c r="S108" s="2011"/>
      <c r="T108" s="2011"/>
      <c r="U108" s="2011"/>
      <c r="V108" s="2097" t="s">
        <v>2347</v>
      </c>
      <c r="W108" s="2097"/>
      <c r="X108" s="2097"/>
      <c r="Y108" s="2097"/>
      <c r="Z108" s="2097"/>
      <c r="AA108" s="2097"/>
      <c r="AB108" s="2098" t="s">
        <v>2371</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2370</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2369</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2368</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2366</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2366</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2364</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1578</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2363</v>
      </c>
      <c r="J127" s="2011"/>
      <c r="K127" s="2011"/>
      <c r="L127" s="2011"/>
      <c r="M127" s="2011"/>
      <c r="N127" s="2011"/>
      <c r="O127" s="2108" t="s">
        <v>2362</v>
      </c>
      <c r="P127" s="2108"/>
      <c r="Q127" s="2108"/>
      <c r="R127" s="2108"/>
      <c r="S127" s="2108"/>
      <c r="T127" s="2108"/>
      <c r="U127" s="2109"/>
      <c r="V127" s="1190"/>
      <c r="W127" s="1190"/>
      <c r="X127" s="2076" t="s">
        <v>2332</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2346</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2345</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2360</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2348</v>
      </c>
      <c r="J134" s="2154"/>
      <c r="K134" s="2154"/>
      <c r="L134" s="2154"/>
      <c r="M134" s="2154"/>
      <c r="N134" s="2154"/>
      <c r="O134" s="2154"/>
      <c r="P134" s="2154" t="s">
        <v>2347</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2346</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2345</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2359</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2358</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2357</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2356</v>
      </c>
      <c r="C142" s="2141"/>
      <c r="D142" s="2141"/>
      <c r="E142" s="2141"/>
      <c r="F142" s="2141"/>
      <c r="G142" s="2141"/>
      <c r="H142" s="2141"/>
      <c r="I142" s="2141"/>
      <c r="J142" s="2141"/>
      <c r="K142" s="2141"/>
      <c r="L142" s="2141"/>
      <c r="M142" s="2141"/>
      <c r="N142" s="2141"/>
      <c r="O142" s="2141"/>
      <c r="P142" s="2141"/>
      <c r="Q142" s="2141"/>
      <c r="R142" s="2142" t="s">
        <v>2355</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2354</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2351</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2350</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2348</v>
      </c>
      <c r="J157" s="2154"/>
      <c r="K157" s="2154"/>
      <c r="L157" s="2154"/>
      <c r="M157" s="2154"/>
      <c r="N157" s="2154"/>
      <c r="O157" s="2154"/>
      <c r="P157" s="2154" t="s">
        <v>2349</v>
      </c>
      <c r="Q157" s="2154"/>
      <c r="R157" s="2154"/>
      <c r="S157" s="2154"/>
      <c r="T157" s="2154"/>
      <c r="U157" s="2155"/>
      <c r="V157" s="1190"/>
      <c r="W157" s="1190"/>
      <c r="X157" s="2152"/>
      <c r="Y157" s="2153"/>
      <c r="Z157" s="2153"/>
      <c r="AA157" s="2153"/>
      <c r="AB157" s="2153"/>
      <c r="AC157" s="2153"/>
      <c r="AD157" s="2153"/>
      <c r="AE157" s="2154" t="s">
        <v>2348</v>
      </c>
      <c r="AF157" s="2154"/>
      <c r="AG157" s="2154"/>
      <c r="AH157" s="2154"/>
      <c r="AI157" s="2154"/>
      <c r="AJ157" s="2154"/>
      <c r="AK157" s="2154"/>
      <c r="AL157" s="2154" t="s">
        <v>2347</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2346</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2346</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2345</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2344</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2329</v>
      </c>
      <c r="D163" s="2153"/>
      <c r="E163" s="2153"/>
      <c r="F163" s="2153"/>
      <c r="G163" s="2153"/>
      <c r="H163" s="2153"/>
      <c r="I163" s="2153"/>
      <c r="J163" s="2153"/>
      <c r="K163" s="2153"/>
      <c r="L163" s="2153"/>
      <c r="M163" s="2153"/>
      <c r="N163" s="2153"/>
      <c r="O163" s="2153"/>
      <c r="P163" s="2153"/>
      <c r="Q163" s="2153" t="s">
        <v>2343</v>
      </c>
      <c r="R163" s="2153"/>
      <c r="S163" s="2153"/>
      <c r="T163" s="2098" t="s">
        <v>2342</v>
      </c>
      <c r="U163" s="2098"/>
      <c r="V163" s="2098"/>
      <c r="W163" s="2098"/>
      <c r="X163" s="2098"/>
      <c r="Y163" s="2098"/>
      <c r="Z163" s="2098"/>
      <c r="AA163" s="2098"/>
      <c r="AB163" s="2153" t="s">
        <v>2341</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2340</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2339</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2338</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2337</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2318</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2318</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2318</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2336</v>
      </c>
      <c r="D172" s="2057"/>
      <c r="E172" s="2057"/>
      <c r="F172" s="2057"/>
      <c r="G172" s="2057"/>
      <c r="H172" s="2057"/>
      <c r="I172" s="2057"/>
      <c r="J172" s="2057"/>
      <c r="K172" s="2057"/>
      <c r="L172" s="2057"/>
      <c r="M172" s="2057"/>
      <c r="N172" s="2107"/>
      <c r="O172" s="1190"/>
      <c r="P172" s="2172" t="s">
        <v>2335</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2334</v>
      </c>
      <c r="D173" s="2153"/>
      <c r="E173" s="2153"/>
      <c r="F173" s="2153"/>
      <c r="G173" s="2153"/>
      <c r="H173" s="2153"/>
      <c r="I173" s="2153" t="s">
        <v>2333</v>
      </c>
      <c r="J173" s="2153"/>
      <c r="K173" s="2153"/>
      <c r="L173" s="2153"/>
      <c r="M173" s="2153"/>
      <c r="N173" s="2161"/>
      <c r="O173" s="1190"/>
      <c r="P173" s="2076" t="s">
        <v>2332</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2331</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2329</v>
      </c>
      <c r="D184" s="2057"/>
      <c r="E184" s="2057"/>
      <c r="F184" s="2057"/>
      <c r="G184" s="2057"/>
      <c r="H184" s="2057"/>
      <c r="I184" s="2057"/>
      <c r="J184" s="2057"/>
      <c r="K184" s="2057"/>
      <c r="L184" s="2057"/>
      <c r="M184" s="2057"/>
      <c r="N184" s="2057" t="s">
        <v>2330</v>
      </c>
      <c r="O184" s="2057"/>
      <c r="P184" s="2057"/>
      <c r="Q184" s="2057"/>
      <c r="R184" s="2057"/>
      <c r="S184" s="2057"/>
      <c r="T184" s="2057"/>
      <c r="U184" s="2008" t="s">
        <v>2329</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2328</v>
      </c>
      <c r="D185" s="2181"/>
      <c r="E185" s="2181"/>
      <c r="F185" s="2181"/>
      <c r="G185" s="2181"/>
      <c r="H185" s="2181"/>
      <c r="I185" s="2181"/>
      <c r="J185" s="2181"/>
      <c r="K185" s="2181"/>
      <c r="L185" s="2181"/>
      <c r="M185" s="2181"/>
      <c r="N185" s="2182">
        <f>'Sources and Uses Budget'!B105</f>
        <v>28199180</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2327</v>
      </c>
      <c r="D186" s="2181"/>
      <c r="E186" s="2181"/>
      <c r="F186" s="2181"/>
      <c r="G186" s="2181"/>
      <c r="H186" s="2181"/>
      <c r="I186" s="2181"/>
      <c r="J186" s="2181"/>
      <c r="K186" s="2181"/>
      <c r="L186" s="2181"/>
      <c r="M186" s="2181"/>
      <c r="N186" s="2182">
        <f>N185/J29</f>
        <v>575493.46938775515</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2326</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2325</v>
      </c>
      <c r="D188" s="2181"/>
      <c r="E188" s="2181"/>
      <c r="F188" s="2181"/>
      <c r="G188" s="2181"/>
      <c r="H188" s="2181"/>
      <c r="I188" s="2181"/>
      <c r="J188" s="2181"/>
      <c r="K188" s="2181"/>
      <c r="L188" s="2181"/>
      <c r="M188" s="2181"/>
      <c r="N188" s="2198">
        <f>SUM('Sources and Uses Budget'!B85:B86)</f>
        <v>2573669</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2324</v>
      </c>
      <c r="D189" s="2181"/>
      <c r="E189" s="2181"/>
      <c r="F189" s="2181"/>
      <c r="G189" s="2181"/>
      <c r="H189" s="2181"/>
      <c r="I189" s="2181"/>
      <c r="J189" s="2181"/>
      <c r="K189" s="2181"/>
      <c r="L189" s="2181"/>
      <c r="M189" s="2181"/>
      <c r="N189" s="2198">
        <f>'Sources and Uses Budget'!B8</f>
        <v>2660867</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2322</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2323</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2322</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2321</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2320</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2318</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2319</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2318</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2318</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2317</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2316</v>
      </c>
      <c r="D195" s="2220"/>
      <c r="E195" s="2220"/>
      <c r="F195" s="2220"/>
      <c r="G195" s="2220"/>
      <c r="H195" s="2220"/>
      <c r="I195" s="2220"/>
      <c r="J195" s="2220"/>
      <c r="K195" s="2220"/>
      <c r="L195" s="2220"/>
      <c r="M195" s="2220"/>
      <c r="N195" s="2221">
        <f>SUM(N187:T194)</f>
        <v>5234536</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2315</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2314</v>
      </c>
      <c r="D196" s="2230"/>
      <c r="E196" s="2230"/>
      <c r="F196" s="2230"/>
      <c r="G196" s="2230"/>
      <c r="H196" s="2230"/>
      <c r="I196" s="2230"/>
      <c r="J196" s="2230"/>
      <c r="K196" s="2230"/>
      <c r="L196" s="2230"/>
      <c r="M196" s="2230"/>
      <c r="N196" s="2231">
        <f>(N185-N195)/J29</f>
        <v>468666.20408163266</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2313</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2312</v>
      </c>
      <c r="D200" s="2256"/>
      <c r="E200" s="2256"/>
      <c r="F200" s="2256"/>
      <c r="G200" s="2256"/>
      <c r="H200" s="2256"/>
      <c r="I200" s="2256"/>
      <c r="J200" s="2256"/>
      <c r="K200" s="2256"/>
      <c r="L200" s="2256"/>
      <c r="M200" s="2256"/>
      <c r="N200" s="2256"/>
      <c r="O200" s="2257" t="s">
        <v>2311</v>
      </c>
      <c r="P200" s="2257"/>
      <c r="Q200" s="2257"/>
      <c r="R200" s="2257"/>
      <c r="S200" s="2257"/>
      <c r="T200" s="2257"/>
      <c r="U200" s="2257"/>
      <c r="V200" s="2257"/>
      <c r="W200" s="2257"/>
      <c r="X200" s="2257" t="s">
        <v>2310</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2309</v>
      </c>
      <c r="D201" s="2248"/>
      <c r="E201" s="2248"/>
      <c r="F201" s="2248"/>
      <c r="G201" s="2248"/>
      <c r="H201" s="2248"/>
      <c r="I201" s="2248"/>
      <c r="J201" s="2248"/>
      <c r="K201" s="2248"/>
      <c r="L201" s="2248"/>
      <c r="M201" s="2248"/>
      <c r="N201" s="2248"/>
      <c r="O201" s="2249" t="s">
        <v>2308</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2308</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2307</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2306</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2305</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2304</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2303</v>
      </c>
      <c r="D207" s="2263"/>
      <c r="E207" s="2263"/>
      <c r="F207" s="2264"/>
      <c r="G207" s="2268" t="s">
        <v>2302</v>
      </c>
      <c r="H207" s="2263"/>
      <c r="I207" s="2263"/>
      <c r="J207" s="2263"/>
      <c r="K207" s="2263"/>
      <c r="L207" s="2263"/>
      <c r="M207" s="2263"/>
      <c r="N207" s="2263"/>
      <c r="O207" s="2264"/>
      <c r="P207" s="2270" t="s">
        <v>2301</v>
      </c>
      <c r="Q207" s="2271"/>
      <c r="R207" s="2271"/>
      <c r="S207" s="2271"/>
      <c r="T207" s="2272"/>
      <c r="U207" s="2276" t="s">
        <v>2300</v>
      </c>
      <c r="V207" s="2277"/>
      <c r="W207" s="2277"/>
      <c r="X207" s="2278"/>
      <c r="Y207" s="2276" t="s">
        <v>2299</v>
      </c>
      <c r="Z207" s="2277"/>
      <c r="AA207" s="2277"/>
      <c r="AB207" s="2278"/>
      <c r="AC207" s="2276" t="s">
        <v>2298</v>
      </c>
      <c r="AD207" s="2277"/>
      <c r="AE207" s="2277"/>
      <c r="AF207" s="2278"/>
      <c r="AG207" s="2268" t="s">
        <v>2297</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1886</v>
      </c>
      <c r="H209" s="2289"/>
      <c r="I209" s="2289"/>
      <c r="J209" s="2289"/>
      <c r="K209" s="2289"/>
      <c r="L209" s="2289"/>
      <c r="M209" s="2289"/>
      <c r="N209" s="2289"/>
      <c r="O209" s="2289"/>
      <c r="P209" s="2290"/>
      <c r="Q209" s="2293"/>
      <c r="R209" s="2293"/>
      <c r="S209" s="2293"/>
      <c r="T209" s="2293"/>
      <c r="U209" s="2291" t="s">
        <v>1886</v>
      </c>
      <c r="V209" s="2291"/>
      <c r="W209" s="2291"/>
      <c r="X209" s="2291"/>
      <c r="Y209" s="2291" t="s">
        <v>1886</v>
      </c>
      <c r="Z209" s="2291"/>
      <c r="AA209" s="2291"/>
      <c r="AB209" s="2291"/>
      <c r="AC209" s="2292" t="s">
        <v>1886</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1886</v>
      </c>
      <c r="H210" s="2289"/>
      <c r="I210" s="2289"/>
      <c r="J210" s="2289"/>
      <c r="K210" s="2289"/>
      <c r="L210" s="2289"/>
      <c r="M210" s="2289"/>
      <c r="N210" s="2289"/>
      <c r="O210" s="2289"/>
      <c r="P210" s="2290"/>
      <c r="Q210" s="2290"/>
      <c r="R210" s="2290"/>
      <c r="S210" s="2290"/>
      <c r="T210" s="2290"/>
      <c r="U210" s="2291" t="s">
        <v>1886</v>
      </c>
      <c r="V210" s="2291"/>
      <c r="W210" s="2291"/>
      <c r="X210" s="2291"/>
      <c r="Y210" s="2291" t="s">
        <v>1886</v>
      </c>
      <c r="Z210" s="2291"/>
      <c r="AA210" s="2291"/>
      <c r="AB210" s="2291"/>
      <c r="AC210" s="2292" t="s">
        <v>1886</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1886</v>
      </c>
      <c r="H211" s="2289"/>
      <c r="I211" s="2289"/>
      <c r="J211" s="2289"/>
      <c r="K211" s="2289"/>
      <c r="L211" s="2289"/>
      <c r="M211" s="2289"/>
      <c r="N211" s="2289"/>
      <c r="O211" s="2289"/>
      <c r="P211" s="2290"/>
      <c r="Q211" s="2290"/>
      <c r="R211" s="2290"/>
      <c r="S211" s="2290"/>
      <c r="T211" s="2290"/>
      <c r="U211" s="2291" t="s">
        <v>1886</v>
      </c>
      <c r="V211" s="2291"/>
      <c r="W211" s="2291"/>
      <c r="X211" s="2291"/>
      <c r="Y211" s="2291" t="s">
        <v>1886</v>
      </c>
      <c r="Z211" s="2291"/>
      <c r="AA211" s="2291"/>
      <c r="AB211" s="2291"/>
      <c r="AC211" s="2292" t="s">
        <v>1886</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1886</v>
      </c>
      <c r="H212" s="2289"/>
      <c r="I212" s="2289"/>
      <c r="J212" s="2289"/>
      <c r="K212" s="2289"/>
      <c r="L212" s="2289"/>
      <c r="M212" s="2289"/>
      <c r="N212" s="2289"/>
      <c r="O212" s="2289"/>
      <c r="P212" s="2290"/>
      <c r="Q212" s="2290"/>
      <c r="R212" s="2290"/>
      <c r="S212" s="2290"/>
      <c r="T212" s="2290"/>
      <c r="U212" s="2291" t="s">
        <v>1886</v>
      </c>
      <c r="V212" s="2291"/>
      <c r="W212" s="2291"/>
      <c r="X212" s="2291"/>
      <c r="Y212" s="2291" t="s">
        <v>1886</v>
      </c>
      <c r="Z212" s="2291"/>
      <c r="AA212" s="2291"/>
      <c r="AB212" s="2291"/>
      <c r="AC212" s="2292" t="s">
        <v>1886</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1886</v>
      </c>
      <c r="H213" s="2289"/>
      <c r="I213" s="2289"/>
      <c r="J213" s="2289"/>
      <c r="K213" s="2289"/>
      <c r="L213" s="2289"/>
      <c r="M213" s="2289"/>
      <c r="N213" s="2289"/>
      <c r="O213" s="2289"/>
      <c r="P213" s="2290"/>
      <c r="Q213" s="2290"/>
      <c r="R213" s="2290"/>
      <c r="S213" s="2290"/>
      <c r="T213" s="2290"/>
      <c r="U213" s="2291" t="s">
        <v>1886</v>
      </c>
      <c r="V213" s="2291"/>
      <c r="W213" s="2291"/>
      <c r="X213" s="2291"/>
      <c r="Y213" s="2291" t="s">
        <v>1886</v>
      </c>
      <c r="Z213" s="2291"/>
      <c r="AA213" s="2291"/>
      <c r="AB213" s="2291"/>
      <c r="AC213" s="2292" t="s">
        <v>1886</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1886</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1886</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1886</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2296</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2294</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2293</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2292</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2291</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2289</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2288</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2287</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2286</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2285</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2284</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2283</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1282</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1240</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24963658</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498</v>
      </c>
      <c r="C12" s="1287"/>
      <c r="D12" s="1287"/>
      <c r="E12" s="1287"/>
      <c r="F12" s="1287"/>
      <c r="G12" s="1287"/>
      <c r="H12" s="1287"/>
      <c r="I12" s="1287"/>
      <c r="J12" s="1287"/>
      <c r="K12" s="1287"/>
      <c r="L12" s="1287"/>
      <c r="M12" s="1287"/>
      <c r="N12" s="1287"/>
      <c r="O12" s="1287"/>
      <c r="P12" s="1287"/>
      <c r="Q12" s="1287"/>
      <c r="R12" s="1287"/>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961</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961</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1265</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24963658</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35">
        <f>Application!AJ1053</f>
        <v>38602410</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1266</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32452755.400000002</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32452755.400000002</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32452755.400000002</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1268</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1267</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32452755.400000002</v>
      </c>
      <c r="Z38" s="2334"/>
      <c r="AA38" s="2334"/>
      <c r="AB38" s="2334"/>
      <c r="AC38" s="2334"/>
      <c r="AD38" s="2334">
        <f>IF(T24&gt;=(T23+Y23+AD23+AI23),AD28+AI28,0)</f>
        <v>0</v>
      </c>
      <c r="AE38" s="2334"/>
      <c r="AF38" s="2334"/>
      <c r="AG38" s="2334"/>
      <c r="AH38" s="2334"/>
    </row>
    <row r="39" spans="1:76" ht="12.95" customHeight="1">
      <c r="B39" s="2340" t="s">
        <v>1693</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1298110</v>
      </c>
      <c r="Z40" s="2334"/>
      <c r="AA40" s="2334"/>
      <c r="AB40" s="2334"/>
      <c r="AC40" s="2334"/>
      <c r="AD40" s="2333">
        <f>ROUND(AD38*AD39,0)</f>
        <v>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1298110</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1278</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28199180</v>
      </c>
      <c r="AC47" s="2351"/>
      <c r="AD47" s="2351"/>
      <c r="AE47" s="2351"/>
      <c r="AF47" s="2352"/>
    </row>
    <row r="48" spans="1:76" ht="12.95" customHeight="1">
      <c r="D48" s="404" t="s">
        <v>21</v>
      </c>
      <c r="AB48" s="2350">
        <f>Application!AO639-MAX(IF('Sources and Uses Budget'!B15="",0,'Sources and Uses Budget'!B15),IF(Application!AG394="",0,Application!AG394))</f>
        <v>10492459</v>
      </c>
      <c r="AC48" s="2351"/>
      <c r="AD48" s="2351"/>
      <c r="AE48" s="2351"/>
      <c r="AF48" s="2352"/>
    </row>
    <row r="49" spans="1:76" ht="12.95" customHeight="1">
      <c r="D49" s="404" t="s">
        <v>91</v>
      </c>
      <c r="AB49" s="2350">
        <f>AB47-AB48</f>
        <v>17706721</v>
      </c>
      <c r="AC49" s="2351"/>
      <c r="AD49" s="2351"/>
      <c r="AE49" s="2351"/>
      <c r="AF49" s="2352"/>
    </row>
    <row r="50" spans="1:76" ht="12.95" customHeight="1">
      <c r="D50" s="404" t="s">
        <v>682</v>
      </c>
      <c r="AA50" s="415"/>
      <c r="AB50" s="2377">
        <v>0.86499999999999999</v>
      </c>
      <c r="AC50" s="2378"/>
      <c r="AD50" s="2378"/>
      <c r="AE50" s="2378"/>
      <c r="AF50" s="2379"/>
    </row>
    <row r="51" spans="1:76" s="417" customFormat="1" ht="12.95" customHeight="1">
      <c r="A51" s="402"/>
      <c r="B51" s="402"/>
      <c r="C51" s="402"/>
      <c r="D51" s="402"/>
      <c r="E51" s="2380" t="s">
        <v>2613</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20470198</v>
      </c>
      <c r="AC54" s="2351"/>
      <c r="AD54" s="2351"/>
      <c r="AE54" s="2351"/>
      <c r="AF54" s="2352"/>
    </row>
    <row r="55" spans="1:76" ht="12.95" customHeight="1">
      <c r="D55" s="404" t="s">
        <v>333</v>
      </c>
      <c r="AB55" s="2350">
        <f>(AB54/10)</f>
        <v>2047019.8</v>
      </c>
      <c r="AC55" s="2351"/>
      <c r="AD55" s="2351"/>
      <c r="AE55" s="2351"/>
      <c r="AF55" s="2352"/>
    </row>
    <row r="56" spans="1:76" ht="12.95" customHeight="1">
      <c r="D56" s="404" t="s">
        <v>757</v>
      </c>
      <c r="AB56" s="2350">
        <f>ROUND((IF((Y41&lt;AB55),Y41,AB55)),0)</f>
        <v>1298110</v>
      </c>
      <c r="AC56" s="2351"/>
      <c r="AD56" s="2351"/>
      <c r="AE56" s="2351"/>
      <c r="AF56" s="2352"/>
    </row>
    <row r="57" spans="1:76" ht="12.95" customHeight="1">
      <c r="D57" s="404" t="s">
        <v>756</v>
      </c>
      <c r="AB57" s="2350">
        <f>ROUND((10*AB56*AB50),0)</f>
        <v>11228652</v>
      </c>
      <c r="AC57" s="2351"/>
      <c r="AD57" s="2351"/>
      <c r="AE57" s="2351"/>
      <c r="AF57" s="2352"/>
    </row>
    <row r="58" spans="1:76" ht="12.95" customHeight="1">
      <c r="D58" s="404"/>
      <c r="AB58" s="423"/>
      <c r="AC58" s="423"/>
      <c r="AD58" s="423"/>
      <c r="AE58" s="423"/>
      <c r="AF58" s="423"/>
    </row>
    <row r="59" spans="1:76" ht="12.95" customHeight="1">
      <c r="D59" s="404" t="s">
        <v>755</v>
      </c>
      <c r="AB59" s="2373">
        <f>AB49-AB57</f>
        <v>6478069</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590</v>
      </c>
      <c r="C63" s="205" t="s">
        <v>1250</v>
      </c>
      <c r="Y63" s="2374" t="s">
        <v>985</v>
      </c>
      <c r="Z63" s="2374"/>
      <c r="AA63" s="2374"/>
      <c r="AB63" s="2374"/>
      <c r="AC63" s="2374"/>
      <c r="AD63" s="2374" t="s">
        <v>369</v>
      </c>
      <c r="AE63" s="2374"/>
      <c r="AF63" s="2374"/>
      <c r="AG63" s="2374"/>
      <c r="AH63" s="2374"/>
    </row>
    <row r="64" spans="1:76" ht="12.95"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24963658</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4"/>
      <c r="D68" s="205" t="s">
        <v>2226</v>
      </c>
      <c r="Y68" s="2334">
        <f>ROUND(Y64*Y67,0)</f>
        <v>7489097</v>
      </c>
      <c r="Z68" s="2389"/>
      <c r="AA68" s="2389"/>
      <c r="AB68" s="2389"/>
      <c r="AC68" s="2389"/>
      <c r="AD68" s="2334">
        <f>ROUND(AD64*AD67,0)</f>
        <v>0</v>
      </c>
      <c r="AE68" s="2389"/>
      <c r="AF68" s="2389"/>
      <c r="AG68" s="2389"/>
      <c r="AH68" s="2389"/>
    </row>
    <row r="69" spans="1:36" ht="12.95" customHeight="1">
      <c r="C69" s="404"/>
      <c r="D69" s="205" t="s">
        <v>2227</v>
      </c>
      <c r="Y69" s="2334">
        <f>IF(OR(Application!Z205="State Farmworker Credit",Application!Z205="$500M (Farmworker Housing)"),Y68+AD68,MIN(Y68+AD68,200000*(Application!G753+Application!O777)))</f>
        <v>7489097</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1252</v>
      </c>
      <c r="AB72" s="2377">
        <v>0.86499999999999999</v>
      </c>
      <c r="AC72" s="2378"/>
      <c r="AD72" s="2378"/>
      <c r="AE72" s="2378"/>
      <c r="AF72" s="2379"/>
    </row>
    <row r="73" spans="1:36" ht="12.95" customHeight="1">
      <c r="A73" s="404"/>
      <c r="C73" s="404"/>
      <c r="D73" s="404"/>
      <c r="E73" s="2390" t="s">
        <v>1253</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1254</v>
      </c>
      <c r="AB77" s="2383">
        <f>ROUND(IF(ISERROR((AB59/AB72)),0,(AB59/AB72)),0)</f>
        <v>7489097</v>
      </c>
      <c r="AC77" s="2383"/>
      <c r="AD77" s="2383"/>
      <c r="AE77" s="2383"/>
      <c r="AF77" s="2383"/>
    </row>
    <row r="78" spans="1:36" ht="12.95" customHeight="1">
      <c r="C78" s="404"/>
      <c r="D78" s="205" t="s">
        <v>1255</v>
      </c>
      <c r="AB78" s="2384">
        <f>ROUNDUP(MIN(Y69,AB77),0)</f>
        <v>7489097</v>
      </c>
      <c r="AC78" s="2385"/>
      <c r="AD78" s="2385"/>
      <c r="AE78" s="2385"/>
      <c r="AF78" s="2386"/>
    </row>
    <row r="79" spans="1:36" ht="12.95" customHeight="1">
      <c r="C79" s="404"/>
      <c r="D79" s="205" t="s">
        <v>1256</v>
      </c>
      <c r="AB79" s="2387">
        <f>AB78*AB72</f>
        <v>6478068.9050000003</v>
      </c>
      <c r="AC79" s="2387"/>
      <c r="AD79" s="2387"/>
      <c r="AE79" s="2387"/>
      <c r="AF79" s="2387"/>
    </row>
    <row r="80" spans="1:36" ht="12.95" customHeight="1">
      <c r="C80" s="404"/>
      <c r="D80" s="404"/>
      <c r="AB80" s="425"/>
      <c r="AC80" s="425"/>
      <c r="AD80" s="425"/>
      <c r="AE80" s="425"/>
      <c r="AF80" s="425"/>
    </row>
    <row r="81" spans="1:78" ht="12.95" customHeight="1">
      <c r="D81" s="404" t="s">
        <v>755</v>
      </c>
      <c r="AB81" s="2373">
        <f>AB49-(AB57+AB79)</f>
        <v>9.4999998807907104E-2</v>
      </c>
      <c r="AC81" s="2373"/>
      <c r="AD81" s="2373"/>
      <c r="AE81" s="2373"/>
      <c r="AF81" s="2373"/>
    </row>
    <row r="82" spans="1:78" ht="12.95" customHeight="1">
      <c r="F82" s="522"/>
      <c r="J82" s="522" t="str">
        <f>IF(AB81&gt;0,"FUNDING GAP MUST NOT EXCEED ZERO","")</f>
        <v>FUNDING GAP MUST NOT EXCEED ZERO</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6" workbookViewId="0">
      <selection activeCell="F303" sqref="F303:AD30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1" t="s">
        <v>1302</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1307</v>
      </c>
      <c r="AF7" s="2462"/>
      <c r="AG7" s="2462"/>
      <c r="AH7" s="2462"/>
      <c r="AI7" s="2462"/>
      <c r="AJ7" s="2462"/>
      <c r="AK7" s="2462"/>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1309</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1312</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2035</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2250</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1310</v>
      </c>
    </row>
    <row r="33" spans="1:41" s="536" customFormat="1" ht="12.75" customHeight="1">
      <c r="A33" s="540"/>
      <c r="B33" s="2615" t="s">
        <v>592</v>
      </c>
      <c r="C33" s="2615"/>
      <c r="D33" s="547"/>
      <c r="E33" s="2625" t="s">
        <v>2252</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2253</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592</v>
      </c>
      <c r="C40" s="2615"/>
      <c r="D40" s="547"/>
      <c r="E40" s="2542" t="s">
        <v>2251</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2010</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592</v>
      </c>
      <c r="C52" s="2615"/>
      <c r="D52" s="540"/>
      <c r="E52" s="2542" t="s">
        <v>2015</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592</v>
      </c>
      <c r="C56" s="2615"/>
      <c r="D56" s="540"/>
      <c r="E56" s="2641" t="s">
        <v>2016</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592</v>
      </c>
      <c r="C58" s="2615"/>
      <c r="D58" s="540"/>
      <c r="E58" s="2542" t="s">
        <v>2017</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1316</v>
      </c>
      <c r="AF65" s="2462"/>
      <c r="AG65" s="2462"/>
      <c r="AH65" s="2462"/>
      <c r="AI65" s="2462"/>
      <c r="AJ65" s="2462"/>
      <c r="AK65" s="2462"/>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546</v>
      </c>
      <c r="C68" s="2615"/>
      <c r="D68" s="547" t="s">
        <v>1317</v>
      </c>
      <c r="E68" s="2607" t="s">
        <v>2018</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10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1318</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592</v>
      </c>
      <c r="C74" s="2615"/>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592</v>
      </c>
      <c r="F75" s="2615"/>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592</v>
      </c>
      <c r="C81" s="2615"/>
      <c r="D81" s="547" t="s">
        <v>1322</v>
      </c>
      <c r="E81" s="2542" t="s">
        <v>1742</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1307</v>
      </c>
      <c r="AF87" s="2462"/>
      <c r="AG87" s="2462"/>
      <c r="AH87" s="2462"/>
      <c r="AI87" s="2462"/>
      <c r="AJ87" s="2462"/>
      <c r="AK87" s="2462"/>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592</v>
      </c>
      <c r="C90" s="2615"/>
      <c r="D90" s="547" t="s">
        <v>1317</v>
      </c>
      <c r="E90" s="2607" t="s">
        <v>1327</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0.59999999999999987</v>
      </c>
      <c r="F93" s="2604"/>
      <c r="G93" s="2604"/>
      <c r="H93" s="2604"/>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v>
      </c>
      <c r="F94" s="2409"/>
      <c r="G94" s="2409"/>
      <c r="H94" s="2409"/>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0</v>
      </c>
      <c r="F95" s="2620"/>
      <c r="G95" s="2620"/>
      <c r="H95" s="2620"/>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546</v>
      </c>
      <c r="C98" s="2615"/>
      <c r="D98" s="547" t="s">
        <v>1319</v>
      </c>
      <c r="E98" s="2607" t="s">
        <v>1727</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0.59999999999999987</v>
      </c>
      <c r="F103" s="2604"/>
      <c r="G103" s="2604"/>
      <c r="H103" s="2604"/>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0.1875</v>
      </c>
      <c r="F104" s="2604"/>
      <c r="G104" s="2604"/>
      <c r="H104" s="2604"/>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4.1666666666666664E-2</v>
      </c>
      <c r="F105" s="2604"/>
      <c r="G105" s="2604"/>
      <c r="H105" s="2604"/>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1316</v>
      </c>
      <c r="AF112" s="2462"/>
      <c r="AG112" s="2462"/>
      <c r="AH112" s="2462"/>
      <c r="AI112" s="2462"/>
      <c r="AJ112" s="2462"/>
      <c r="AK112" s="2462"/>
      <c r="AL112" s="540"/>
      <c r="AM112" s="540"/>
      <c r="AN112" s="535"/>
      <c r="AO112" s="536" t="str">
        <f>Application!B718</f>
        <v>SRO/Studio</v>
      </c>
      <c r="AQ112" s="536">
        <f>Application!O718</f>
        <v>827</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887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1486</v>
      </c>
    </row>
    <row r="115" spans="1:52" s="536" customFormat="1" ht="12.75" customHeight="1">
      <c r="A115" s="540"/>
      <c r="B115" s="2615" t="s">
        <v>546</v>
      </c>
      <c r="C115" s="2615"/>
      <c r="D115" s="547" t="s">
        <v>1317</v>
      </c>
      <c r="E115" s="2607" t="s">
        <v>1859</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1 Bedroom</v>
      </c>
      <c r="AQ115" s="536">
        <f>Application!O721</f>
        <v>1786</v>
      </c>
      <c r="AU115" s="536" t="s">
        <v>1842</v>
      </c>
      <c r="AV115" s="595" t="s">
        <v>1843</v>
      </c>
      <c r="AW115" s="536" t="s">
        <v>1844</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1 Bedroom</v>
      </c>
      <c r="AQ116" s="536">
        <f>Application!O722</f>
        <v>1938</v>
      </c>
      <c r="AU116" s="856" t="str">
        <f>E124</f>
        <v>Studio/SRO</v>
      </c>
      <c r="AV116" s="536">
        <f t="array" ref="AV116">SUM(IF(Application!B718:F752="SRO/Studio",Application!G718:J752))</f>
        <v>1</v>
      </c>
      <c r="AW116" s="1011">
        <f>AV116/AV122</f>
        <v>2.0833333333333332E-2</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2 Bedrooms</v>
      </c>
      <c r="AQ117" s="536">
        <f>Application!O723</f>
        <v>1067</v>
      </c>
      <c r="AU117" s="856" t="str">
        <f>J124</f>
        <v>1-bedroom</v>
      </c>
      <c r="AV117" s="536">
        <f t="array" ref="AV117">SUM(IF(Application!B718:F752="1 Bedroom",Application!G718:J752))</f>
        <v>40</v>
      </c>
      <c r="AW117" s="1011">
        <f>AV117/AV122</f>
        <v>0.83333333333333337</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2 Bedrooms</v>
      </c>
      <c r="AQ118" s="536">
        <f>Application!O724</f>
        <v>2363</v>
      </c>
      <c r="AU118" s="856" t="str">
        <f>O124</f>
        <v>2-bedroom</v>
      </c>
      <c r="AV118" s="536">
        <f t="array" ref="AV118">SUM(IF(Application!B718:F752="2 Bedrooms",Application!G718:J752))</f>
        <v>7</v>
      </c>
      <c r="AW118" s="1011">
        <f>AV118/AV122</f>
        <v>0.14583333333333334</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48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1590</v>
      </c>
      <c r="F124" s="2604"/>
      <c r="G124" s="2604"/>
      <c r="H124" s="2604"/>
      <c r="I124" s="577"/>
      <c r="J124" s="2604" t="s">
        <v>1633</v>
      </c>
      <c r="K124" s="2604"/>
      <c r="L124" s="2604"/>
      <c r="M124" s="2604"/>
      <c r="N124" s="577"/>
      <c r="O124" s="2604" t="s">
        <v>1634</v>
      </c>
      <c r="P124" s="2604"/>
      <c r="Q124" s="2604"/>
      <c r="R124" s="2604"/>
      <c r="S124" s="577"/>
      <c r="T124" s="2604" t="s">
        <v>1336</v>
      </c>
      <c r="U124" s="2604"/>
      <c r="V124" s="2604"/>
      <c r="W124" s="2604"/>
      <c r="X124" s="577"/>
      <c r="Y124" s="2604" t="s">
        <v>1635</v>
      </c>
      <c r="Z124" s="2604"/>
      <c r="AA124" s="2604"/>
      <c r="AB124" s="2604"/>
      <c r="AC124" s="577"/>
      <c r="AD124" s="2604" t="s">
        <v>1636</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v>2335</v>
      </c>
      <c r="F127" s="2606"/>
      <c r="G127" s="2606"/>
      <c r="H127" s="2606"/>
      <c r="I127" s="864"/>
      <c r="J127" s="2606">
        <v>2260</v>
      </c>
      <c r="K127" s="2606"/>
      <c r="L127" s="2606"/>
      <c r="M127" s="2606"/>
      <c r="N127" s="864"/>
      <c r="O127" s="2606">
        <v>2636</v>
      </c>
      <c r="P127" s="2606"/>
      <c r="Q127" s="2606"/>
      <c r="R127" s="2606"/>
      <c r="S127" s="864"/>
      <c r="T127" s="2606"/>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827</v>
      </c>
      <c r="F130" s="2614"/>
      <c r="G130" s="2614"/>
      <c r="H130" s="2614"/>
      <c r="I130" s="864"/>
      <c r="J130" s="2614">
        <f>Application!EC670</f>
        <v>1727.35</v>
      </c>
      <c r="K130" s="2614"/>
      <c r="L130" s="2614"/>
      <c r="M130" s="2614"/>
      <c r="N130" s="864"/>
      <c r="O130" s="2614">
        <f>Application!EH670</f>
        <v>1992.7142857142858</v>
      </c>
      <c r="P130" s="2614"/>
      <c r="Q130" s="2614"/>
      <c r="R130" s="2614"/>
      <c r="S130" s="868"/>
      <c r="T130" s="2614">
        <f>Application!EM670</f>
        <v>0</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f>(E127-E130)/E127</f>
        <v>0.64582441113490363</v>
      </c>
      <c r="F133" s="2409"/>
      <c r="G133" s="2409"/>
      <c r="H133" s="2410"/>
      <c r="I133" s="577"/>
      <c r="J133" s="2408">
        <f>(J127-J130)/J127</f>
        <v>0.23568584070796464</v>
      </c>
      <c r="K133" s="2409"/>
      <c r="L133" s="2409"/>
      <c r="M133" s="2410"/>
      <c r="N133" s="577"/>
      <c r="O133" s="2408">
        <f>(O127-O130)/O127</f>
        <v>0.24403858660307823</v>
      </c>
      <c r="P133" s="2409"/>
      <c r="Q133" s="2409"/>
      <c r="R133" s="2410"/>
      <c r="S133" s="577"/>
      <c r="T133" s="2408" t="e">
        <f>(T127-T130)/T127</f>
        <v>#DIV/0!</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f>IF(((E133-0.1)*AW116)&gt;0,((E133-0.1)*AW116),0)</f>
        <v>1.1371341898643826E-2</v>
      </c>
      <c r="F136" s="2617"/>
      <c r="G136" s="2617"/>
      <c r="H136" s="2618"/>
      <c r="I136" s="577"/>
      <c r="J136" s="2616">
        <f>IF(((J133-0.1)*AW117)&gt;0,((J133-0.1)*AW117),0)</f>
        <v>0.11307153392330387</v>
      </c>
      <c r="K136" s="2617"/>
      <c r="L136" s="2617"/>
      <c r="M136" s="2618"/>
      <c r="N136" s="577"/>
      <c r="O136" s="2616">
        <f>IF(((O133-0.1)*AW118)&gt;0,((O133-0.1)*AW118),0)</f>
        <v>2.1005627212948907E-2</v>
      </c>
      <c r="P136" s="2617"/>
      <c r="Q136" s="2617"/>
      <c r="R136" s="2618"/>
      <c r="S136" s="577"/>
      <c r="T136" s="2616" t="e">
        <f>IF(((T133-0.1)*AW119)&gt;0,((T133-0.1)*AW119),0)</f>
        <v>#DIV/0!</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0.14000000000000001</v>
      </c>
      <c r="F138" s="2409"/>
      <c r="G138" s="2409"/>
      <c r="H138" s="2410"/>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62" t="s">
        <v>1316</v>
      </c>
      <c r="AF146" s="2462"/>
      <c r="AG146" s="2462"/>
      <c r="AH146" s="2462"/>
      <c r="AI146" s="2462"/>
      <c r="AJ146" s="2462"/>
      <c r="AK146" s="246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1340</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2639</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593" t="s">
        <v>1343</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1343</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1344</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593" t="s">
        <v>1345</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2477</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2478</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2476</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1354</v>
      </c>
      <c r="AG168" s="2522"/>
      <c r="AH168" s="2522"/>
      <c r="AI168" s="2522"/>
      <c r="AJ168" s="2522"/>
      <c r="AK168" s="2522"/>
      <c r="AL168" s="2522"/>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1352</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3" t="s">
        <v>1345</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594" t="str">
        <f>Application!AA335</f>
        <v>Danco Property Management</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1316</v>
      </c>
      <c r="AF186" s="2462"/>
      <c r="AG186" s="2462"/>
      <c r="AH186" s="2462"/>
      <c r="AI186" s="2462"/>
      <c r="AJ186" s="2462"/>
      <c r="AK186" s="246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591" t="s">
        <v>1364</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1365</v>
      </c>
      <c r="AG188" s="2522"/>
      <c r="AH188" s="2522"/>
      <c r="AI188" s="2522"/>
      <c r="AJ188" s="2522"/>
      <c r="AK188" s="2522"/>
      <c r="AL188" s="2522"/>
      <c r="AN188" s="597"/>
      <c r="AP188" s="550" t="s">
        <v>1044</v>
      </c>
      <c r="AQ188" s="550">
        <v>10</v>
      </c>
    </row>
    <row r="189" spans="1:73" s="550" customFormat="1" ht="12.75" customHeight="1">
      <c r="A189" s="536"/>
      <c r="B189" s="2393" t="s">
        <v>1728</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29">
        <f>IF(AK84&gt;0,VLOOKUP($B$188,AP185:AQ191,2,FALSE),0)</f>
        <v>10</v>
      </c>
      <c r="AL191" s="2430"/>
      <c r="AM191" s="2431"/>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1374</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2687</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2800000</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1629</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1592</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2800000</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1609</v>
      </c>
      <c r="J222" s="2598"/>
      <c r="K222" s="2598"/>
      <c r="L222" s="536"/>
      <c r="M222" s="536"/>
      <c r="N222" s="536"/>
      <c r="O222" s="536"/>
      <c r="P222" s="536"/>
      <c r="Q222" s="536"/>
      <c r="R222" s="536"/>
      <c r="S222" s="536"/>
      <c r="T222" s="2413" t="s">
        <v>1603</v>
      </c>
      <c r="U222" s="2413"/>
      <c r="V222" s="2413"/>
      <c r="W222" s="2413"/>
      <c r="X222" s="2413"/>
      <c r="Y222" s="2413"/>
      <c r="Z222" s="849"/>
      <c r="AA222" s="489"/>
      <c r="AB222" s="2595" t="s">
        <v>1604</v>
      </c>
      <c r="AC222" s="2595"/>
      <c r="AD222" s="2595"/>
      <c r="AE222" s="2595"/>
      <c r="AF222" s="2595"/>
      <c r="AG222" s="2595"/>
      <c r="AH222" s="827"/>
      <c r="AI222" s="827"/>
      <c r="AJ222" s="827"/>
      <c r="AK222" s="610"/>
    </row>
    <row r="223" spans="1:37">
      <c r="A223" s="605"/>
      <c r="B223" s="2596" t="s">
        <v>1589</v>
      </c>
      <c r="C223" s="2596"/>
      <c r="D223" s="2596"/>
      <c r="E223" s="2596"/>
      <c r="F223" s="2596"/>
      <c r="G223" s="2596"/>
      <c r="I223" s="2597" t="s">
        <v>1610</v>
      </c>
      <c r="J223" s="2597"/>
      <c r="K223" s="2597"/>
      <c r="L223" s="1008"/>
      <c r="N223" s="2448" t="s">
        <v>1605</v>
      </c>
      <c r="O223" s="2448"/>
      <c r="P223" s="2448"/>
      <c r="Q223" s="2448"/>
      <c r="R223" s="2448"/>
      <c r="T223" s="2448" t="s">
        <v>1606</v>
      </c>
      <c r="U223" s="2448"/>
      <c r="V223" s="2448"/>
      <c r="W223" s="2448"/>
      <c r="X223" s="2448"/>
      <c r="Y223" s="2448"/>
      <c r="Z223" s="850"/>
      <c r="AA223" s="489"/>
      <c r="AB223" s="2463" t="s">
        <v>1607</v>
      </c>
      <c r="AC223" s="2463"/>
      <c r="AD223" s="2463"/>
      <c r="AE223" s="2463"/>
      <c r="AF223" s="2463"/>
      <c r="AG223" s="2463"/>
      <c r="AH223" s="827"/>
      <c r="AI223" s="827"/>
      <c r="AJ223" s="827"/>
      <c r="AK223" s="610"/>
    </row>
    <row r="224" spans="1:37">
      <c r="A224" s="605"/>
      <c r="B224" s="2464" t="s">
        <v>1185</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1185</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1185</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1185</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1185</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1185</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1185</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1185</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1185</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1185</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2800000</v>
      </c>
      <c r="AH268" s="2426"/>
      <c r="AI268" s="2426"/>
      <c r="AJ268" s="2426"/>
      <c r="AK268" s="2426"/>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28199180</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0.09</v>
      </c>
      <c r="AH270" s="2572"/>
      <c r="AI270" s="2572"/>
      <c r="AJ270" s="2572"/>
      <c r="AK270" s="2572"/>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561">
        <f>IFERROR(IF(AG270=0,0,IF((AG270*100)&gt;8,8,(AG270*100))),0)</f>
        <v>8</v>
      </c>
      <c r="AL273" s="2561"/>
      <c r="AM273" s="256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3" t="s">
        <v>546</v>
      </c>
      <c r="D278" s="2443"/>
      <c r="E278" s="547"/>
      <c r="F278" s="2395" t="s">
        <v>2026</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1365</v>
      </c>
      <c r="AH278" s="2570"/>
      <c r="AI278" s="2570"/>
      <c r="AJ278" s="2570"/>
      <c r="AK278" s="550"/>
      <c r="AL278" s="550"/>
      <c r="AM278" s="550"/>
      <c r="AO278" s="550"/>
    </row>
    <row r="279" spans="1:52" ht="13.7"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561">
        <f>IF($C$278="yes",10,0)</f>
        <v>10</v>
      </c>
      <c r="AL285" s="2561"/>
      <c r="AM285" s="256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1855</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5" t="s">
        <v>1384</v>
      </c>
      <c r="B292" s="1625"/>
      <c r="C292" s="2394" t="s">
        <v>592</v>
      </c>
      <c r="D292" s="2443"/>
      <c r="E292" s="547"/>
      <c r="F292" s="2563" t="s">
        <v>1385</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2019</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2027</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0</v>
      </c>
      <c r="AQ295" s="574" t="s">
        <v>1318</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1386</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1387</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5" t="s">
        <v>1388</v>
      </c>
      <c r="B302" s="1625"/>
      <c r="C302" s="2443" t="s">
        <v>592</v>
      </c>
      <c r="D302" s="2443"/>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545" t="s">
        <v>2021</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5" t="s">
        <v>1391</v>
      </c>
      <c r="B310" s="1625"/>
      <c r="C310" s="2443" t="s">
        <v>592</v>
      </c>
      <c r="D310" s="2443"/>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21" t="s">
        <v>2028</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1185</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1185</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4" t="s">
        <v>1185</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4" t="s">
        <v>1185</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25" t="s">
        <v>1394</v>
      </c>
      <c r="B333" s="1625"/>
      <c r="C333" s="2443" t="s">
        <v>592</v>
      </c>
      <c r="D333" s="2443"/>
      <c r="E333" s="547"/>
      <c r="F333" s="2542" t="s">
        <v>2029</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29">
        <f>IF(NOT(OR(Application!M355="Yes",Application!M356="Yes")),0,AP295)</f>
        <v>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62" t="s">
        <v>1316</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1456</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2094</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2209</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1457</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1458</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1459</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1880</v>
      </c>
    </row>
    <row r="362" spans="1:46" s="550" customFormat="1" ht="12.75" customHeight="1">
      <c r="A362" s="603"/>
      <c r="B362" s="611"/>
      <c r="C362" s="2532" t="s">
        <v>2233</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3</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8" t="s">
        <v>1460</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4"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9">
        <f>Application!DU802-U374</f>
        <v>55</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432" t="s">
        <v>1462</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592</v>
      </c>
      <c r="D381" s="2443"/>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1464</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432" t="s">
        <v>1465</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592</v>
      </c>
      <c r="D389" s="2443"/>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1464</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432" t="s">
        <v>1467</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546</v>
      </c>
      <c r="D397" s="2443"/>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1469</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1464</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432" t="s">
        <v>1473</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1464</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546</v>
      </c>
      <c r="D409" s="2443"/>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1476</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592</v>
      </c>
      <c r="D412" s="2443"/>
      <c r="E412" s="715" t="s">
        <v>1477</v>
      </c>
      <c r="F412" s="2432" t="s">
        <v>1478</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1464</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432" t="s">
        <v>1480</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592</v>
      </c>
      <c r="D421" s="2443"/>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1464</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1476</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432" t="s">
        <v>1484</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592</v>
      </c>
      <c r="D430" s="2443"/>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1464</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1486</v>
      </c>
      <c r="F433" s="2432" t="s">
        <v>1487</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592</v>
      </c>
      <c r="D442" s="2443"/>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1464</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432" t="s">
        <v>1490</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1464</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1499</v>
      </c>
      <c r="F453" s="2432" t="s">
        <v>1500</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1464</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1505</v>
      </c>
      <c r="F457" s="2432" t="s">
        <v>1506</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1464</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432" t="s">
        <v>1509</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1464</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444" t="s">
        <v>1513</v>
      </c>
      <c r="AF472" s="2444"/>
      <c r="AG472" s="2444"/>
      <c r="AH472" s="2444"/>
      <c r="AI472" s="2444"/>
      <c r="AJ472" s="2444"/>
      <c r="AK472" s="2444"/>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451" t="s">
        <v>592</v>
      </c>
      <c r="D478" s="2452"/>
      <c r="E478" s="761" t="s">
        <v>508</v>
      </c>
      <c r="F478" s="2529" t="s">
        <v>1519</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1519</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1541</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592</v>
      </c>
      <c r="D510" s="2452"/>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1549</v>
      </c>
      <c r="G519" s="2433" t="s">
        <v>1550</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1562</v>
      </c>
      <c r="AF538" s="2462"/>
      <c r="AG538" s="2462"/>
      <c r="AH538" s="2462"/>
      <c r="AI538" s="2462"/>
      <c r="AJ538" s="2462"/>
      <c r="AK538" s="2462"/>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1563</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1565</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1566</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27573150</v>
      </c>
      <c r="AQ550" s="2420"/>
      <c r="AR550" s="2420"/>
      <c r="AS550" s="550" t="s">
        <v>2171</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24963658</v>
      </c>
      <c r="AG551" s="2426"/>
      <c r="AH551" s="2426"/>
      <c r="AI551" s="2426"/>
      <c r="AJ551" s="2426"/>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38602410</v>
      </c>
      <c r="AG552" s="2427"/>
      <c r="AH552" s="2427"/>
      <c r="AI552" s="2427"/>
      <c r="AJ552" s="2427"/>
      <c r="AK552" s="595"/>
      <c r="AL552" s="595"/>
      <c r="AM552" s="595"/>
      <c r="AN552" s="597"/>
      <c r="AP552" s="2420">
        <f>Application!AJ1045</f>
        <v>1102926</v>
      </c>
      <c r="AQ552" s="2420"/>
      <c r="AR552" s="2420"/>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0.35</v>
      </c>
      <c r="AG553" s="2428"/>
      <c r="AH553" s="2428"/>
      <c r="AI553" s="2428"/>
      <c r="AJ553" s="2428"/>
      <c r="AK553" s="595"/>
      <c r="AL553" s="595"/>
      <c r="AM553" s="595"/>
      <c r="AN553" s="597"/>
      <c r="AP553" s="2416">
        <f>Application!AJ1049</f>
        <v>9926334</v>
      </c>
      <c r="AQ553" s="2416"/>
      <c r="AR553" s="2416"/>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0.4</v>
      </c>
      <c r="AQ554" s="2435"/>
      <c r="AR554" s="2435"/>
      <c r="AS554" s="550" t="s">
        <v>2173</v>
      </c>
    </row>
    <row r="555" spans="1:49" s="550" customFormat="1" ht="12.75" customHeight="1">
      <c r="A555" s="624"/>
      <c r="B555" s="2502" t="s">
        <v>2033</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27573150</v>
      </c>
      <c r="AQ556" s="2436"/>
      <c r="AR556" s="2436"/>
      <c r="AS556" s="550" t="s">
        <v>2175</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38602410</v>
      </c>
      <c r="AQ557" s="2420"/>
      <c r="AR557" s="2420"/>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11">
        <f>IFERROR(IF(AND(C541="N/A",C544="N/A"),0,IF(AF553=0,0,IF((AF553*100)&gt;12,12,(AF553*100)))),0)</f>
        <v>12</v>
      </c>
      <c r="AL559" s="2511"/>
      <c r="AM559" s="2512"/>
      <c r="AN559" s="597"/>
      <c r="AP559" s="2405">
        <f>AP556+(AP550*AP554)</f>
        <v>38602410</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1316</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2024</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1340</v>
      </c>
      <c r="AG578" s="2522"/>
      <c r="AH578" s="2522"/>
      <c r="AI578" s="2522"/>
      <c r="AJ578" s="2522"/>
      <c r="AK578" s="2522"/>
      <c r="AL578" s="2522"/>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1398</v>
      </c>
      <c r="AG585" s="2522"/>
      <c r="AH585" s="2522"/>
      <c r="AI585" s="2522"/>
      <c r="AJ585" s="2522"/>
      <c r="AK585" s="2522"/>
      <c r="AL585" s="2522"/>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1380</v>
      </c>
      <c r="AG591" s="2522"/>
      <c r="AH591" s="2522"/>
      <c r="AI591" s="2522"/>
      <c r="AJ591" s="2522"/>
      <c r="AK591" s="2522"/>
      <c r="AL591" s="2522"/>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1401</v>
      </c>
      <c r="AG597" s="2522"/>
      <c r="AH597" s="2522"/>
      <c r="AI597" s="2522"/>
      <c r="AJ597" s="2522"/>
      <c r="AK597" s="2522"/>
      <c r="AL597" s="2522"/>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8" t="s">
        <v>1185</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1354</v>
      </c>
      <c r="AG603" s="2522"/>
      <c r="AH603" s="2522"/>
      <c r="AI603" s="2522"/>
      <c r="AJ603" s="2522"/>
      <c r="AK603" s="2522"/>
      <c r="AL603" s="2522"/>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446" t="s">
        <v>1399</v>
      </c>
      <c r="I606" s="2446"/>
      <c r="J606" s="936"/>
      <c r="K606" s="936"/>
      <c r="L606" s="936"/>
      <c r="N606" s="22"/>
      <c r="O606" s="22"/>
      <c r="P606" s="22"/>
      <c r="Q606" s="1151" t="s">
        <v>2178</v>
      </c>
      <c r="R606" s="2539" t="s">
        <v>2179</v>
      </c>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394" t="s">
        <v>592</v>
      </c>
      <c r="C616" s="2394"/>
      <c r="D616" s="642"/>
      <c r="E616" s="2422" t="s">
        <v>1405</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29">
        <f>VLOOKUP($H$606,$AO$586:$AP$591,2,FALSE)+IF(R606=AO594,0,VLOOKUP($I$614,$AO$613:$AP$615,2,FALSE))</f>
        <v>4</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1696</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1354</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1410</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446" t="s">
        <v>510</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29">
        <f>VLOOKUP($H$638,$AO$605:$AP$607,2,FALSE)</f>
        <v>2</v>
      </c>
      <c r="AK640" s="2431"/>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2099</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1354</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1410</v>
      </c>
      <c r="AG647" s="2522"/>
      <c r="AH647" s="2522"/>
      <c r="AI647" s="2522"/>
      <c r="AJ647" s="2522"/>
      <c r="AK647" s="2522"/>
      <c r="AL647" s="2522"/>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446" t="s">
        <v>510</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29">
        <f>VLOOKUP(H650,AT605:AU607,2,FALSE)</f>
        <v>2</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1420</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1380</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1421</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1401</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1422</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1354</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22" t="s">
        <v>1423</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1401</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22" t="s">
        <v>1424</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1354</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22" t="s">
        <v>1425</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1410</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22" t="s">
        <v>1426</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1427</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446" t="s">
        <v>510</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29">
        <f>VLOOKUP($H$685,$AO$633:$AP$640,2,FALSE)</f>
        <v>4</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48</v>
      </c>
    </row>
    <row r="691" spans="1:51" s="550" customFormat="1" ht="12.75" customHeight="1">
      <c r="A691" s="679"/>
      <c r="B691" s="536"/>
      <c r="C691" s="948"/>
      <c r="D691" s="663" t="s">
        <v>688</v>
      </c>
      <c r="E691" s="2392" t="s">
        <v>2191</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1354</v>
      </c>
      <c r="AG691" s="2522"/>
      <c r="AH691" s="2522"/>
      <c r="AI691" s="2522"/>
      <c r="AJ691" s="2522"/>
      <c r="AK691" s="2522"/>
      <c r="AL691" s="2522"/>
      <c r="AN691" s="597"/>
      <c r="AW691" s="22" t="s">
        <v>2186</v>
      </c>
      <c r="AX691" s="550">
        <f>Application!DE753</f>
        <v>0</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2" t="s">
        <v>2135</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1354</v>
      </c>
      <c r="AG694" s="2522"/>
      <c r="AH694" s="2522"/>
      <c r="AI694" s="2522"/>
      <c r="AJ694" s="2522"/>
      <c r="AK694" s="2522"/>
      <c r="AL694" s="2522"/>
      <c r="AN694" s="597"/>
      <c r="AW694" s="22" t="s">
        <v>2189</v>
      </c>
      <c r="AX694" s="550">
        <f>AX691+AX692+AX693</f>
        <v>0</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0</v>
      </c>
      <c r="AP695" s="2436"/>
      <c r="AW695" s="22" t="s">
        <v>2190</v>
      </c>
      <c r="AX695" s="550">
        <f>IFERROR(AX694/AX690,0)</f>
        <v>0</v>
      </c>
      <c r="AY695" s="550">
        <f>IFERROR(AX694/(AX690-AX689),0)</f>
        <v>0</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2136</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1410</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1695</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446" t="s">
        <v>592</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9">
        <f>VLOOKUP($H$709,$AO$703:$AP$706,2,FALSE)</f>
        <v>0</v>
      </c>
      <c r="AK711" s="2431"/>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34" t="s">
        <v>1697</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1354</v>
      </c>
      <c r="AG715" s="2522"/>
      <c r="AH715" s="2522"/>
      <c r="AI715" s="2522"/>
      <c r="AJ715" s="2522"/>
      <c r="AK715" s="2522"/>
      <c r="AL715" s="2522"/>
      <c r="AM715" s="550"/>
      <c r="AN715" s="684"/>
      <c r="AP715" s="570" t="s">
        <v>1434</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1435</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1436</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 customHeight="1">
      <c r="A719" s="550"/>
      <c r="B719" s="536"/>
      <c r="C719" s="931"/>
      <c r="D719" s="663" t="s">
        <v>510</v>
      </c>
      <c r="E719" s="2535" t="s">
        <v>1437</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1410</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1402</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2" t="s">
        <v>1698</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1354</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1441</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1410</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446" t="s">
        <v>592</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2" t="s">
        <v>1444</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1354</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2" t="s">
        <v>1445</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1410</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446" t="s">
        <v>592</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29">
        <f>VLOOKUP($H$751,$AO$680:$AP$682,2,FALSE)</f>
        <v>0</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2" t="s">
        <v>1447</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1410</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2" t="s">
        <v>1448</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1427</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446" t="s">
        <v>688</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2" t="s">
        <v>1694</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1410</v>
      </c>
      <c r="AG769" s="2522"/>
      <c r="AH769" s="2522"/>
      <c r="AI769" s="2522"/>
      <c r="AJ769" s="2522"/>
      <c r="AK769" s="2522"/>
      <c r="AL769" s="2522"/>
      <c r="AM769" s="613"/>
      <c r="AN769" s="684"/>
      <c r="AO769" s="550" t="s">
        <v>592</v>
      </c>
      <c r="AP769" s="673">
        <v>0</v>
      </c>
    </row>
    <row r="770" spans="1:81" s="570" customFormat="1" ht="13.7"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1699</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1354</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446" t="s">
        <v>592</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2" t="s">
        <v>2034</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1354</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446" t="s">
        <v>546</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29">
        <f>VLOOKUP($H$790,$AO$784:$AP$785,2,FALSE)</f>
        <v>3</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1570</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1571</v>
      </c>
      <c r="U802" s="2517"/>
      <c r="V802" s="2517"/>
      <c r="W802" s="2517"/>
      <c r="X802" s="2517"/>
      <c r="Y802" s="2518"/>
      <c r="Z802" s="2516" t="s">
        <v>1572</v>
      </c>
      <c r="AA802" s="2517"/>
      <c r="AB802" s="2517"/>
      <c r="AC802" s="2517"/>
      <c r="AD802" s="2517"/>
      <c r="AE802" s="2518"/>
      <c r="AF802" s="2516" t="s">
        <v>1573</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758</v>
      </c>
      <c r="B804" s="2473" t="s">
        <v>1306</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1543</v>
      </c>
      <c r="B805" s="2473" t="s">
        <v>1315</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1552</v>
      </c>
      <c r="B806" s="2473" t="s">
        <v>1325</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1574</v>
      </c>
      <c r="B807" s="2473" t="s">
        <v>1335</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1575</v>
      </c>
      <c r="B808" s="2473" t="s">
        <v>1576</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1577</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1578</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1363</v>
      </c>
      <c r="B811" s="2473" t="s">
        <v>1579</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1372</v>
      </c>
      <c r="B812" s="2473" t="s">
        <v>1373</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590</v>
      </c>
      <c r="B813" s="2473" t="s">
        <v>1580</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473" t="s">
        <v>1581</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473" t="s">
        <v>1383</v>
      </c>
      <c r="C815" s="2473"/>
      <c r="D815" s="2473"/>
      <c r="E815" s="2473"/>
      <c r="F815" s="2473"/>
      <c r="G815" s="2473"/>
      <c r="H815" s="2473"/>
      <c r="I815" s="2473"/>
      <c r="J815" s="2473"/>
      <c r="K815" s="2473"/>
      <c r="L815" s="2473"/>
      <c r="M815" s="2473"/>
      <c r="N815" s="2473"/>
      <c r="O815" s="2473"/>
      <c r="P815" s="2473"/>
      <c r="Q815" s="2473"/>
      <c r="R815" s="2473"/>
      <c r="S815" s="2474"/>
      <c r="T815" s="2475">
        <f>AK338</f>
        <v>0</v>
      </c>
      <c r="U815" s="2475"/>
      <c r="V815" s="2475"/>
      <c r="W815" s="2475"/>
      <c r="X815" s="2475"/>
      <c r="Y815" s="2475"/>
      <c r="Z815" s="2484">
        <v>10</v>
      </c>
      <c r="AA815" s="2485"/>
      <c r="AB815" s="2485"/>
      <c r="AC815" s="2485"/>
      <c r="AD815" s="2485"/>
      <c r="AE815" s="2486"/>
      <c r="AF815" s="2484">
        <f>IF(T815&gt;Z815,Z815,T815)</f>
        <v>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81">
        <f>AK338</f>
        <v>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473" t="s">
        <v>1561</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3" t="s">
        <v>1583</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1584</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1585</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9" t="s">
        <v>1586</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110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2025-09-12T19:08:17Z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2025-08-21T22:35:19Z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818f1456-637d-4a05-8f2a-02d2b25b7e30</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