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Project Files\02. Pipeline Projects\19-03 1200 Nadeau (County LA)\08. Funding\8.2 CTCAC\Application\2. 2021 First Round\2. App Incomplete\"/>
    </mc:Choice>
  </mc:AlternateContent>
  <bookViews>
    <workbookView xWindow="0" yWindow="0" windowWidth="28800" windowHeight="14100"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Budget'!$A$1:$K$40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F40" i="4" l="1"/>
  <c r="E30" i="4"/>
  <c r="AO643" i="3"/>
  <c r="AM559" i="3"/>
  <c r="C30" i="10" l="1"/>
  <c r="AI71" i="9" l="1"/>
  <c r="AK71" i="9"/>
  <c r="AM71" i="9"/>
  <c r="AO71" i="9"/>
  <c r="AQ71" i="9"/>
  <c r="AS71" i="9"/>
  <c r="AU71" i="9"/>
  <c r="AW71" i="9"/>
  <c r="AY71" i="9"/>
  <c r="BA71" i="9"/>
  <c r="BC71" i="9"/>
  <c r="BE71" i="9"/>
  <c r="BG71" i="9"/>
  <c r="BI71" i="9"/>
  <c r="BK71" i="9"/>
  <c r="BM71" i="9"/>
  <c r="BO71" i="9"/>
  <c r="BQ71" i="9"/>
  <c r="BS71" i="9"/>
  <c r="BU71" i="9"/>
  <c r="BW71" i="9"/>
  <c r="BY71" i="9"/>
  <c r="CA71" i="9"/>
  <c r="CC71" i="9"/>
  <c r="CE71" i="9"/>
  <c r="CG71" i="9"/>
  <c r="CI71" i="9"/>
  <c r="CK71" i="9"/>
  <c r="CM71" i="9"/>
  <c r="CO71" i="9"/>
  <c r="CQ71" i="9"/>
  <c r="CS71" i="9"/>
  <c r="CU71" i="9"/>
  <c r="CW71" i="9"/>
  <c r="CY71" i="9"/>
  <c r="DA71" i="9"/>
  <c r="DC71" i="9"/>
  <c r="DE71" i="9"/>
  <c r="DG71" i="9"/>
  <c r="DI71" i="9"/>
  <c r="DK71" i="9"/>
  <c r="DM71" i="9"/>
  <c r="DO71" i="9"/>
  <c r="DQ71" i="9"/>
  <c r="DS71" i="9"/>
  <c r="DU71" i="9"/>
  <c r="DW71" i="9"/>
  <c r="DY71" i="9"/>
  <c r="EA71" i="9"/>
  <c r="EC71" i="9"/>
  <c r="EE71" i="9"/>
  <c r="EG71" i="9"/>
  <c r="EI71" i="9"/>
  <c r="EK71" i="9"/>
  <c r="EM71" i="9"/>
  <c r="EO71" i="9"/>
  <c r="EQ71" i="9"/>
  <c r="ES71" i="9"/>
  <c r="EU71" i="9"/>
  <c r="EW71" i="9"/>
  <c r="EY71" i="9"/>
  <c r="FA71" i="9"/>
  <c r="FC71" i="9"/>
  <c r="FE71" i="9"/>
  <c r="FG71" i="9"/>
  <c r="FI71" i="9"/>
  <c r="FK71" i="9"/>
  <c r="FM71" i="9"/>
  <c r="FO71" i="9"/>
  <c r="FQ71" i="9"/>
  <c r="FS71" i="9"/>
  <c r="FU71" i="9"/>
  <c r="FW71" i="9"/>
  <c r="FY71" i="9"/>
  <c r="GA71" i="9"/>
  <c r="GC71" i="9"/>
  <c r="GE71" i="9"/>
  <c r="GG71" i="9"/>
  <c r="GI71" i="9"/>
  <c r="GK71" i="9"/>
  <c r="GM71" i="9"/>
  <c r="GO71" i="9"/>
  <c r="GQ71" i="9"/>
  <c r="GS71" i="9"/>
  <c r="GU71" i="9"/>
  <c r="GW71" i="9"/>
  <c r="GY71" i="9"/>
  <c r="HA71" i="9"/>
  <c r="HC71" i="9"/>
  <c r="HE71" i="9"/>
  <c r="HG71" i="9"/>
  <c r="HI71" i="9"/>
  <c r="HK71" i="9"/>
  <c r="HM71" i="9"/>
  <c r="HO71" i="9"/>
  <c r="HQ71" i="9"/>
  <c r="HS71" i="9"/>
  <c r="HU71" i="9"/>
  <c r="HW71" i="9"/>
  <c r="HY71" i="9"/>
  <c r="IA71" i="9"/>
  <c r="IC71" i="9"/>
  <c r="IE71" i="9"/>
  <c r="IG71" i="9"/>
  <c r="II71" i="9"/>
  <c r="IK71" i="9"/>
  <c r="IM71" i="9"/>
  <c r="IO71" i="9"/>
  <c r="IQ71" i="9"/>
  <c r="IS71" i="9"/>
  <c r="IU71" i="9"/>
  <c r="IW71" i="9"/>
  <c r="IY71" i="9"/>
  <c r="JA71" i="9"/>
  <c r="JC71" i="9"/>
  <c r="JE71" i="9"/>
  <c r="JG71" i="9"/>
  <c r="JI71" i="9"/>
  <c r="JK71" i="9"/>
  <c r="JM71" i="9"/>
  <c r="JO71" i="9"/>
  <c r="JQ71" i="9"/>
  <c r="JS71" i="9"/>
  <c r="JU71" i="9"/>
  <c r="JW71" i="9"/>
  <c r="JY71" i="9"/>
  <c r="KA71" i="9"/>
  <c r="KC71" i="9"/>
  <c r="KE71" i="9"/>
  <c r="KG71" i="9"/>
  <c r="KI71" i="9"/>
  <c r="KK71" i="9"/>
  <c r="KM71" i="9"/>
  <c r="KO71" i="9"/>
  <c r="KQ71" i="9"/>
  <c r="KS71" i="9"/>
  <c r="KU71" i="9"/>
  <c r="KW71" i="9"/>
  <c r="KY71" i="9"/>
  <c r="LA71" i="9"/>
  <c r="LC71" i="9"/>
  <c r="LE71" i="9"/>
  <c r="LG71" i="9"/>
  <c r="LI71" i="9"/>
  <c r="LK71" i="9"/>
  <c r="LM71" i="9"/>
  <c r="LO71" i="9"/>
  <c r="LQ71" i="9"/>
  <c r="LS71" i="9"/>
  <c r="LU71" i="9"/>
  <c r="LW71" i="9"/>
  <c r="LY71" i="9"/>
  <c r="MA71" i="9"/>
  <c r="MC71" i="9"/>
  <c r="ME71" i="9"/>
  <c r="MG71" i="9"/>
  <c r="MI71" i="9"/>
  <c r="MK71" i="9"/>
  <c r="MM71" i="9"/>
  <c r="MO71" i="9"/>
  <c r="MQ71" i="9"/>
  <c r="MS71" i="9"/>
  <c r="MU71" i="9"/>
  <c r="MW71" i="9"/>
  <c r="MY71" i="9"/>
  <c r="NA71" i="9"/>
  <c r="NC71" i="9"/>
  <c r="NE71" i="9"/>
  <c r="NG71" i="9"/>
  <c r="NI71" i="9"/>
  <c r="NK71" i="9"/>
  <c r="NM71" i="9"/>
  <c r="NO71" i="9"/>
  <c r="NQ71" i="9"/>
  <c r="NS71" i="9"/>
  <c r="NU71" i="9"/>
  <c r="NW71" i="9"/>
  <c r="NY71" i="9"/>
  <c r="OA71" i="9"/>
  <c r="OC71" i="9"/>
  <c r="OE71" i="9"/>
  <c r="OG71" i="9"/>
  <c r="OI71" i="9"/>
  <c r="OK71" i="9"/>
  <c r="OM71" i="9"/>
  <c r="OO71" i="9"/>
  <c r="OQ71" i="9"/>
  <c r="OS71" i="9"/>
  <c r="OU71" i="9"/>
  <c r="OW71" i="9"/>
  <c r="OY71" i="9"/>
  <c r="PA71" i="9"/>
  <c r="PC71" i="9"/>
  <c r="PE71" i="9"/>
  <c r="PG71" i="9"/>
  <c r="PI71" i="9"/>
  <c r="PK71" i="9"/>
  <c r="PM71" i="9"/>
  <c r="PO71" i="9"/>
  <c r="PQ71" i="9"/>
  <c r="PS71" i="9"/>
  <c r="PU71" i="9"/>
  <c r="PW71" i="9"/>
  <c r="PY71" i="9"/>
  <c r="QA71" i="9"/>
  <c r="QC71" i="9"/>
  <c r="QE71" i="9"/>
  <c r="QG71" i="9"/>
  <c r="QI71" i="9"/>
  <c r="QK71" i="9"/>
  <c r="QM71" i="9"/>
  <c r="QO71" i="9"/>
  <c r="QQ71" i="9"/>
  <c r="QS71" i="9"/>
  <c r="QU71" i="9"/>
  <c r="QW71" i="9"/>
  <c r="QY71" i="9"/>
  <c r="RA71" i="9"/>
  <c r="RC71" i="9"/>
  <c r="RE71" i="9"/>
  <c r="RG71" i="9"/>
  <c r="RI71" i="9"/>
  <c r="RK71" i="9"/>
  <c r="RM71" i="9"/>
  <c r="RO71" i="9"/>
  <c r="RQ71" i="9"/>
  <c r="RS71" i="9"/>
  <c r="RU71" i="9"/>
  <c r="RW71" i="9"/>
  <c r="RY71" i="9"/>
  <c r="SA71" i="9"/>
  <c r="SC71" i="9"/>
  <c r="SE71" i="9"/>
  <c r="SG71" i="9"/>
  <c r="SI71" i="9"/>
  <c r="SK71" i="9"/>
  <c r="SM71" i="9"/>
  <c r="SO71" i="9"/>
  <c r="SQ71" i="9"/>
  <c r="SS71" i="9"/>
  <c r="SU71" i="9"/>
  <c r="SW71" i="9"/>
  <c r="SY71" i="9"/>
  <c r="TA71" i="9"/>
  <c r="TC71" i="9"/>
  <c r="TE71" i="9"/>
  <c r="TG71" i="9"/>
  <c r="TI71" i="9"/>
  <c r="TK71" i="9"/>
  <c r="TM71" i="9"/>
  <c r="TO71" i="9"/>
  <c r="TQ71" i="9"/>
  <c r="TS71" i="9"/>
  <c r="TU71" i="9"/>
  <c r="TW71" i="9"/>
  <c r="TY71" i="9"/>
  <c r="UA71" i="9"/>
  <c r="UC71" i="9"/>
  <c r="UE71" i="9"/>
  <c r="UG71" i="9"/>
  <c r="UI71" i="9"/>
  <c r="UK71" i="9"/>
  <c r="UM71" i="9"/>
  <c r="UO71" i="9"/>
  <c r="UQ71" i="9"/>
  <c r="US71" i="9"/>
  <c r="UU71" i="9"/>
  <c r="UW71" i="9"/>
  <c r="UY71" i="9"/>
  <c r="VA71" i="9"/>
  <c r="VC71" i="9"/>
  <c r="VE71" i="9"/>
  <c r="VG71" i="9"/>
  <c r="VI71" i="9"/>
  <c r="VK71" i="9"/>
  <c r="VM71" i="9"/>
  <c r="VO71" i="9"/>
  <c r="VQ71" i="9"/>
  <c r="VS71" i="9"/>
  <c r="VU71" i="9"/>
  <c r="VW71" i="9"/>
  <c r="VY71" i="9"/>
  <c r="WA71" i="9"/>
  <c r="WC71" i="9"/>
  <c r="WE71" i="9"/>
  <c r="WG71" i="9"/>
  <c r="WI71" i="9"/>
  <c r="WK71" i="9"/>
  <c r="WM71" i="9"/>
  <c r="WO71" i="9"/>
  <c r="WQ71" i="9"/>
  <c r="WS71" i="9"/>
  <c r="WU71" i="9"/>
  <c r="WW71" i="9"/>
  <c r="WY71" i="9"/>
  <c r="XA71" i="9"/>
  <c r="XC71" i="9"/>
  <c r="XE71" i="9"/>
  <c r="XG71" i="9"/>
  <c r="XI71" i="9"/>
  <c r="XK71" i="9"/>
  <c r="XM71" i="9"/>
  <c r="XO71" i="9"/>
  <c r="XQ71" i="9"/>
  <c r="XS71" i="9"/>
  <c r="XU71" i="9"/>
  <c r="XW71" i="9"/>
  <c r="XY71" i="9"/>
  <c r="YA71" i="9"/>
  <c r="YC71" i="9"/>
  <c r="YE71" i="9"/>
  <c r="YG71" i="9"/>
  <c r="YI71" i="9"/>
  <c r="YK71" i="9"/>
  <c r="YM71" i="9"/>
  <c r="YO71" i="9"/>
  <c r="YQ71" i="9"/>
  <c r="YS71" i="9"/>
  <c r="YU71" i="9"/>
  <c r="YW71" i="9"/>
  <c r="YY71" i="9"/>
  <c r="ZA71" i="9"/>
  <c r="ZC71" i="9"/>
  <c r="ZE71" i="9"/>
  <c r="ZG71" i="9"/>
  <c r="ZI71" i="9"/>
  <c r="ZK71" i="9"/>
  <c r="ZM71" i="9"/>
  <c r="ZO71" i="9"/>
  <c r="ZQ71" i="9"/>
  <c r="ZS71" i="9"/>
  <c r="ZU71" i="9"/>
  <c r="ZW71" i="9"/>
  <c r="ZY71" i="9"/>
  <c r="AAA71" i="9"/>
  <c r="AAC71" i="9"/>
  <c r="AAE71" i="9"/>
  <c r="AAG71" i="9"/>
  <c r="AAI71" i="9"/>
  <c r="AAK71" i="9"/>
  <c r="AAM71" i="9"/>
  <c r="AAO71" i="9"/>
  <c r="AAQ71" i="9"/>
  <c r="AAS71" i="9"/>
  <c r="AAU71" i="9"/>
  <c r="AAW71" i="9"/>
  <c r="AAY71" i="9"/>
  <c r="ABA71" i="9"/>
  <c r="ABC71" i="9"/>
  <c r="ABE71" i="9"/>
  <c r="ABG71" i="9"/>
  <c r="ABI71" i="9"/>
  <c r="ABK71" i="9"/>
  <c r="ABM71" i="9"/>
  <c r="ABO71" i="9"/>
  <c r="ABQ71" i="9"/>
  <c r="ABS71" i="9"/>
  <c r="ABU71" i="9"/>
  <c r="ABW71" i="9"/>
  <c r="ABY71" i="9"/>
  <c r="ACA71" i="9"/>
  <c r="ACC71" i="9"/>
  <c r="ACE71" i="9"/>
  <c r="ACG71" i="9"/>
  <c r="ACI71" i="9"/>
  <c r="ACK71" i="9"/>
  <c r="ACM71" i="9"/>
  <c r="ACO71" i="9"/>
  <c r="ACQ71" i="9"/>
  <c r="ACS71" i="9"/>
  <c r="ACU71" i="9"/>
  <c r="ACW71" i="9"/>
  <c r="ACY71" i="9"/>
  <c r="ADA71" i="9"/>
  <c r="ADC71" i="9"/>
  <c r="ADE71" i="9"/>
  <c r="ADG71" i="9"/>
  <c r="ADI71" i="9"/>
  <c r="ADK71" i="9"/>
  <c r="ADM71" i="9"/>
  <c r="ADO71" i="9"/>
  <c r="ADQ71" i="9"/>
  <c r="ADS71" i="9"/>
  <c r="ADU71" i="9"/>
  <c r="ADW71" i="9"/>
  <c r="ADY71" i="9"/>
  <c r="AEA71" i="9"/>
  <c r="AEC71" i="9"/>
  <c r="AEE71" i="9"/>
  <c r="AEG71" i="9"/>
  <c r="AEI71" i="9"/>
  <c r="AEK71" i="9"/>
  <c r="AEM71" i="9"/>
  <c r="AEO71" i="9"/>
  <c r="AEQ71" i="9"/>
  <c r="AES71" i="9"/>
  <c r="AEU71" i="9"/>
  <c r="AEW71" i="9"/>
  <c r="AEY71" i="9"/>
  <c r="AFA71" i="9"/>
  <c r="AFC71" i="9"/>
  <c r="AFE71" i="9"/>
  <c r="AFG71" i="9"/>
  <c r="AFI71" i="9"/>
  <c r="AFK71" i="9"/>
  <c r="AFM71" i="9"/>
  <c r="AFO71" i="9"/>
  <c r="AFQ71" i="9"/>
  <c r="AFS71" i="9"/>
  <c r="AFU71" i="9"/>
  <c r="AFW71" i="9"/>
  <c r="AFY71" i="9"/>
  <c r="AGA71" i="9"/>
  <c r="AGC71" i="9"/>
  <c r="AGE71" i="9"/>
  <c r="AGG71" i="9"/>
  <c r="AGI71" i="9"/>
  <c r="AGK71" i="9"/>
  <c r="AGM71" i="9"/>
  <c r="AGO71" i="9"/>
  <c r="AGQ71" i="9"/>
  <c r="AGS71" i="9"/>
  <c r="AGU71" i="9"/>
  <c r="AGW71" i="9"/>
  <c r="AGY71" i="9"/>
  <c r="AHA71" i="9"/>
  <c r="AHC71" i="9"/>
  <c r="AHE71" i="9"/>
  <c r="AHG71" i="9"/>
  <c r="AHI71" i="9"/>
  <c r="AHK71" i="9"/>
  <c r="AHM71" i="9"/>
  <c r="AHO71" i="9"/>
  <c r="AHQ71" i="9"/>
  <c r="AHS71" i="9"/>
  <c r="AHU71" i="9"/>
  <c r="AHW71" i="9"/>
  <c r="AHY71" i="9"/>
  <c r="AIA71" i="9"/>
  <c r="AIC71" i="9"/>
  <c r="AIE71" i="9"/>
  <c r="AIG71" i="9"/>
  <c r="AII71" i="9"/>
  <c r="AIK71" i="9"/>
  <c r="AIM71" i="9"/>
  <c r="AIO71" i="9"/>
  <c r="AIQ71" i="9"/>
  <c r="AIS71" i="9"/>
  <c r="AIU71" i="9"/>
  <c r="AIW71" i="9"/>
  <c r="AIY71" i="9"/>
  <c r="AJA71" i="9"/>
  <c r="AJC71" i="9"/>
  <c r="AJE71" i="9"/>
  <c r="AJG71" i="9"/>
  <c r="AJI71" i="9"/>
  <c r="AJK71" i="9"/>
  <c r="AJM71" i="9"/>
  <c r="AJO71" i="9"/>
  <c r="AJQ71" i="9"/>
  <c r="AJS71" i="9"/>
  <c r="AJU71" i="9"/>
  <c r="AJW71" i="9"/>
  <c r="AJY71" i="9"/>
  <c r="AKA71" i="9"/>
  <c r="AKC71" i="9"/>
  <c r="AKE71" i="9"/>
  <c r="AKG71" i="9"/>
  <c r="AKI71" i="9"/>
  <c r="AKK71" i="9"/>
  <c r="AKM71" i="9"/>
  <c r="AKO71" i="9"/>
  <c r="AKQ71" i="9"/>
  <c r="AKS71" i="9"/>
  <c r="AKU71" i="9"/>
  <c r="AKW71" i="9"/>
  <c r="AKY71" i="9"/>
  <c r="ALA71" i="9"/>
  <c r="ALC71" i="9"/>
  <c r="ALE71" i="9"/>
  <c r="ALG71" i="9"/>
  <c r="ALI71" i="9"/>
  <c r="ALK71" i="9"/>
  <c r="ALM71" i="9"/>
  <c r="ALO71" i="9"/>
  <c r="ALQ71" i="9"/>
  <c r="ALS71" i="9"/>
  <c r="ALU71" i="9"/>
  <c r="ALW71" i="9"/>
  <c r="ALY71" i="9"/>
  <c r="AMA71" i="9"/>
  <c r="AMC71" i="9"/>
  <c r="AME71" i="9"/>
  <c r="AMG71" i="9"/>
  <c r="AMI71" i="9"/>
  <c r="AMK71" i="9"/>
  <c r="AMM71" i="9"/>
  <c r="AMO71" i="9"/>
  <c r="AMQ71" i="9"/>
  <c r="AMS71" i="9"/>
  <c r="AMU71" i="9"/>
  <c r="AMW71" i="9"/>
  <c r="AMY71" i="9"/>
  <c r="ANA71" i="9"/>
  <c r="ANC71" i="9"/>
  <c r="ANE71" i="9"/>
  <c r="ANG71" i="9"/>
  <c r="ANI71" i="9"/>
  <c r="ANK71" i="9"/>
  <c r="ANM71" i="9"/>
  <c r="ANO71" i="9"/>
  <c r="ANQ71" i="9"/>
  <c r="ANS71" i="9"/>
  <c r="ANU71" i="9"/>
  <c r="ANW71" i="9"/>
  <c r="ANY71" i="9"/>
  <c r="AOA71" i="9"/>
  <c r="AOC71" i="9"/>
  <c r="AOE71" i="9"/>
  <c r="AOG71" i="9"/>
  <c r="AOI71" i="9"/>
  <c r="AOK71" i="9"/>
  <c r="AOM71" i="9"/>
  <c r="AOO71" i="9"/>
  <c r="AOQ71" i="9"/>
  <c r="AOS71" i="9"/>
  <c r="AOU71" i="9"/>
  <c r="AOW71" i="9"/>
  <c r="AOY71" i="9"/>
  <c r="APA71" i="9"/>
  <c r="APC71" i="9"/>
  <c r="APE71" i="9"/>
  <c r="APG71" i="9"/>
  <c r="API71" i="9"/>
  <c r="APK71" i="9"/>
  <c r="APM71" i="9"/>
  <c r="APO71" i="9"/>
  <c r="APQ71" i="9"/>
  <c r="APS71" i="9"/>
  <c r="APU71" i="9"/>
  <c r="APW71" i="9"/>
  <c r="APY71" i="9"/>
  <c r="AQA71" i="9"/>
  <c r="AQC71" i="9"/>
  <c r="AQE71" i="9"/>
  <c r="AQG71" i="9"/>
  <c r="AQI71" i="9"/>
  <c r="AQK71" i="9"/>
  <c r="AQM71" i="9"/>
  <c r="AQO71" i="9"/>
  <c r="AQQ71" i="9"/>
  <c r="AQS71" i="9"/>
  <c r="AQU71" i="9"/>
  <c r="AQW71" i="9"/>
  <c r="AQY71" i="9"/>
  <c r="ARA71" i="9"/>
  <c r="ARC71" i="9"/>
  <c r="ARE71" i="9"/>
  <c r="ARG71" i="9"/>
  <c r="ARI71" i="9"/>
  <c r="ARK71" i="9"/>
  <c r="ARM71" i="9"/>
  <c r="ARO71" i="9"/>
  <c r="ARQ71" i="9"/>
  <c r="ARS71" i="9"/>
  <c r="ARU71" i="9"/>
  <c r="ARW71" i="9"/>
  <c r="ARY71" i="9"/>
  <c r="ASA71" i="9"/>
  <c r="ASC71" i="9"/>
  <c r="ASE71" i="9"/>
  <c r="ASG71" i="9"/>
  <c r="ASI71" i="9"/>
  <c r="ASK71" i="9"/>
  <c r="ASM71" i="9"/>
  <c r="ASO71" i="9"/>
  <c r="ASQ71" i="9"/>
  <c r="ASS71" i="9"/>
  <c r="ASU71" i="9"/>
  <c r="ASW71" i="9"/>
  <c r="ASY71" i="9"/>
  <c r="ATA71" i="9"/>
  <c r="ATC71" i="9"/>
  <c r="ATE71" i="9"/>
  <c r="ATG71" i="9"/>
  <c r="ATI71" i="9"/>
  <c r="ATK71" i="9"/>
  <c r="ATM71" i="9"/>
  <c r="ATO71" i="9"/>
  <c r="ATQ71" i="9"/>
  <c r="ATS71" i="9"/>
  <c r="ATU71" i="9"/>
  <c r="ATW71" i="9"/>
  <c r="ATY71" i="9"/>
  <c r="AUA71" i="9"/>
  <c r="AUC71" i="9"/>
  <c r="AUE71" i="9"/>
  <c r="AUG71" i="9"/>
  <c r="AUI71" i="9"/>
  <c r="AUK71" i="9"/>
  <c r="AUM71" i="9"/>
  <c r="AUO71" i="9"/>
  <c r="AUQ71" i="9"/>
  <c r="AUS71" i="9"/>
  <c r="AUU71" i="9"/>
  <c r="AUW71" i="9"/>
  <c r="AUY71" i="9"/>
  <c r="AVA71" i="9"/>
  <c r="AVC71" i="9"/>
  <c r="AVE71" i="9"/>
  <c r="AVG71" i="9"/>
  <c r="AVI71" i="9"/>
  <c r="AVK71" i="9"/>
  <c r="AVM71" i="9"/>
  <c r="AVO71" i="9"/>
  <c r="AVQ71" i="9"/>
  <c r="AVS71" i="9"/>
  <c r="AVU71" i="9"/>
  <c r="AVW71" i="9"/>
  <c r="AVY71" i="9"/>
  <c r="AWA71" i="9"/>
  <c r="AWC71" i="9"/>
  <c r="AWE71" i="9"/>
  <c r="AWG71" i="9"/>
  <c r="AWI71" i="9"/>
  <c r="AWK71" i="9"/>
  <c r="AWM71" i="9"/>
  <c r="AWO71" i="9"/>
  <c r="AWQ71" i="9"/>
  <c r="AWS71" i="9"/>
  <c r="AWU71" i="9"/>
  <c r="AWW71" i="9"/>
  <c r="AWY71" i="9"/>
  <c r="AXA71" i="9"/>
  <c r="AXC71" i="9"/>
  <c r="AXE71" i="9"/>
  <c r="AXG71" i="9"/>
  <c r="AXI71" i="9"/>
  <c r="AXK71" i="9"/>
  <c r="AXM71" i="9"/>
  <c r="AXO71" i="9"/>
  <c r="AXQ71" i="9"/>
  <c r="AXS71" i="9"/>
  <c r="AXU71" i="9"/>
  <c r="AXW71" i="9"/>
  <c r="AXY71" i="9"/>
  <c r="AYA71" i="9"/>
  <c r="AYC71" i="9"/>
  <c r="AYE71" i="9"/>
  <c r="AYG71" i="9"/>
  <c r="AYI71" i="9"/>
  <c r="AYK71" i="9"/>
  <c r="AYM71" i="9"/>
  <c r="AYO71" i="9"/>
  <c r="AYQ71" i="9"/>
  <c r="AYS71" i="9"/>
  <c r="AYU71" i="9"/>
  <c r="AYW71" i="9"/>
  <c r="AYY71" i="9"/>
  <c r="AZA71" i="9"/>
  <c r="AZC71" i="9"/>
  <c r="AZE71" i="9"/>
  <c r="AZG71" i="9"/>
  <c r="AZI71" i="9"/>
  <c r="AZK71" i="9"/>
  <c r="AZM71" i="9"/>
  <c r="AZO71" i="9"/>
  <c r="AZQ71" i="9"/>
  <c r="AZS71" i="9"/>
  <c r="AZU71" i="9"/>
  <c r="AZW71" i="9"/>
  <c r="AZY71" i="9"/>
  <c r="BAA71" i="9"/>
  <c r="BAC71" i="9"/>
  <c r="BAE71" i="9"/>
  <c r="BAG71" i="9"/>
  <c r="BAI71" i="9"/>
  <c r="BAK71" i="9"/>
  <c r="BAM71" i="9"/>
  <c r="BAO71" i="9"/>
  <c r="BAQ71" i="9"/>
  <c r="BAS71" i="9"/>
  <c r="BAU71" i="9"/>
  <c r="BAW71" i="9"/>
  <c r="BAY71" i="9"/>
  <c r="BBA71" i="9"/>
  <c r="BBC71" i="9"/>
  <c r="BBE71" i="9"/>
  <c r="BBG71" i="9"/>
  <c r="BBI71" i="9"/>
  <c r="BBK71" i="9"/>
  <c r="BBM71" i="9"/>
  <c r="BBO71" i="9"/>
  <c r="BBQ71" i="9"/>
  <c r="BBS71" i="9"/>
  <c r="BBU71" i="9"/>
  <c r="BBW71" i="9"/>
  <c r="BBY71" i="9"/>
  <c r="BCA71" i="9"/>
  <c r="BCC71" i="9"/>
  <c r="BCE71" i="9"/>
  <c r="BCG71" i="9"/>
  <c r="BCI71" i="9"/>
  <c r="BCK71" i="9"/>
  <c r="BCM71" i="9"/>
  <c r="BCO71" i="9"/>
  <c r="BCQ71" i="9"/>
  <c r="BCS71" i="9"/>
  <c r="BCU71" i="9"/>
  <c r="BCW71" i="9"/>
  <c r="BCY71" i="9"/>
  <c r="BDA71" i="9"/>
  <c r="BDC71" i="9"/>
  <c r="BDE71" i="9"/>
  <c r="BDG71" i="9"/>
  <c r="BDI71" i="9"/>
  <c r="BDK71" i="9"/>
  <c r="BDM71" i="9"/>
  <c r="BDO71" i="9"/>
  <c r="BDQ71" i="9"/>
  <c r="BDS71" i="9"/>
  <c r="BDU71" i="9"/>
  <c r="BDW71" i="9"/>
  <c r="BDY71" i="9"/>
  <c r="BEA71" i="9"/>
  <c r="BEC71" i="9"/>
  <c r="BEE71" i="9"/>
  <c r="BEG71" i="9"/>
  <c r="BEI71" i="9"/>
  <c r="BEK71" i="9"/>
  <c r="BEM71" i="9"/>
  <c r="BEO71" i="9"/>
  <c r="BEQ71" i="9"/>
  <c r="BES71" i="9"/>
  <c r="BEU71" i="9"/>
  <c r="BEW71" i="9"/>
  <c r="BEY71" i="9"/>
  <c r="BFA71" i="9"/>
  <c r="BFC71" i="9"/>
  <c r="BFE71" i="9"/>
  <c r="BFG71" i="9"/>
  <c r="BFI71" i="9"/>
  <c r="BFK71" i="9"/>
  <c r="BFM71" i="9"/>
  <c r="BFO71" i="9"/>
  <c r="BFQ71" i="9"/>
  <c r="BFS71" i="9"/>
  <c r="BFU71" i="9"/>
  <c r="BFW71" i="9"/>
  <c r="BFY71" i="9"/>
  <c r="BGA71" i="9"/>
  <c r="BGC71" i="9"/>
  <c r="BGE71" i="9"/>
  <c r="BGG71" i="9"/>
  <c r="BGI71" i="9"/>
  <c r="BGK71" i="9"/>
  <c r="BGM71" i="9"/>
  <c r="BGO71" i="9"/>
  <c r="BGQ71" i="9"/>
  <c r="BGS71" i="9"/>
  <c r="BGU71" i="9"/>
  <c r="BGW71" i="9"/>
  <c r="BGY71" i="9"/>
  <c r="BHA71" i="9"/>
  <c r="BHC71" i="9"/>
  <c r="BHE71" i="9"/>
  <c r="BHG71" i="9"/>
  <c r="BHI71" i="9"/>
  <c r="BHK71" i="9"/>
  <c r="BHM71" i="9"/>
  <c r="BHO71" i="9"/>
  <c r="BHQ71" i="9"/>
  <c r="BHS71" i="9"/>
  <c r="BHU71" i="9"/>
  <c r="BHW71" i="9"/>
  <c r="BHY71" i="9"/>
  <c r="BIA71" i="9"/>
  <c r="BIC71" i="9"/>
  <c r="BIE71" i="9"/>
  <c r="BIG71" i="9"/>
  <c r="BII71" i="9"/>
  <c r="BIK71" i="9"/>
  <c r="BIM71" i="9"/>
  <c r="BIO71" i="9"/>
  <c r="BIQ71" i="9"/>
  <c r="BIS71" i="9"/>
  <c r="BIU71" i="9"/>
  <c r="BIW71" i="9"/>
  <c r="BIY71" i="9"/>
  <c r="BJA71" i="9"/>
  <c r="BJC71" i="9"/>
  <c r="BJE71" i="9"/>
  <c r="BJG71" i="9"/>
  <c r="BJI71" i="9"/>
  <c r="BJK71" i="9"/>
  <c r="BJM71" i="9"/>
  <c r="BJO71" i="9"/>
  <c r="BJQ71" i="9"/>
  <c r="BJS71" i="9"/>
  <c r="BJU71" i="9"/>
  <c r="BJW71" i="9"/>
  <c r="BJY71" i="9"/>
  <c r="BKA71" i="9"/>
  <c r="BKC71" i="9"/>
  <c r="BKE71" i="9"/>
  <c r="BKG71" i="9"/>
  <c r="BKI71" i="9"/>
  <c r="BKK71" i="9"/>
  <c r="BKM71" i="9"/>
  <c r="BKO71" i="9"/>
  <c r="BKQ71" i="9"/>
  <c r="BKS71" i="9"/>
  <c r="BKU71" i="9"/>
  <c r="BKW71" i="9"/>
  <c r="BKY71" i="9"/>
  <c r="BLA71" i="9"/>
  <c r="BLC71" i="9"/>
  <c r="BLE71" i="9"/>
  <c r="BLG71" i="9"/>
  <c r="BLI71" i="9"/>
  <c r="BLK71" i="9"/>
  <c r="BLM71" i="9"/>
  <c r="BLO71" i="9"/>
  <c r="BLQ71" i="9"/>
  <c r="BLS71" i="9"/>
  <c r="BLU71" i="9"/>
  <c r="BLW71" i="9"/>
  <c r="BLY71" i="9"/>
  <c r="BMA71" i="9"/>
  <c r="BMC71" i="9"/>
  <c r="BME71" i="9"/>
  <c r="BMG71" i="9"/>
  <c r="BMI71" i="9"/>
  <c r="BMK71" i="9"/>
  <c r="BMM71" i="9"/>
  <c r="BMO71" i="9"/>
  <c r="BMQ71" i="9"/>
  <c r="BMS71" i="9"/>
  <c r="BMU71" i="9"/>
  <c r="BMW71" i="9"/>
  <c r="BMY71" i="9"/>
  <c r="BNA71" i="9"/>
  <c r="BNC71" i="9"/>
  <c r="BNE71" i="9"/>
  <c r="BNG71" i="9"/>
  <c r="BNI71" i="9"/>
  <c r="BNK71" i="9"/>
  <c r="BNM71" i="9"/>
  <c r="BNO71" i="9"/>
  <c r="BNQ71" i="9"/>
  <c r="BNS71" i="9"/>
  <c r="BNU71" i="9"/>
  <c r="BNW71" i="9"/>
  <c r="BNY71" i="9"/>
  <c r="BOA71" i="9"/>
  <c r="BOC71" i="9"/>
  <c r="BOE71" i="9"/>
  <c r="BOG71" i="9"/>
  <c r="BOI71" i="9"/>
  <c r="BOK71" i="9"/>
  <c r="BOM71" i="9"/>
  <c r="BOO71" i="9"/>
  <c r="BOQ71" i="9"/>
  <c r="BOS71" i="9"/>
  <c r="BOU71" i="9"/>
  <c r="BOW71" i="9"/>
  <c r="BOY71" i="9"/>
  <c r="BPA71" i="9"/>
  <c r="BPC71" i="9"/>
  <c r="BPE71" i="9"/>
  <c r="BPG71" i="9"/>
  <c r="BPI71" i="9"/>
  <c r="BPK71" i="9"/>
  <c r="BPM71" i="9"/>
  <c r="BPO71" i="9"/>
  <c r="BPQ71" i="9"/>
  <c r="BPS71" i="9"/>
  <c r="BPU71" i="9"/>
  <c r="BPW71" i="9"/>
  <c r="BPY71" i="9"/>
  <c r="BQA71" i="9"/>
  <c r="BQC71" i="9"/>
  <c r="BQE71" i="9"/>
  <c r="BQG71" i="9"/>
  <c r="BQI71" i="9"/>
  <c r="BQK71" i="9"/>
  <c r="BQM71" i="9"/>
  <c r="BQO71" i="9"/>
  <c r="BQQ71" i="9"/>
  <c r="BQS71" i="9"/>
  <c r="BQU71" i="9"/>
  <c r="BQW71" i="9"/>
  <c r="BQY71" i="9"/>
  <c r="BRA71" i="9"/>
  <c r="BRC71" i="9"/>
  <c r="BRE71" i="9"/>
  <c r="BRG71" i="9"/>
  <c r="BRI71" i="9"/>
  <c r="BRK71" i="9"/>
  <c r="BRM71" i="9"/>
  <c r="BRO71" i="9"/>
  <c r="BRQ71" i="9"/>
  <c r="BRS71" i="9"/>
  <c r="BRU71" i="9"/>
  <c r="BRW71" i="9"/>
  <c r="BRY71" i="9"/>
  <c r="BSA71" i="9"/>
  <c r="BSC71" i="9"/>
  <c r="BSE71" i="9"/>
  <c r="BSG71" i="9"/>
  <c r="BSI71" i="9"/>
  <c r="BSK71" i="9"/>
  <c r="BSM71" i="9"/>
  <c r="BSO71" i="9"/>
  <c r="BSQ71" i="9"/>
  <c r="BSS71" i="9"/>
  <c r="BSU71" i="9"/>
  <c r="BSW71" i="9"/>
  <c r="BSY71" i="9"/>
  <c r="BTA71" i="9"/>
  <c r="BTC71" i="9"/>
  <c r="BTE71" i="9"/>
  <c r="BTG71" i="9"/>
  <c r="BTI71" i="9"/>
  <c r="BTK71" i="9"/>
  <c r="BTM71" i="9"/>
  <c r="BTO71" i="9"/>
  <c r="BTQ71" i="9"/>
  <c r="BTS71" i="9"/>
  <c r="BTU71" i="9"/>
  <c r="BTW71" i="9"/>
  <c r="BTY71" i="9"/>
  <c r="BUA71" i="9"/>
  <c r="BUC71" i="9"/>
  <c r="BUE71" i="9"/>
  <c r="BUG71" i="9"/>
  <c r="BUI71" i="9"/>
  <c r="BUK71" i="9"/>
  <c r="BUM71" i="9"/>
  <c r="BUO71" i="9"/>
  <c r="BUQ71" i="9"/>
  <c r="BUS71" i="9"/>
  <c r="BUU71" i="9"/>
  <c r="BUW71" i="9"/>
  <c r="BUY71" i="9"/>
  <c r="BVA71" i="9"/>
  <c r="BVC71" i="9"/>
  <c r="BVE71" i="9"/>
  <c r="BVG71" i="9"/>
  <c r="BVI71" i="9"/>
  <c r="BVK71" i="9"/>
  <c r="BVM71" i="9"/>
  <c r="BVO71" i="9"/>
  <c r="BVQ71" i="9"/>
  <c r="BVS71" i="9"/>
  <c r="BVU71" i="9"/>
  <c r="BVW71" i="9"/>
  <c r="BVY71" i="9"/>
  <c r="BWA71" i="9"/>
  <c r="BWC71" i="9"/>
  <c r="BWE71" i="9"/>
  <c r="BWG71" i="9"/>
  <c r="BWI71" i="9"/>
  <c r="BWK71" i="9"/>
  <c r="BWM71" i="9"/>
  <c r="BWO71" i="9"/>
  <c r="BWQ71" i="9"/>
  <c r="BWS71" i="9"/>
  <c r="BWU71" i="9"/>
  <c r="BWW71" i="9"/>
  <c r="BWY71" i="9"/>
  <c r="BXA71" i="9"/>
  <c r="BXC71" i="9"/>
  <c r="BXE71" i="9"/>
  <c r="BXG71" i="9"/>
  <c r="BXI71" i="9"/>
  <c r="BXK71" i="9"/>
  <c r="BXM71" i="9"/>
  <c r="BXO71" i="9"/>
  <c r="BXQ71" i="9"/>
  <c r="BXS71" i="9"/>
  <c r="BXU71" i="9"/>
  <c r="BXW71" i="9"/>
  <c r="BXY71" i="9"/>
  <c r="BYA71" i="9"/>
  <c r="BYC71" i="9"/>
  <c r="BYE71" i="9"/>
  <c r="BYG71" i="9"/>
  <c r="BYI71" i="9"/>
  <c r="BYK71" i="9"/>
  <c r="BYM71" i="9"/>
  <c r="BYO71" i="9"/>
  <c r="BYQ71" i="9"/>
  <c r="BYS71" i="9"/>
  <c r="BYU71" i="9"/>
  <c r="BYW71" i="9"/>
  <c r="BYY71" i="9"/>
  <c r="BZA71" i="9"/>
  <c r="BZC71" i="9"/>
  <c r="BZE71" i="9"/>
  <c r="BZG71" i="9"/>
  <c r="BZI71" i="9"/>
  <c r="BZK71" i="9"/>
  <c r="BZM71" i="9"/>
  <c r="BZO71" i="9"/>
  <c r="BZQ71" i="9"/>
  <c r="BZS71" i="9"/>
  <c r="BZU71" i="9"/>
  <c r="BZW71" i="9"/>
  <c r="BZY71" i="9"/>
  <c r="CAA71" i="9"/>
  <c r="CAC71" i="9"/>
  <c r="CAE71" i="9"/>
  <c r="CAG71" i="9"/>
  <c r="CAI71" i="9"/>
  <c r="CAK71" i="9"/>
  <c r="CAM71" i="9"/>
  <c r="CAO71" i="9"/>
  <c r="CAQ71" i="9"/>
  <c r="CAS71" i="9"/>
  <c r="CAU71" i="9"/>
  <c r="CAW71" i="9"/>
  <c r="CAY71" i="9"/>
  <c r="CBA71" i="9"/>
  <c r="CBC71" i="9"/>
  <c r="CBE71" i="9"/>
  <c r="CBG71" i="9"/>
  <c r="CBI71" i="9"/>
  <c r="CBK71" i="9"/>
  <c r="CBM71" i="9"/>
  <c r="CBO71" i="9"/>
  <c r="CBQ71" i="9"/>
  <c r="CBS71" i="9"/>
  <c r="CBU71" i="9"/>
  <c r="CBW71" i="9"/>
  <c r="CBY71" i="9"/>
  <c r="CCA71" i="9"/>
  <c r="CCC71" i="9"/>
  <c r="CCE71" i="9"/>
  <c r="CCG71" i="9"/>
  <c r="CCI71" i="9"/>
  <c r="CCK71" i="9"/>
  <c r="CCM71" i="9"/>
  <c r="CCO71" i="9"/>
  <c r="CCQ71" i="9"/>
  <c r="CCS71" i="9"/>
  <c r="CCU71" i="9"/>
  <c r="CCW71" i="9"/>
  <c r="CCY71" i="9"/>
  <c r="CDA71" i="9"/>
  <c r="CDC71" i="9"/>
  <c r="CDE71" i="9"/>
  <c r="CDG71" i="9"/>
  <c r="CDI71" i="9"/>
  <c r="CDK71" i="9"/>
  <c r="CDM71" i="9"/>
  <c r="CDO71" i="9"/>
  <c r="CDQ71" i="9"/>
  <c r="CDS71" i="9"/>
  <c r="CDU71" i="9"/>
  <c r="CDW71" i="9"/>
  <c r="CDY71" i="9"/>
  <c r="CEA71" i="9"/>
  <c r="CEC71" i="9"/>
  <c r="CEE71" i="9"/>
  <c r="CEG71" i="9"/>
  <c r="CEI71" i="9"/>
  <c r="CEK71" i="9"/>
  <c r="CEM71" i="9"/>
  <c r="CEO71" i="9"/>
  <c r="CEQ71" i="9"/>
  <c r="CES71" i="9"/>
  <c r="CEU71" i="9"/>
  <c r="CEW71" i="9"/>
  <c r="CEY71" i="9"/>
  <c r="CFA71" i="9"/>
  <c r="CFC71" i="9"/>
  <c r="CFE71" i="9"/>
  <c r="CFG71" i="9"/>
  <c r="CFI71" i="9"/>
  <c r="CFK71" i="9"/>
  <c r="CFM71" i="9"/>
  <c r="CFO71" i="9"/>
  <c r="CFQ71" i="9"/>
  <c r="CFS71" i="9"/>
  <c r="CFU71" i="9"/>
  <c r="CFW71" i="9"/>
  <c r="CFY71" i="9"/>
  <c r="CGA71" i="9"/>
  <c r="CGC71" i="9"/>
  <c r="CGE71" i="9"/>
  <c r="CGG71" i="9"/>
  <c r="CGI71" i="9"/>
  <c r="CGK71" i="9"/>
  <c r="CGM71" i="9"/>
  <c r="CGO71" i="9"/>
  <c r="CGQ71" i="9"/>
  <c r="CGS71" i="9"/>
  <c r="CGU71" i="9"/>
  <c r="CGW71" i="9"/>
  <c r="CGY71" i="9"/>
  <c r="CHA71" i="9"/>
  <c r="CHC71" i="9"/>
  <c r="CHE71" i="9"/>
  <c r="CHG71" i="9"/>
  <c r="CHI71" i="9"/>
  <c r="CHK71" i="9"/>
  <c r="CHM71" i="9"/>
  <c r="CHO71" i="9"/>
  <c r="CHQ71" i="9"/>
  <c r="CHS71" i="9"/>
  <c r="CHU71" i="9"/>
  <c r="CHW71" i="9"/>
  <c r="CHY71" i="9"/>
  <c r="CIA71" i="9"/>
  <c r="CIC71" i="9"/>
  <c r="CIE71" i="9"/>
  <c r="CIG71" i="9"/>
  <c r="CII71" i="9"/>
  <c r="CIK71" i="9"/>
  <c r="CIM71" i="9"/>
  <c r="CIO71" i="9"/>
  <c r="CIQ71" i="9"/>
  <c r="CIS71" i="9"/>
  <c r="CIU71" i="9"/>
  <c r="CIW71" i="9"/>
  <c r="CIY71" i="9"/>
  <c r="CJA71" i="9"/>
  <c r="CJC71" i="9"/>
  <c r="CJE71" i="9"/>
  <c r="CJG71" i="9"/>
  <c r="CJI71" i="9"/>
  <c r="CJK71" i="9"/>
  <c r="CJM71" i="9"/>
  <c r="CJO71" i="9"/>
  <c r="CJQ71" i="9"/>
  <c r="CJS71" i="9"/>
  <c r="CJU71" i="9"/>
  <c r="CJW71" i="9"/>
  <c r="CJY71" i="9"/>
  <c r="CKA71" i="9"/>
  <c r="CKC71" i="9"/>
  <c r="CKE71" i="9"/>
  <c r="CKG71" i="9"/>
  <c r="CKI71" i="9"/>
  <c r="CKK71" i="9"/>
  <c r="CKM71" i="9"/>
  <c r="CKO71" i="9"/>
  <c r="CKQ71" i="9"/>
  <c r="CKS71" i="9"/>
  <c r="CKU71" i="9"/>
  <c r="CKW71" i="9"/>
  <c r="CKY71" i="9"/>
  <c r="CLA71" i="9"/>
  <c r="CLC71" i="9"/>
  <c r="CLE71" i="9"/>
  <c r="CLG71" i="9"/>
  <c r="CLI71" i="9"/>
  <c r="CLK71" i="9"/>
  <c r="CLM71" i="9"/>
  <c r="CLO71" i="9"/>
  <c r="CLQ71" i="9"/>
  <c r="CLS71" i="9"/>
  <c r="CLU71" i="9"/>
  <c r="CLW71" i="9"/>
  <c r="CLY71" i="9"/>
  <c r="CMA71" i="9"/>
  <c r="CMC71" i="9"/>
  <c r="CME71" i="9"/>
  <c r="CMG71" i="9"/>
  <c r="CMI71" i="9"/>
  <c r="CMK71" i="9"/>
  <c r="CMM71" i="9"/>
  <c r="CMO71" i="9"/>
  <c r="CMQ71" i="9"/>
  <c r="CMS71" i="9"/>
  <c r="CMU71" i="9"/>
  <c r="CMW71" i="9"/>
  <c r="CMY71" i="9"/>
  <c r="CNA71" i="9"/>
  <c r="CNC71" i="9"/>
  <c r="CNE71" i="9"/>
  <c r="CNG71" i="9"/>
  <c r="CNI71" i="9"/>
  <c r="CNK71" i="9"/>
  <c r="CNM71" i="9"/>
  <c r="CNO71" i="9"/>
  <c r="CNQ71" i="9"/>
  <c r="CNS71" i="9"/>
  <c r="CNU71" i="9"/>
  <c r="CNW71" i="9"/>
  <c r="CNY71" i="9"/>
  <c r="COA71" i="9"/>
  <c r="COC71" i="9"/>
  <c r="COE71" i="9"/>
  <c r="COG71" i="9"/>
  <c r="COI71" i="9"/>
  <c r="COK71" i="9"/>
  <c r="COM71" i="9"/>
  <c r="COO71" i="9"/>
  <c r="COQ71" i="9"/>
  <c r="COS71" i="9"/>
  <c r="COU71" i="9"/>
  <c r="COW71" i="9"/>
  <c r="COY71" i="9"/>
  <c r="CPA71" i="9"/>
  <c r="CPC71" i="9"/>
  <c r="CPE71" i="9"/>
  <c r="CPG71" i="9"/>
  <c r="CPI71" i="9"/>
  <c r="CPK71" i="9"/>
  <c r="CPM71" i="9"/>
  <c r="CPO71" i="9"/>
  <c r="CPQ71" i="9"/>
  <c r="CPS71" i="9"/>
  <c r="CPU71" i="9"/>
  <c r="CPW71" i="9"/>
  <c r="CPY71" i="9"/>
  <c r="CQA71" i="9"/>
  <c r="CQC71" i="9"/>
  <c r="CQE71" i="9"/>
  <c r="CQG71" i="9"/>
  <c r="CQI71" i="9"/>
  <c r="CQK71" i="9"/>
  <c r="CQM71" i="9"/>
  <c r="CQO71" i="9"/>
  <c r="CQQ71" i="9"/>
  <c r="CQS71" i="9"/>
  <c r="CQU71" i="9"/>
  <c r="CQW71" i="9"/>
  <c r="CQY71" i="9"/>
  <c r="CRA71" i="9"/>
  <c r="CRC71" i="9"/>
  <c r="CRE71" i="9"/>
  <c r="CRG71" i="9"/>
  <c r="CRI71" i="9"/>
  <c r="CRK71" i="9"/>
  <c r="CRM71" i="9"/>
  <c r="CRO71" i="9"/>
  <c r="CRQ71" i="9"/>
  <c r="CRS71" i="9"/>
  <c r="CRU71" i="9"/>
  <c r="CRW71" i="9"/>
  <c r="CRY71" i="9"/>
  <c r="CSA71" i="9"/>
  <c r="CSC71" i="9"/>
  <c r="CSE71" i="9"/>
  <c r="CSG71" i="9"/>
  <c r="CSI71" i="9"/>
  <c r="CSK71" i="9"/>
  <c r="CSM71" i="9"/>
  <c r="CSO71" i="9"/>
  <c r="CSQ71" i="9"/>
  <c r="CSS71" i="9"/>
  <c r="CSU71" i="9"/>
  <c r="CSW71" i="9"/>
  <c r="CSY71" i="9"/>
  <c r="CTA71" i="9"/>
  <c r="CTC71" i="9"/>
  <c r="CTE71" i="9"/>
  <c r="CTG71" i="9"/>
  <c r="CTI71" i="9"/>
  <c r="CTK71" i="9"/>
  <c r="CTM71" i="9"/>
  <c r="CTO71" i="9"/>
  <c r="CTQ71" i="9"/>
  <c r="CTS71" i="9"/>
  <c r="CTU71" i="9"/>
  <c r="CTW71" i="9"/>
  <c r="CTY71" i="9"/>
  <c r="CUA71" i="9"/>
  <c r="CUC71" i="9"/>
  <c r="CUE71" i="9"/>
  <c r="CUG71" i="9"/>
  <c r="CUI71" i="9"/>
  <c r="CUK71" i="9"/>
  <c r="CUM71" i="9"/>
  <c r="CUO71" i="9"/>
  <c r="CUQ71" i="9"/>
  <c r="CUS71" i="9"/>
  <c r="CUU71" i="9"/>
  <c r="CUW71" i="9"/>
  <c r="CUY71" i="9"/>
  <c r="CVA71" i="9"/>
  <c r="CVC71" i="9"/>
  <c r="CVE71" i="9"/>
  <c r="CVG71" i="9"/>
  <c r="CVI71" i="9"/>
  <c r="CVK71" i="9"/>
  <c r="CVM71" i="9"/>
  <c r="CVO71" i="9"/>
  <c r="CVQ71" i="9"/>
  <c r="CVS71" i="9"/>
  <c r="CVU71" i="9"/>
  <c r="CVW71" i="9"/>
  <c r="CVY71" i="9"/>
  <c r="CWA71" i="9"/>
  <c r="CWC71" i="9"/>
  <c r="CWE71" i="9"/>
  <c r="CWG71" i="9"/>
  <c r="CWI71" i="9"/>
  <c r="CWK71" i="9"/>
  <c r="CWM71" i="9"/>
  <c r="CWO71" i="9"/>
  <c r="CWQ71" i="9"/>
  <c r="CWS71" i="9"/>
  <c r="CWU71" i="9"/>
  <c r="CWW71" i="9"/>
  <c r="CWY71" i="9"/>
  <c r="CXA71" i="9"/>
  <c r="CXC71" i="9"/>
  <c r="CXE71" i="9"/>
  <c r="CXG71" i="9"/>
  <c r="CXI71" i="9"/>
  <c r="CXK71" i="9"/>
  <c r="CXM71" i="9"/>
  <c r="CXO71" i="9"/>
  <c r="CXQ71" i="9"/>
  <c r="CXS71" i="9"/>
  <c r="CXU71" i="9"/>
  <c r="CXW71" i="9"/>
  <c r="CXY71" i="9"/>
  <c r="CYA71" i="9"/>
  <c r="CYC71" i="9"/>
  <c r="CYE71" i="9"/>
  <c r="CYG71" i="9"/>
  <c r="CYI71" i="9"/>
  <c r="CYK71" i="9"/>
  <c r="CYM71" i="9"/>
  <c r="CYO71" i="9"/>
  <c r="CYQ71" i="9"/>
  <c r="CYS71" i="9"/>
  <c r="CYU71" i="9"/>
  <c r="CYW71" i="9"/>
  <c r="CYY71" i="9"/>
  <c r="CZA71" i="9"/>
  <c r="CZC71" i="9"/>
  <c r="CZE71" i="9"/>
  <c r="CZG71" i="9"/>
  <c r="CZI71" i="9"/>
  <c r="CZK71" i="9"/>
  <c r="CZM71" i="9"/>
  <c r="CZO71" i="9"/>
  <c r="CZQ71" i="9"/>
  <c r="CZS71" i="9"/>
  <c r="CZU71" i="9"/>
  <c r="CZW71" i="9"/>
  <c r="CZY71" i="9"/>
  <c r="DAA71" i="9"/>
  <c r="DAC71" i="9"/>
  <c r="DAE71" i="9"/>
  <c r="DAG71" i="9"/>
  <c r="DAI71" i="9"/>
  <c r="DAK71" i="9"/>
  <c r="DAM71" i="9"/>
  <c r="DAO71" i="9"/>
  <c r="DAQ71" i="9"/>
  <c r="DAS71" i="9"/>
  <c r="DAU71" i="9"/>
  <c r="DAW71" i="9"/>
  <c r="DAY71" i="9"/>
  <c r="DBA71" i="9"/>
  <c r="DBC71" i="9"/>
  <c r="DBE71" i="9"/>
  <c r="DBG71" i="9"/>
  <c r="DBI71" i="9"/>
  <c r="DBK71" i="9"/>
  <c r="DBM71" i="9"/>
  <c r="DBO71" i="9"/>
  <c r="DBQ71" i="9"/>
  <c r="DBS71" i="9"/>
  <c r="DBU71" i="9"/>
  <c r="DBW71" i="9"/>
  <c r="DBY71" i="9"/>
  <c r="DCA71" i="9"/>
  <c r="DCC71" i="9"/>
  <c r="DCE71" i="9"/>
  <c r="DCG71" i="9"/>
  <c r="DCI71" i="9"/>
  <c r="DCK71" i="9"/>
  <c r="DCM71" i="9"/>
  <c r="DCO71" i="9"/>
  <c r="DCQ71" i="9"/>
  <c r="DCS71" i="9"/>
  <c r="DCU71" i="9"/>
  <c r="DCW71" i="9"/>
  <c r="DCY71" i="9"/>
  <c r="DDA71" i="9"/>
  <c r="DDC71" i="9"/>
  <c r="DDE71" i="9"/>
  <c r="DDG71" i="9"/>
  <c r="DDI71" i="9"/>
  <c r="DDK71" i="9"/>
  <c r="DDM71" i="9"/>
  <c r="DDO71" i="9"/>
  <c r="DDQ71" i="9"/>
  <c r="DDS71" i="9"/>
  <c r="DDU71" i="9"/>
  <c r="DDW71" i="9"/>
  <c r="DDY71" i="9"/>
  <c r="DEA71" i="9"/>
  <c r="DEC71" i="9"/>
  <c r="DEE71" i="9"/>
  <c r="DEG71" i="9"/>
  <c r="DEI71" i="9"/>
  <c r="DEK71" i="9"/>
  <c r="DEM71" i="9"/>
  <c r="DEO71" i="9"/>
  <c r="DEQ71" i="9"/>
  <c r="DES71" i="9"/>
  <c r="DEU71" i="9"/>
  <c r="DEW71" i="9"/>
  <c r="DEY71" i="9"/>
  <c r="DFA71" i="9"/>
  <c r="DFC71" i="9"/>
  <c r="DFE71" i="9"/>
  <c r="DFG71" i="9"/>
  <c r="DFI71" i="9"/>
  <c r="DFK71" i="9"/>
  <c r="DFM71" i="9"/>
  <c r="DFO71" i="9"/>
  <c r="DFQ71" i="9"/>
  <c r="DFS71" i="9"/>
  <c r="DFU71" i="9"/>
  <c r="DFW71" i="9"/>
  <c r="DFY71" i="9"/>
  <c r="DGA71" i="9"/>
  <c r="DGC71" i="9"/>
  <c r="DGE71" i="9"/>
  <c r="DGG71" i="9"/>
  <c r="DGI71" i="9"/>
  <c r="DGK71" i="9"/>
  <c r="DGM71" i="9"/>
  <c r="DGO71" i="9"/>
  <c r="DGQ71" i="9"/>
  <c r="DGS71" i="9"/>
  <c r="DGU71" i="9"/>
  <c r="DGW71" i="9"/>
  <c r="DGY71" i="9"/>
  <c r="DHA71" i="9"/>
  <c r="DHC71" i="9"/>
  <c r="DHE71" i="9"/>
  <c r="DHG71" i="9"/>
  <c r="DHI71" i="9"/>
  <c r="DHK71" i="9"/>
  <c r="DHM71" i="9"/>
  <c r="DHO71" i="9"/>
  <c r="DHQ71" i="9"/>
  <c r="DHS71" i="9"/>
  <c r="DHU71" i="9"/>
  <c r="DHW71" i="9"/>
  <c r="DHY71" i="9"/>
  <c r="DIA71" i="9"/>
  <c r="DIC71" i="9"/>
  <c r="DIE71" i="9"/>
  <c r="DIG71" i="9"/>
  <c r="DII71" i="9"/>
  <c r="DIK71" i="9"/>
  <c r="DIM71" i="9"/>
  <c r="DIO71" i="9"/>
  <c r="DIQ71" i="9"/>
  <c r="DIS71" i="9"/>
  <c r="DIU71" i="9"/>
  <c r="DIW71" i="9"/>
  <c r="DIY71" i="9"/>
  <c r="DJA71" i="9"/>
  <c r="DJC71" i="9"/>
  <c r="DJE71" i="9"/>
  <c r="DJG71" i="9"/>
  <c r="DJI71" i="9"/>
  <c r="DJK71" i="9"/>
  <c r="DJM71" i="9"/>
  <c r="DJO71" i="9"/>
  <c r="DJQ71" i="9"/>
  <c r="DJS71" i="9"/>
  <c r="DJU71" i="9"/>
  <c r="DJW71" i="9"/>
  <c r="DJY71" i="9"/>
  <c r="DKA71" i="9"/>
  <c r="DKC71" i="9"/>
  <c r="DKE71" i="9"/>
  <c r="DKG71" i="9"/>
  <c r="DKI71" i="9"/>
  <c r="DKK71" i="9"/>
  <c r="DKM71" i="9"/>
  <c r="DKO71" i="9"/>
  <c r="DKQ71" i="9"/>
  <c r="DKS71" i="9"/>
  <c r="DKU71" i="9"/>
  <c r="DKW71" i="9"/>
  <c r="DKY71" i="9"/>
  <c r="DLA71" i="9"/>
  <c r="DLC71" i="9"/>
  <c r="DLE71" i="9"/>
  <c r="DLG71" i="9"/>
  <c r="DLI71" i="9"/>
  <c r="DLK71" i="9"/>
  <c r="DLM71" i="9"/>
  <c r="DLO71" i="9"/>
  <c r="DLQ71" i="9"/>
  <c r="DLS71" i="9"/>
  <c r="DLU71" i="9"/>
  <c r="DLW71" i="9"/>
  <c r="DLY71" i="9"/>
  <c r="DMA71" i="9"/>
  <c r="DMC71" i="9"/>
  <c r="DME71" i="9"/>
  <c r="DMG71" i="9"/>
  <c r="DMI71" i="9"/>
  <c r="DMK71" i="9"/>
  <c r="DMM71" i="9"/>
  <c r="DMO71" i="9"/>
  <c r="DMQ71" i="9"/>
  <c r="DMS71" i="9"/>
  <c r="DMU71" i="9"/>
  <c r="DMW71" i="9"/>
  <c r="DMY71" i="9"/>
  <c r="DNA71" i="9"/>
  <c r="DNC71" i="9"/>
  <c r="DNE71" i="9"/>
  <c r="DNG71" i="9"/>
  <c r="DNI71" i="9"/>
  <c r="DNK71" i="9"/>
  <c r="DNM71" i="9"/>
  <c r="DNO71" i="9"/>
  <c r="DNQ71" i="9"/>
  <c r="DNS71" i="9"/>
  <c r="DNU71" i="9"/>
  <c r="DNW71" i="9"/>
  <c r="DNY71" i="9"/>
  <c r="DOA71" i="9"/>
  <c r="DOC71" i="9"/>
  <c r="DOE71" i="9"/>
  <c r="DOG71" i="9"/>
  <c r="DOI71" i="9"/>
  <c r="DOK71" i="9"/>
  <c r="DOM71" i="9"/>
  <c r="DOO71" i="9"/>
  <c r="DOQ71" i="9"/>
  <c r="DOS71" i="9"/>
  <c r="DOU71" i="9"/>
  <c r="DOW71" i="9"/>
  <c r="DOY71" i="9"/>
  <c r="DPA71" i="9"/>
  <c r="DPC71" i="9"/>
  <c r="DPE71" i="9"/>
  <c r="DPG71" i="9"/>
  <c r="DPI71" i="9"/>
  <c r="DPK71" i="9"/>
  <c r="DPM71" i="9"/>
  <c r="DPO71" i="9"/>
  <c r="DPQ71" i="9"/>
  <c r="DPS71" i="9"/>
  <c r="DPU71" i="9"/>
  <c r="DPW71" i="9"/>
  <c r="DPY71" i="9"/>
  <c r="DQA71" i="9"/>
  <c r="DQC71" i="9"/>
  <c r="DQE71" i="9"/>
  <c r="DQG71" i="9"/>
  <c r="DQI71" i="9"/>
  <c r="DQK71" i="9"/>
  <c r="DQM71" i="9"/>
  <c r="DQO71" i="9"/>
  <c r="DQQ71" i="9"/>
  <c r="DQS71" i="9"/>
  <c r="DQU71" i="9"/>
  <c r="DQW71" i="9"/>
  <c r="DQY71" i="9"/>
  <c r="DRA71" i="9"/>
  <c r="DRC71" i="9"/>
  <c r="DRE71" i="9"/>
  <c r="DRG71" i="9"/>
  <c r="DRI71" i="9"/>
  <c r="DRK71" i="9"/>
  <c r="DRM71" i="9"/>
  <c r="DRO71" i="9"/>
  <c r="DRQ71" i="9"/>
  <c r="DRS71" i="9"/>
  <c r="DRU71" i="9"/>
  <c r="DRW71" i="9"/>
  <c r="DRY71" i="9"/>
  <c r="DSA71" i="9"/>
  <c r="DSC71" i="9"/>
  <c r="DSE71" i="9"/>
  <c r="DSG71" i="9"/>
  <c r="DSI71" i="9"/>
  <c r="DSK71" i="9"/>
  <c r="DSM71" i="9"/>
  <c r="DSO71" i="9"/>
  <c r="DSQ71" i="9"/>
  <c r="DSS71" i="9"/>
  <c r="DSU71" i="9"/>
  <c r="DSW71" i="9"/>
  <c r="DSY71" i="9"/>
  <c r="DTA71" i="9"/>
  <c r="DTC71" i="9"/>
  <c r="DTE71" i="9"/>
  <c r="DTG71" i="9"/>
  <c r="DTI71" i="9"/>
  <c r="DTK71" i="9"/>
  <c r="DTM71" i="9"/>
  <c r="DTO71" i="9"/>
  <c r="DTQ71" i="9"/>
  <c r="DTS71" i="9"/>
  <c r="DTU71" i="9"/>
  <c r="DTW71" i="9"/>
  <c r="DTY71" i="9"/>
  <c r="DUA71" i="9"/>
  <c r="DUC71" i="9"/>
  <c r="DUE71" i="9"/>
  <c r="DUG71" i="9"/>
  <c r="DUI71" i="9"/>
  <c r="DUK71" i="9"/>
  <c r="DUM71" i="9"/>
  <c r="DUO71" i="9"/>
  <c r="DUQ71" i="9"/>
  <c r="DUS71" i="9"/>
  <c r="DUU71" i="9"/>
  <c r="DUW71" i="9"/>
  <c r="DUY71" i="9"/>
  <c r="DVA71" i="9"/>
  <c r="DVC71" i="9"/>
  <c r="DVE71" i="9"/>
  <c r="DVG71" i="9"/>
  <c r="DVI71" i="9"/>
  <c r="DVK71" i="9"/>
  <c r="DVM71" i="9"/>
  <c r="DVO71" i="9"/>
  <c r="DVQ71" i="9"/>
  <c r="DVS71" i="9"/>
  <c r="DVU71" i="9"/>
  <c r="DVW71" i="9"/>
  <c r="DVY71" i="9"/>
  <c r="DWA71" i="9"/>
  <c r="DWC71" i="9"/>
  <c r="DWE71" i="9"/>
  <c r="DWG71" i="9"/>
  <c r="DWI71" i="9"/>
  <c r="DWK71" i="9"/>
  <c r="DWM71" i="9"/>
  <c r="DWO71" i="9"/>
  <c r="DWQ71" i="9"/>
  <c r="DWS71" i="9"/>
  <c r="DWU71" i="9"/>
  <c r="DWW71" i="9"/>
  <c r="DWY71" i="9"/>
  <c r="DXA71" i="9"/>
  <c r="DXC71" i="9"/>
  <c r="DXE71" i="9"/>
  <c r="DXG71" i="9"/>
  <c r="DXI71" i="9"/>
  <c r="DXK71" i="9"/>
  <c r="DXM71" i="9"/>
  <c r="DXO71" i="9"/>
  <c r="DXQ71" i="9"/>
  <c r="DXS71" i="9"/>
  <c r="DXU71" i="9"/>
  <c r="DXW71" i="9"/>
  <c r="DXY71" i="9"/>
  <c r="DYA71" i="9"/>
  <c r="DYC71" i="9"/>
  <c r="DYE71" i="9"/>
  <c r="DYG71" i="9"/>
  <c r="DYI71" i="9"/>
  <c r="DYK71" i="9"/>
  <c r="DYM71" i="9"/>
  <c r="DYO71" i="9"/>
  <c r="DYQ71" i="9"/>
  <c r="DYS71" i="9"/>
  <c r="DYU71" i="9"/>
  <c r="DYW71" i="9"/>
  <c r="DYY71" i="9"/>
  <c r="DZA71" i="9"/>
  <c r="DZC71" i="9"/>
  <c r="DZE71" i="9"/>
  <c r="DZG71" i="9"/>
  <c r="DZI71" i="9"/>
  <c r="DZK71" i="9"/>
  <c r="DZM71" i="9"/>
  <c r="DZO71" i="9"/>
  <c r="DZQ71" i="9"/>
  <c r="DZS71" i="9"/>
  <c r="DZU71" i="9"/>
  <c r="DZW71" i="9"/>
  <c r="DZY71" i="9"/>
  <c r="EAA71" i="9"/>
  <c r="EAC71" i="9"/>
  <c r="EAE71" i="9"/>
  <c r="EAG71" i="9"/>
  <c r="EAI71" i="9"/>
  <c r="EAK71" i="9"/>
  <c r="EAM71" i="9"/>
  <c r="EAO71" i="9"/>
  <c r="EAQ71" i="9"/>
  <c r="EAS71" i="9"/>
  <c r="EAU71" i="9"/>
  <c r="EAW71" i="9"/>
  <c r="EAY71" i="9"/>
  <c r="EBA71" i="9"/>
  <c r="EBC71" i="9"/>
  <c r="EBE71" i="9"/>
  <c r="EBG71" i="9"/>
  <c r="EBI71" i="9"/>
  <c r="EBK71" i="9"/>
  <c r="EBM71" i="9"/>
  <c r="EBO71" i="9"/>
  <c r="EBQ71" i="9"/>
  <c r="EBS71" i="9"/>
  <c r="EBU71" i="9"/>
  <c r="EBW71" i="9"/>
  <c r="EBY71" i="9"/>
  <c r="ECA71" i="9"/>
  <c r="ECC71" i="9"/>
  <c r="ECE71" i="9"/>
  <c r="ECG71" i="9"/>
  <c r="ECI71" i="9"/>
  <c r="ECK71" i="9"/>
  <c r="ECM71" i="9"/>
  <c r="ECO71" i="9"/>
  <c r="ECQ71" i="9"/>
  <c r="ECS71" i="9"/>
  <c r="ECU71" i="9"/>
  <c r="ECW71" i="9"/>
  <c r="ECY71" i="9"/>
  <c r="EDA71" i="9"/>
  <c r="EDC71" i="9"/>
  <c r="EDE71" i="9"/>
  <c r="EDG71" i="9"/>
  <c r="EDI71" i="9"/>
  <c r="EDK71" i="9"/>
  <c r="EDM71" i="9"/>
  <c r="EDO71" i="9"/>
  <c r="EDQ71" i="9"/>
  <c r="EDS71" i="9"/>
  <c r="EDU71" i="9"/>
  <c r="EDW71" i="9"/>
  <c r="EDY71" i="9"/>
  <c r="EEA71" i="9"/>
  <c r="EEC71" i="9"/>
  <c r="EEE71" i="9"/>
  <c r="EEG71" i="9"/>
  <c r="EEI71" i="9"/>
  <c r="EEK71" i="9"/>
  <c r="EEM71" i="9"/>
  <c r="EEO71" i="9"/>
  <c r="EEQ71" i="9"/>
  <c r="EES71" i="9"/>
  <c r="EEU71" i="9"/>
  <c r="EEW71" i="9"/>
  <c r="EEY71" i="9"/>
  <c r="EFA71" i="9"/>
  <c r="EFC71" i="9"/>
  <c r="EFE71" i="9"/>
  <c r="EFG71" i="9"/>
  <c r="EFI71" i="9"/>
  <c r="EFK71" i="9"/>
  <c r="EFM71" i="9"/>
  <c r="EFO71" i="9"/>
  <c r="EFQ71" i="9"/>
  <c r="EFS71" i="9"/>
  <c r="EFU71" i="9"/>
  <c r="EFW71" i="9"/>
  <c r="EFY71" i="9"/>
  <c r="EGA71" i="9"/>
  <c r="EGC71" i="9"/>
  <c r="EGE71" i="9"/>
  <c r="EGG71" i="9"/>
  <c r="EGI71" i="9"/>
  <c r="EGK71" i="9"/>
  <c r="EGM71" i="9"/>
  <c r="EGO71" i="9"/>
  <c r="EGQ71" i="9"/>
  <c r="EGS71" i="9"/>
  <c r="EGU71" i="9"/>
  <c r="EGW71" i="9"/>
  <c r="EGY71" i="9"/>
  <c r="EHA71" i="9"/>
  <c r="EHC71" i="9"/>
  <c r="EHE71" i="9"/>
  <c r="EHG71" i="9"/>
  <c r="EHI71" i="9"/>
  <c r="EHK71" i="9"/>
  <c r="EHM71" i="9"/>
  <c r="EHO71" i="9"/>
  <c r="EHQ71" i="9"/>
  <c r="EHS71" i="9"/>
  <c r="EHU71" i="9"/>
  <c r="EHW71" i="9"/>
  <c r="EHY71" i="9"/>
  <c r="EIA71" i="9"/>
  <c r="EIC71" i="9"/>
  <c r="EIE71" i="9"/>
  <c r="EIG71" i="9"/>
  <c r="EII71" i="9"/>
  <c r="EIK71" i="9"/>
  <c r="EIM71" i="9"/>
  <c r="EIO71" i="9"/>
  <c r="EIQ71" i="9"/>
  <c r="EIS71" i="9"/>
  <c r="EIU71" i="9"/>
  <c r="EIW71" i="9"/>
  <c r="EIY71" i="9"/>
  <c r="EJA71" i="9"/>
  <c r="EJC71" i="9"/>
  <c r="EJE71" i="9"/>
  <c r="EJG71" i="9"/>
  <c r="EJI71" i="9"/>
  <c r="EJK71" i="9"/>
  <c r="EJM71" i="9"/>
  <c r="EJO71" i="9"/>
  <c r="EJQ71" i="9"/>
  <c r="EJS71" i="9"/>
  <c r="EJU71" i="9"/>
  <c r="EJW71" i="9"/>
  <c r="EJY71" i="9"/>
  <c r="EKA71" i="9"/>
  <c r="EKC71" i="9"/>
  <c r="EKE71" i="9"/>
  <c r="EKG71" i="9"/>
  <c r="EKI71" i="9"/>
  <c r="EKK71" i="9"/>
  <c r="EKM71" i="9"/>
  <c r="EKO71" i="9"/>
  <c r="EKQ71" i="9"/>
  <c r="EKS71" i="9"/>
  <c r="EKU71" i="9"/>
  <c r="EKW71" i="9"/>
  <c r="EKY71" i="9"/>
  <c r="ELA71" i="9"/>
  <c r="ELC71" i="9"/>
  <c r="ELE71" i="9"/>
  <c r="ELG71" i="9"/>
  <c r="ELI71" i="9"/>
  <c r="ELK71" i="9"/>
  <c r="ELM71" i="9"/>
  <c r="ELO71" i="9"/>
  <c r="ELQ71" i="9"/>
  <c r="ELS71" i="9"/>
  <c r="ELU71" i="9"/>
  <c r="ELW71" i="9"/>
  <c r="ELY71" i="9"/>
  <c r="EMA71" i="9"/>
  <c r="EMC71" i="9"/>
  <c r="EME71" i="9"/>
  <c r="EMG71" i="9"/>
  <c r="EMI71" i="9"/>
  <c r="EMK71" i="9"/>
  <c r="EMM71" i="9"/>
  <c r="EMO71" i="9"/>
  <c r="EMQ71" i="9"/>
  <c r="EMS71" i="9"/>
  <c r="EMU71" i="9"/>
  <c r="EMW71" i="9"/>
  <c r="EMY71" i="9"/>
  <c r="ENA71" i="9"/>
  <c r="ENC71" i="9"/>
  <c r="ENE71" i="9"/>
  <c r="ENG71" i="9"/>
  <c r="ENI71" i="9"/>
  <c r="ENK71" i="9"/>
  <c r="ENM71" i="9"/>
  <c r="ENO71" i="9"/>
  <c r="ENQ71" i="9"/>
  <c r="ENS71" i="9"/>
  <c r="ENU71" i="9"/>
  <c r="ENW71" i="9"/>
  <c r="ENY71" i="9"/>
  <c r="EOA71" i="9"/>
  <c r="EOC71" i="9"/>
  <c r="EOE71" i="9"/>
  <c r="EOG71" i="9"/>
  <c r="EOI71" i="9"/>
  <c r="EOK71" i="9"/>
  <c r="EOM71" i="9"/>
  <c r="EOO71" i="9"/>
  <c r="EOQ71" i="9"/>
  <c r="EOS71" i="9"/>
  <c r="EOU71" i="9"/>
  <c r="EOW71" i="9"/>
  <c r="EOY71" i="9"/>
  <c r="EPA71" i="9"/>
  <c r="EPC71" i="9"/>
  <c r="EPE71" i="9"/>
  <c r="EPG71" i="9"/>
  <c r="EPI71" i="9"/>
  <c r="EPK71" i="9"/>
  <c r="EPM71" i="9"/>
  <c r="EPO71" i="9"/>
  <c r="EPQ71" i="9"/>
  <c r="EPS71" i="9"/>
  <c r="EPU71" i="9"/>
  <c r="EPW71" i="9"/>
  <c r="EPY71" i="9"/>
  <c r="EQA71" i="9"/>
  <c r="EQC71" i="9"/>
  <c r="EQE71" i="9"/>
  <c r="EQG71" i="9"/>
  <c r="EQI71" i="9"/>
  <c r="EQK71" i="9"/>
  <c r="EQM71" i="9"/>
  <c r="EQO71" i="9"/>
  <c r="EQQ71" i="9"/>
  <c r="EQS71" i="9"/>
  <c r="EQU71" i="9"/>
  <c r="EQW71" i="9"/>
  <c r="EQY71" i="9"/>
  <c r="ERA71" i="9"/>
  <c r="ERC71" i="9"/>
  <c r="ERE71" i="9"/>
  <c r="ERG71" i="9"/>
  <c r="ERI71" i="9"/>
  <c r="ERK71" i="9"/>
  <c r="ERM71" i="9"/>
  <c r="ERO71" i="9"/>
  <c r="ERQ71" i="9"/>
  <c r="ERS71" i="9"/>
  <c r="ERU71" i="9"/>
  <c r="ERW71" i="9"/>
  <c r="ERY71" i="9"/>
  <c r="ESA71" i="9"/>
  <c r="ESC71" i="9"/>
  <c r="ESE71" i="9"/>
  <c r="ESG71" i="9"/>
  <c r="ESI71" i="9"/>
  <c r="ESK71" i="9"/>
  <c r="ESM71" i="9"/>
  <c r="ESO71" i="9"/>
  <c r="ESQ71" i="9"/>
  <c r="ESS71" i="9"/>
  <c r="ESU71" i="9"/>
  <c r="ESW71" i="9"/>
  <c r="ESY71" i="9"/>
  <c r="ETA71" i="9"/>
  <c r="ETC71" i="9"/>
  <c r="ETE71" i="9"/>
  <c r="ETG71" i="9"/>
  <c r="ETI71" i="9"/>
  <c r="ETK71" i="9"/>
  <c r="ETM71" i="9"/>
  <c r="ETO71" i="9"/>
  <c r="ETQ71" i="9"/>
  <c r="ETS71" i="9"/>
  <c r="ETU71" i="9"/>
  <c r="ETW71" i="9"/>
  <c r="ETY71" i="9"/>
  <c r="EUA71" i="9"/>
  <c r="EUC71" i="9"/>
  <c r="EUE71" i="9"/>
  <c r="EUG71" i="9"/>
  <c r="EUI71" i="9"/>
  <c r="EUK71" i="9"/>
  <c r="EUM71" i="9"/>
  <c r="EUO71" i="9"/>
  <c r="EUQ71" i="9"/>
  <c r="EUS71" i="9"/>
  <c r="EUU71" i="9"/>
  <c r="EUW71" i="9"/>
  <c r="EUY71" i="9"/>
  <c r="EVA71" i="9"/>
  <c r="EVC71" i="9"/>
  <c r="EVE71" i="9"/>
  <c r="EVG71" i="9"/>
  <c r="EVI71" i="9"/>
  <c r="EVK71" i="9"/>
  <c r="EVM71" i="9"/>
  <c r="EVO71" i="9"/>
  <c r="EVQ71" i="9"/>
  <c r="EVS71" i="9"/>
  <c r="EVU71" i="9"/>
  <c r="EVW71" i="9"/>
  <c r="EVY71" i="9"/>
  <c r="EWA71" i="9"/>
  <c r="EWC71" i="9"/>
  <c r="EWE71" i="9"/>
  <c r="EWG71" i="9"/>
  <c r="EWI71" i="9"/>
  <c r="EWK71" i="9"/>
  <c r="EWM71" i="9"/>
  <c r="EWO71" i="9"/>
  <c r="EWQ71" i="9"/>
  <c r="EWS71" i="9"/>
  <c r="EWU71" i="9"/>
  <c r="EWW71" i="9"/>
  <c r="EWY71" i="9"/>
  <c r="EXA71" i="9"/>
  <c r="EXC71" i="9"/>
  <c r="EXE71" i="9"/>
  <c r="EXG71" i="9"/>
  <c r="EXI71" i="9"/>
  <c r="EXK71" i="9"/>
  <c r="EXM71" i="9"/>
  <c r="EXO71" i="9"/>
  <c r="EXQ71" i="9"/>
  <c r="EXS71" i="9"/>
  <c r="EXU71" i="9"/>
  <c r="EXW71" i="9"/>
  <c r="EXY71" i="9"/>
  <c r="EYA71" i="9"/>
  <c r="EYC71" i="9"/>
  <c r="EYE71" i="9"/>
  <c r="EYG71" i="9"/>
  <c r="EYI71" i="9"/>
  <c r="EYK71" i="9"/>
  <c r="EYM71" i="9"/>
  <c r="EYO71" i="9"/>
  <c r="EYQ71" i="9"/>
  <c r="EYS71" i="9"/>
  <c r="EYU71" i="9"/>
  <c r="EYW71" i="9"/>
  <c r="EYY71" i="9"/>
  <c r="EZA71" i="9"/>
  <c r="EZC71" i="9"/>
  <c r="EZE71" i="9"/>
  <c r="EZG71" i="9"/>
  <c r="EZI71" i="9"/>
  <c r="EZK71" i="9"/>
  <c r="EZM71" i="9"/>
  <c r="EZO71" i="9"/>
  <c r="EZQ71" i="9"/>
  <c r="EZS71" i="9"/>
  <c r="EZU71" i="9"/>
  <c r="EZW71" i="9"/>
  <c r="EZY71" i="9"/>
  <c r="FAA71" i="9"/>
  <c r="FAC71" i="9"/>
  <c r="FAE71" i="9"/>
  <c r="FAG71" i="9"/>
  <c r="FAI71" i="9"/>
  <c r="FAK71" i="9"/>
  <c r="FAM71" i="9"/>
  <c r="FAO71" i="9"/>
  <c r="FAQ71" i="9"/>
  <c r="FAS71" i="9"/>
  <c r="FAU71" i="9"/>
  <c r="FAW71" i="9"/>
  <c r="FAY71" i="9"/>
  <c r="FBA71" i="9"/>
  <c r="FBC71" i="9"/>
  <c r="FBE71" i="9"/>
  <c r="FBG71" i="9"/>
  <c r="FBI71" i="9"/>
  <c r="FBK71" i="9"/>
  <c r="FBM71" i="9"/>
  <c r="FBO71" i="9"/>
  <c r="FBQ71" i="9"/>
  <c r="FBS71" i="9"/>
  <c r="FBU71" i="9"/>
  <c r="FBW71" i="9"/>
  <c r="FBY71" i="9"/>
  <c r="FCA71" i="9"/>
  <c r="FCC71" i="9"/>
  <c r="FCE71" i="9"/>
  <c r="FCG71" i="9"/>
  <c r="FCI71" i="9"/>
  <c r="FCK71" i="9"/>
  <c r="FCM71" i="9"/>
  <c r="FCO71" i="9"/>
  <c r="FCQ71" i="9"/>
  <c r="FCS71" i="9"/>
  <c r="FCU71" i="9"/>
  <c r="FCW71" i="9"/>
  <c r="FCY71" i="9"/>
  <c r="FDA71" i="9"/>
  <c r="FDC71" i="9"/>
  <c r="FDE71" i="9"/>
  <c r="FDG71" i="9"/>
  <c r="FDI71" i="9"/>
  <c r="FDK71" i="9"/>
  <c r="FDM71" i="9"/>
  <c r="FDO71" i="9"/>
  <c r="FDQ71" i="9"/>
  <c r="FDS71" i="9"/>
  <c r="FDU71" i="9"/>
  <c r="FDW71" i="9"/>
  <c r="FDY71" i="9"/>
  <c r="FEA71" i="9"/>
  <c r="FEC71" i="9"/>
  <c r="FEE71" i="9"/>
  <c r="FEG71" i="9"/>
  <c r="FEI71" i="9"/>
  <c r="FEK71" i="9"/>
  <c r="FEM71" i="9"/>
  <c r="FEO71" i="9"/>
  <c r="FEQ71" i="9"/>
  <c r="FES71" i="9"/>
  <c r="FEU71" i="9"/>
  <c r="FEW71" i="9"/>
  <c r="FEY71" i="9"/>
  <c r="FFA71" i="9"/>
  <c r="FFC71" i="9"/>
  <c r="FFE71" i="9"/>
  <c r="FFG71" i="9"/>
  <c r="FFI71" i="9"/>
  <c r="FFK71" i="9"/>
  <c r="FFM71" i="9"/>
  <c r="FFO71" i="9"/>
  <c r="FFQ71" i="9"/>
  <c r="FFS71" i="9"/>
  <c r="FFU71" i="9"/>
  <c r="FFW71" i="9"/>
  <c r="FFY71" i="9"/>
  <c r="FGA71" i="9"/>
  <c r="FGC71" i="9"/>
  <c r="FGE71" i="9"/>
  <c r="FGG71" i="9"/>
  <c r="FGI71" i="9"/>
  <c r="FGK71" i="9"/>
  <c r="FGM71" i="9"/>
  <c r="FGO71" i="9"/>
  <c r="FGQ71" i="9"/>
  <c r="FGS71" i="9"/>
  <c r="FGU71" i="9"/>
  <c r="FGW71" i="9"/>
  <c r="FGY71" i="9"/>
  <c r="FHA71" i="9"/>
  <c r="FHC71" i="9"/>
  <c r="FHE71" i="9"/>
  <c r="FHG71" i="9"/>
  <c r="FHI71" i="9"/>
  <c r="FHK71" i="9"/>
  <c r="FHM71" i="9"/>
  <c r="FHO71" i="9"/>
  <c r="FHQ71" i="9"/>
  <c r="FHS71" i="9"/>
  <c r="FHU71" i="9"/>
  <c r="FHW71" i="9"/>
  <c r="FHY71" i="9"/>
  <c r="FIA71" i="9"/>
  <c r="FIC71" i="9"/>
  <c r="FIE71" i="9"/>
  <c r="FIG71" i="9"/>
  <c r="FII71" i="9"/>
  <c r="FIK71" i="9"/>
  <c r="FIM71" i="9"/>
  <c r="FIO71" i="9"/>
  <c r="FIQ71" i="9"/>
  <c r="FIS71" i="9"/>
  <c r="FIU71" i="9"/>
  <c r="FIW71" i="9"/>
  <c r="FIY71" i="9"/>
  <c r="FJA71" i="9"/>
  <c r="FJC71" i="9"/>
  <c r="FJE71" i="9"/>
  <c r="FJG71" i="9"/>
  <c r="FJI71" i="9"/>
  <c r="FJK71" i="9"/>
  <c r="FJM71" i="9"/>
  <c r="FJO71" i="9"/>
  <c r="FJQ71" i="9"/>
  <c r="FJS71" i="9"/>
  <c r="FJU71" i="9"/>
  <c r="FJW71" i="9"/>
  <c r="FJY71" i="9"/>
  <c r="FKA71" i="9"/>
  <c r="FKC71" i="9"/>
  <c r="FKE71" i="9"/>
  <c r="FKG71" i="9"/>
  <c r="FKI71" i="9"/>
  <c r="FKK71" i="9"/>
  <c r="FKM71" i="9"/>
  <c r="FKO71" i="9"/>
  <c r="FKQ71" i="9"/>
  <c r="FKS71" i="9"/>
  <c r="FKU71" i="9"/>
  <c r="FKW71" i="9"/>
  <c r="FKY71" i="9"/>
  <c r="FLA71" i="9"/>
  <c r="FLC71" i="9"/>
  <c r="FLE71" i="9"/>
  <c r="FLG71" i="9"/>
  <c r="FLI71" i="9"/>
  <c r="FLK71" i="9"/>
  <c r="FLM71" i="9"/>
  <c r="FLO71" i="9"/>
  <c r="FLQ71" i="9"/>
  <c r="FLS71" i="9"/>
  <c r="FLU71" i="9"/>
  <c r="FLW71" i="9"/>
  <c r="FLY71" i="9"/>
  <c r="FMA71" i="9"/>
  <c r="FMC71" i="9"/>
  <c r="FME71" i="9"/>
  <c r="FMG71" i="9"/>
  <c r="FMI71" i="9"/>
  <c r="FMK71" i="9"/>
  <c r="FMM71" i="9"/>
  <c r="FMO71" i="9"/>
  <c r="FMQ71" i="9"/>
  <c r="FMS71" i="9"/>
  <c r="FMU71" i="9"/>
  <c r="FMW71" i="9"/>
  <c r="FMY71" i="9"/>
  <c r="FNA71" i="9"/>
  <c r="FNC71" i="9"/>
  <c r="FNE71" i="9"/>
  <c r="FNG71" i="9"/>
  <c r="FNI71" i="9"/>
  <c r="FNK71" i="9"/>
  <c r="FNM71" i="9"/>
  <c r="FNO71" i="9"/>
  <c r="FNQ71" i="9"/>
  <c r="FNS71" i="9"/>
  <c r="FNU71" i="9"/>
  <c r="FNW71" i="9"/>
  <c r="FNY71" i="9"/>
  <c r="FOA71" i="9"/>
  <c r="FOC71" i="9"/>
  <c r="FOE71" i="9"/>
  <c r="FOG71" i="9"/>
  <c r="FOI71" i="9"/>
  <c r="FOK71" i="9"/>
  <c r="FOM71" i="9"/>
  <c r="FOO71" i="9"/>
  <c r="FOQ71" i="9"/>
  <c r="FOS71" i="9"/>
  <c r="FOU71" i="9"/>
  <c r="FOW71" i="9"/>
  <c r="FOY71" i="9"/>
  <c r="FPA71" i="9"/>
  <c r="FPC71" i="9"/>
  <c r="FPE71" i="9"/>
  <c r="FPG71" i="9"/>
  <c r="FPI71" i="9"/>
  <c r="FPK71" i="9"/>
  <c r="FPM71" i="9"/>
  <c r="FPO71" i="9"/>
  <c r="FPQ71" i="9"/>
  <c r="FPS71" i="9"/>
  <c r="FPU71" i="9"/>
  <c r="FPW71" i="9"/>
  <c r="FPY71" i="9"/>
  <c r="FQA71" i="9"/>
  <c r="FQC71" i="9"/>
  <c r="FQE71" i="9"/>
  <c r="FQG71" i="9"/>
  <c r="FQI71" i="9"/>
  <c r="FQK71" i="9"/>
  <c r="FQM71" i="9"/>
  <c r="FQO71" i="9"/>
  <c r="FQQ71" i="9"/>
  <c r="FQS71" i="9"/>
  <c r="FQU71" i="9"/>
  <c r="FQW71" i="9"/>
  <c r="FQY71" i="9"/>
  <c r="FRA71" i="9"/>
  <c r="FRC71" i="9"/>
  <c r="FRE71" i="9"/>
  <c r="FRG71" i="9"/>
  <c r="FRI71" i="9"/>
  <c r="FRK71" i="9"/>
  <c r="FRM71" i="9"/>
  <c r="FRO71" i="9"/>
  <c r="FRQ71" i="9"/>
  <c r="FRS71" i="9"/>
  <c r="FRU71" i="9"/>
  <c r="FRW71" i="9"/>
  <c r="FRY71" i="9"/>
  <c r="FSA71" i="9"/>
  <c r="FSC71" i="9"/>
  <c r="FSE71" i="9"/>
  <c r="FSG71" i="9"/>
  <c r="FSI71" i="9"/>
  <c r="FSK71" i="9"/>
  <c r="FSM71" i="9"/>
  <c r="FSO71" i="9"/>
  <c r="FSQ71" i="9"/>
  <c r="FSS71" i="9"/>
  <c r="FSU71" i="9"/>
  <c r="FSW71" i="9"/>
  <c r="FSY71" i="9"/>
  <c r="FTA71" i="9"/>
  <c r="FTC71" i="9"/>
  <c r="FTE71" i="9"/>
  <c r="FTG71" i="9"/>
  <c r="FTI71" i="9"/>
  <c r="FTK71" i="9"/>
  <c r="FTM71" i="9"/>
  <c r="FTO71" i="9"/>
  <c r="FTQ71" i="9"/>
  <c r="FTS71" i="9"/>
  <c r="FTU71" i="9"/>
  <c r="FTW71" i="9"/>
  <c r="FTY71" i="9"/>
  <c r="FUA71" i="9"/>
  <c r="FUC71" i="9"/>
  <c r="FUE71" i="9"/>
  <c r="FUG71" i="9"/>
  <c r="FUI71" i="9"/>
  <c r="FUK71" i="9"/>
  <c r="FUM71" i="9"/>
  <c r="FUO71" i="9"/>
  <c r="FUQ71" i="9"/>
  <c r="FUS71" i="9"/>
  <c r="FUU71" i="9"/>
  <c r="FUW71" i="9"/>
  <c r="FUY71" i="9"/>
  <c r="FVA71" i="9"/>
  <c r="FVC71" i="9"/>
  <c r="FVE71" i="9"/>
  <c r="FVG71" i="9"/>
  <c r="FVI71" i="9"/>
  <c r="FVK71" i="9"/>
  <c r="FVM71" i="9"/>
  <c r="FVO71" i="9"/>
  <c r="FVQ71" i="9"/>
  <c r="FVS71" i="9"/>
  <c r="FVU71" i="9"/>
  <c r="FVW71" i="9"/>
  <c r="FVY71" i="9"/>
  <c r="FWA71" i="9"/>
  <c r="FWC71" i="9"/>
  <c r="FWE71" i="9"/>
  <c r="FWG71" i="9"/>
  <c r="FWI71" i="9"/>
  <c r="FWK71" i="9"/>
  <c r="FWM71" i="9"/>
  <c r="FWO71" i="9"/>
  <c r="FWQ71" i="9"/>
  <c r="FWS71" i="9"/>
  <c r="FWU71" i="9"/>
  <c r="FWW71" i="9"/>
  <c r="FWY71" i="9"/>
  <c r="FXA71" i="9"/>
  <c r="FXC71" i="9"/>
  <c r="FXE71" i="9"/>
  <c r="FXG71" i="9"/>
  <c r="FXI71" i="9"/>
  <c r="FXK71" i="9"/>
  <c r="FXM71" i="9"/>
  <c r="FXO71" i="9"/>
  <c r="FXQ71" i="9"/>
  <c r="FXS71" i="9"/>
  <c r="FXU71" i="9"/>
  <c r="FXW71" i="9"/>
  <c r="FXY71" i="9"/>
  <c r="FYA71" i="9"/>
  <c r="FYC71" i="9"/>
  <c r="FYE71" i="9"/>
  <c r="FYG71" i="9"/>
  <c r="FYI71" i="9"/>
  <c r="FYK71" i="9"/>
  <c r="FYM71" i="9"/>
  <c r="FYO71" i="9"/>
  <c r="FYQ71" i="9"/>
  <c r="FYS71" i="9"/>
  <c r="FYU71" i="9"/>
  <c r="FYW71" i="9"/>
  <c r="FYY71" i="9"/>
  <c r="FZA71" i="9"/>
  <c r="FZC71" i="9"/>
  <c r="FZE71" i="9"/>
  <c r="FZG71" i="9"/>
  <c r="FZI71" i="9"/>
  <c r="FZK71" i="9"/>
  <c r="FZM71" i="9"/>
  <c r="FZO71" i="9"/>
  <c r="FZQ71" i="9"/>
  <c r="FZS71" i="9"/>
  <c r="FZU71" i="9"/>
  <c r="FZW71" i="9"/>
  <c r="FZY71" i="9"/>
  <c r="GAA71" i="9"/>
  <c r="GAC71" i="9"/>
  <c r="GAE71" i="9"/>
  <c r="GAG71" i="9"/>
  <c r="GAI71" i="9"/>
  <c r="GAK71" i="9"/>
  <c r="GAM71" i="9"/>
  <c r="GAO71" i="9"/>
  <c r="GAQ71" i="9"/>
  <c r="GAS71" i="9"/>
  <c r="GAU71" i="9"/>
  <c r="GAW71" i="9"/>
  <c r="GAY71" i="9"/>
  <c r="GBA71" i="9"/>
  <c r="GBC71" i="9"/>
  <c r="GBE71" i="9"/>
  <c r="GBG71" i="9"/>
  <c r="GBI71" i="9"/>
  <c r="GBK71" i="9"/>
  <c r="GBM71" i="9"/>
  <c r="GBO71" i="9"/>
  <c r="GBQ71" i="9"/>
  <c r="GBS71" i="9"/>
  <c r="GBU71" i="9"/>
  <c r="GBW71" i="9"/>
  <c r="GBY71" i="9"/>
  <c r="GCA71" i="9"/>
  <c r="GCC71" i="9"/>
  <c r="GCE71" i="9"/>
  <c r="GCG71" i="9"/>
  <c r="GCI71" i="9"/>
  <c r="GCK71" i="9"/>
  <c r="GCM71" i="9"/>
  <c r="GCO71" i="9"/>
  <c r="GCQ71" i="9"/>
  <c r="GCS71" i="9"/>
  <c r="GCU71" i="9"/>
  <c r="GCW71" i="9"/>
  <c r="GCY71" i="9"/>
  <c r="GDA71" i="9"/>
  <c r="GDC71" i="9"/>
  <c r="GDE71" i="9"/>
  <c r="GDG71" i="9"/>
  <c r="GDI71" i="9"/>
  <c r="GDK71" i="9"/>
  <c r="GDM71" i="9"/>
  <c r="GDO71" i="9"/>
  <c r="GDQ71" i="9"/>
  <c r="GDS71" i="9"/>
  <c r="GDU71" i="9"/>
  <c r="GDW71" i="9"/>
  <c r="GDY71" i="9"/>
  <c r="GEA71" i="9"/>
  <c r="GEC71" i="9"/>
  <c r="GEE71" i="9"/>
  <c r="GEG71" i="9"/>
  <c r="GEI71" i="9"/>
  <c r="GEK71" i="9"/>
  <c r="GEM71" i="9"/>
  <c r="GEO71" i="9"/>
  <c r="GEQ71" i="9"/>
  <c r="GES71" i="9"/>
  <c r="GEU71" i="9"/>
  <c r="GEW71" i="9"/>
  <c r="GEY71" i="9"/>
  <c r="GFA71" i="9"/>
  <c r="GFC71" i="9"/>
  <c r="GFE71" i="9"/>
  <c r="GFG71" i="9"/>
  <c r="GFI71" i="9"/>
  <c r="GFK71" i="9"/>
  <c r="GFM71" i="9"/>
  <c r="GFO71" i="9"/>
  <c r="GFQ71" i="9"/>
  <c r="GFS71" i="9"/>
  <c r="GFU71" i="9"/>
  <c r="GFW71" i="9"/>
  <c r="GFY71" i="9"/>
  <c r="GGA71" i="9"/>
  <c r="GGC71" i="9"/>
  <c r="GGE71" i="9"/>
  <c r="GGG71" i="9"/>
  <c r="GGI71" i="9"/>
  <c r="GGK71" i="9"/>
  <c r="GGM71" i="9"/>
  <c r="GGO71" i="9"/>
  <c r="GGQ71" i="9"/>
  <c r="GGS71" i="9"/>
  <c r="GGU71" i="9"/>
  <c r="GGW71" i="9"/>
  <c r="GGY71" i="9"/>
  <c r="GHA71" i="9"/>
  <c r="GHC71" i="9"/>
  <c r="GHE71" i="9"/>
  <c r="GHG71" i="9"/>
  <c r="GHI71" i="9"/>
  <c r="GHK71" i="9"/>
  <c r="GHM71" i="9"/>
  <c r="GHO71" i="9"/>
  <c r="GHQ71" i="9"/>
  <c r="GHS71" i="9"/>
  <c r="GHU71" i="9"/>
  <c r="GHW71" i="9"/>
  <c r="GHY71" i="9"/>
  <c r="GIA71" i="9"/>
  <c r="GIC71" i="9"/>
  <c r="GIE71" i="9"/>
  <c r="GIG71" i="9"/>
  <c r="GII71" i="9"/>
  <c r="GIK71" i="9"/>
  <c r="GIM71" i="9"/>
  <c r="GIO71" i="9"/>
  <c r="GIQ71" i="9"/>
  <c r="GIS71" i="9"/>
  <c r="GIU71" i="9"/>
  <c r="GIW71" i="9"/>
  <c r="GIY71" i="9"/>
  <c r="GJA71" i="9"/>
  <c r="GJC71" i="9"/>
  <c r="GJE71" i="9"/>
  <c r="GJG71" i="9"/>
  <c r="GJI71" i="9"/>
  <c r="GJK71" i="9"/>
  <c r="GJM71" i="9"/>
  <c r="GJO71" i="9"/>
  <c r="GJQ71" i="9"/>
  <c r="GJS71" i="9"/>
  <c r="GJU71" i="9"/>
  <c r="GJW71" i="9"/>
  <c r="GJY71" i="9"/>
  <c r="GKA71" i="9"/>
  <c r="GKC71" i="9"/>
  <c r="GKE71" i="9"/>
  <c r="GKG71" i="9"/>
  <c r="GKI71" i="9"/>
  <c r="GKK71" i="9"/>
  <c r="GKM71" i="9"/>
  <c r="GKO71" i="9"/>
  <c r="GKQ71" i="9"/>
  <c r="GKS71" i="9"/>
  <c r="GKU71" i="9"/>
  <c r="GKW71" i="9"/>
  <c r="GKY71" i="9"/>
  <c r="GLA71" i="9"/>
  <c r="GLC71" i="9"/>
  <c r="GLE71" i="9"/>
  <c r="GLG71" i="9"/>
  <c r="GLI71" i="9"/>
  <c r="GLK71" i="9"/>
  <c r="GLM71" i="9"/>
  <c r="GLO71" i="9"/>
  <c r="GLQ71" i="9"/>
  <c r="GLS71" i="9"/>
  <c r="GLU71" i="9"/>
  <c r="GLW71" i="9"/>
  <c r="GLY71" i="9"/>
  <c r="GMA71" i="9"/>
  <c r="GMC71" i="9"/>
  <c r="GME71" i="9"/>
  <c r="GMG71" i="9"/>
  <c r="GMI71" i="9"/>
  <c r="GMK71" i="9"/>
  <c r="GMM71" i="9"/>
  <c r="GMO71" i="9"/>
  <c r="GMQ71" i="9"/>
  <c r="GMS71" i="9"/>
  <c r="GMU71" i="9"/>
  <c r="GMW71" i="9"/>
  <c r="GMY71" i="9"/>
  <c r="GNA71" i="9"/>
  <c r="GNC71" i="9"/>
  <c r="GNE71" i="9"/>
  <c r="GNG71" i="9"/>
  <c r="GNI71" i="9"/>
  <c r="GNK71" i="9"/>
  <c r="GNM71" i="9"/>
  <c r="GNO71" i="9"/>
  <c r="GNQ71" i="9"/>
  <c r="GNS71" i="9"/>
  <c r="GNU71" i="9"/>
  <c r="GNW71" i="9"/>
  <c r="GNY71" i="9"/>
  <c r="GOA71" i="9"/>
  <c r="GOC71" i="9"/>
  <c r="GOE71" i="9"/>
  <c r="GOG71" i="9"/>
  <c r="GOI71" i="9"/>
  <c r="GOK71" i="9"/>
  <c r="GOM71" i="9"/>
  <c r="GOO71" i="9"/>
  <c r="GOQ71" i="9"/>
  <c r="GOS71" i="9"/>
  <c r="GOU71" i="9"/>
  <c r="GOW71" i="9"/>
  <c r="GOY71" i="9"/>
  <c r="GPA71" i="9"/>
  <c r="GPC71" i="9"/>
  <c r="GPE71" i="9"/>
  <c r="GPG71" i="9"/>
  <c r="GPI71" i="9"/>
  <c r="GPK71" i="9"/>
  <c r="GPM71" i="9"/>
  <c r="GPO71" i="9"/>
  <c r="GPQ71" i="9"/>
  <c r="GPS71" i="9"/>
  <c r="GPU71" i="9"/>
  <c r="GPW71" i="9"/>
  <c r="GPY71" i="9"/>
  <c r="GQA71" i="9"/>
  <c r="GQC71" i="9"/>
  <c r="GQE71" i="9"/>
  <c r="GQG71" i="9"/>
  <c r="GQI71" i="9"/>
  <c r="GQK71" i="9"/>
  <c r="GQM71" i="9"/>
  <c r="GQO71" i="9"/>
  <c r="GQQ71" i="9"/>
  <c r="GQS71" i="9"/>
  <c r="GQU71" i="9"/>
  <c r="GQW71" i="9"/>
  <c r="GQY71" i="9"/>
  <c r="GRA71" i="9"/>
  <c r="GRC71" i="9"/>
  <c r="GRE71" i="9"/>
  <c r="GRG71" i="9"/>
  <c r="GRI71" i="9"/>
  <c r="GRK71" i="9"/>
  <c r="GRM71" i="9"/>
  <c r="GRO71" i="9"/>
  <c r="GRQ71" i="9"/>
  <c r="GRS71" i="9"/>
  <c r="GRU71" i="9"/>
  <c r="GRW71" i="9"/>
  <c r="GRY71" i="9"/>
  <c r="GSA71" i="9"/>
  <c r="GSC71" i="9"/>
  <c r="GSE71" i="9"/>
  <c r="GSG71" i="9"/>
  <c r="GSI71" i="9"/>
  <c r="GSK71" i="9"/>
  <c r="GSM71" i="9"/>
  <c r="GSO71" i="9"/>
  <c r="GSQ71" i="9"/>
  <c r="GSS71" i="9"/>
  <c r="GSU71" i="9"/>
  <c r="GSW71" i="9"/>
  <c r="GSY71" i="9"/>
  <c r="GTA71" i="9"/>
  <c r="GTC71" i="9"/>
  <c r="GTE71" i="9"/>
  <c r="GTG71" i="9"/>
  <c r="GTI71" i="9"/>
  <c r="GTK71" i="9"/>
  <c r="GTM71" i="9"/>
  <c r="GTO71" i="9"/>
  <c r="GTQ71" i="9"/>
  <c r="GTS71" i="9"/>
  <c r="GTU71" i="9"/>
  <c r="GTW71" i="9"/>
  <c r="GTY71" i="9"/>
  <c r="GUA71" i="9"/>
  <c r="GUC71" i="9"/>
  <c r="GUE71" i="9"/>
  <c r="GUG71" i="9"/>
  <c r="GUI71" i="9"/>
  <c r="GUK71" i="9"/>
  <c r="GUM71" i="9"/>
  <c r="GUO71" i="9"/>
  <c r="GUQ71" i="9"/>
  <c r="GUS71" i="9"/>
  <c r="GUU71" i="9"/>
  <c r="GUW71" i="9"/>
  <c r="GUY71" i="9"/>
  <c r="GVA71" i="9"/>
  <c r="GVC71" i="9"/>
  <c r="GVE71" i="9"/>
  <c r="GVG71" i="9"/>
  <c r="GVI71" i="9"/>
  <c r="GVK71" i="9"/>
  <c r="GVM71" i="9"/>
  <c r="GVO71" i="9"/>
  <c r="GVQ71" i="9"/>
  <c r="GVS71" i="9"/>
  <c r="GVU71" i="9"/>
  <c r="GVW71" i="9"/>
  <c r="GVY71" i="9"/>
  <c r="GWA71" i="9"/>
  <c r="GWC71" i="9"/>
  <c r="GWE71" i="9"/>
  <c r="GWG71" i="9"/>
  <c r="GWI71" i="9"/>
  <c r="GWK71" i="9"/>
  <c r="GWM71" i="9"/>
  <c r="GWO71" i="9"/>
  <c r="GWQ71" i="9"/>
  <c r="GWS71" i="9"/>
  <c r="GWU71" i="9"/>
  <c r="GWW71" i="9"/>
  <c r="GWY71" i="9"/>
  <c r="GXA71" i="9"/>
  <c r="GXC71" i="9"/>
  <c r="GXE71" i="9"/>
  <c r="GXG71" i="9"/>
  <c r="GXI71" i="9"/>
  <c r="GXK71" i="9"/>
  <c r="GXM71" i="9"/>
  <c r="GXO71" i="9"/>
  <c r="GXQ71" i="9"/>
  <c r="GXS71" i="9"/>
  <c r="GXU71" i="9"/>
  <c r="GXW71" i="9"/>
  <c r="GXY71" i="9"/>
  <c r="GYA71" i="9"/>
  <c r="GYC71" i="9"/>
  <c r="GYE71" i="9"/>
  <c r="GYG71" i="9"/>
  <c r="GYI71" i="9"/>
  <c r="GYK71" i="9"/>
  <c r="GYM71" i="9"/>
  <c r="GYO71" i="9"/>
  <c r="GYQ71" i="9"/>
  <c r="GYS71" i="9"/>
  <c r="GYU71" i="9"/>
  <c r="GYW71" i="9"/>
  <c r="GYY71" i="9"/>
  <c r="GZA71" i="9"/>
  <c r="GZC71" i="9"/>
  <c r="GZE71" i="9"/>
  <c r="GZG71" i="9"/>
  <c r="GZI71" i="9"/>
  <c r="GZK71" i="9"/>
  <c r="GZM71" i="9"/>
  <c r="GZO71" i="9"/>
  <c r="GZQ71" i="9"/>
  <c r="GZS71" i="9"/>
  <c r="GZU71" i="9"/>
  <c r="GZW71" i="9"/>
  <c r="GZY71" i="9"/>
  <c r="HAA71" i="9"/>
  <c r="HAC71" i="9"/>
  <c r="HAE71" i="9"/>
  <c r="HAG71" i="9"/>
  <c r="HAI71" i="9"/>
  <c r="HAK71" i="9"/>
  <c r="HAM71" i="9"/>
  <c r="HAO71" i="9"/>
  <c r="HAQ71" i="9"/>
  <c r="HAS71" i="9"/>
  <c r="HAU71" i="9"/>
  <c r="HAW71" i="9"/>
  <c r="HAY71" i="9"/>
  <c r="HBA71" i="9"/>
  <c r="HBC71" i="9"/>
  <c r="HBE71" i="9"/>
  <c r="HBG71" i="9"/>
  <c r="HBI71" i="9"/>
  <c r="HBK71" i="9"/>
  <c r="HBM71" i="9"/>
  <c r="HBO71" i="9"/>
  <c r="HBQ71" i="9"/>
  <c r="HBS71" i="9"/>
  <c r="HBU71" i="9"/>
  <c r="HBW71" i="9"/>
  <c r="HBY71" i="9"/>
  <c r="HCA71" i="9"/>
  <c r="HCC71" i="9"/>
  <c r="HCE71" i="9"/>
  <c r="HCG71" i="9"/>
  <c r="HCI71" i="9"/>
  <c r="HCK71" i="9"/>
  <c r="HCM71" i="9"/>
  <c r="HCO71" i="9"/>
  <c r="HCQ71" i="9"/>
  <c r="HCS71" i="9"/>
  <c r="HCU71" i="9"/>
  <c r="HCW71" i="9"/>
  <c r="HCY71" i="9"/>
  <c r="HDA71" i="9"/>
  <c r="HDC71" i="9"/>
  <c r="HDE71" i="9"/>
  <c r="HDG71" i="9"/>
  <c r="HDI71" i="9"/>
  <c r="HDK71" i="9"/>
  <c r="HDM71" i="9"/>
  <c r="HDO71" i="9"/>
  <c r="HDQ71" i="9"/>
  <c r="HDS71" i="9"/>
  <c r="HDU71" i="9"/>
  <c r="HDW71" i="9"/>
  <c r="HDY71" i="9"/>
  <c r="HEA71" i="9"/>
  <c r="HEC71" i="9"/>
  <c r="HEE71" i="9"/>
  <c r="HEG71" i="9"/>
  <c r="HEI71" i="9"/>
  <c r="HEK71" i="9"/>
  <c r="HEM71" i="9"/>
  <c r="HEO71" i="9"/>
  <c r="HEQ71" i="9"/>
  <c r="HES71" i="9"/>
  <c r="HEU71" i="9"/>
  <c r="HEW71" i="9"/>
  <c r="HEY71" i="9"/>
  <c r="HFA71" i="9"/>
  <c r="HFC71" i="9"/>
  <c r="HFE71" i="9"/>
  <c r="HFG71" i="9"/>
  <c r="HFI71" i="9"/>
  <c r="HFK71" i="9"/>
  <c r="HFM71" i="9"/>
  <c r="HFO71" i="9"/>
  <c r="HFQ71" i="9"/>
  <c r="HFS71" i="9"/>
  <c r="HFU71" i="9"/>
  <c r="HFW71" i="9"/>
  <c r="HFY71" i="9"/>
  <c r="HGA71" i="9"/>
  <c r="HGC71" i="9"/>
  <c r="HGE71" i="9"/>
  <c r="HGG71" i="9"/>
  <c r="HGI71" i="9"/>
  <c r="HGK71" i="9"/>
  <c r="HGM71" i="9"/>
  <c r="HGO71" i="9"/>
  <c r="HGQ71" i="9"/>
  <c r="HGS71" i="9"/>
  <c r="HGU71" i="9"/>
  <c r="HGW71" i="9"/>
  <c r="HGY71" i="9"/>
  <c r="HHA71" i="9"/>
  <c r="HHC71" i="9"/>
  <c r="HHE71" i="9"/>
  <c r="HHG71" i="9"/>
  <c r="HHI71" i="9"/>
  <c r="HHK71" i="9"/>
  <c r="HHM71" i="9"/>
  <c r="HHO71" i="9"/>
  <c r="HHQ71" i="9"/>
  <c r="HHS71" i="9"/>
  <c r="HHU71" i="9"/>
  <c r="HHW71" i="9"/>
  <c r="HHY71" i="9"/>
  <c r="HIA71" i="9"/>
  <c r="HIC71" i="9"/>
  <c r="HIE71" i="9"/>
  <c r="HIG71" i="9"/>
  <c r="HII71" i="9"/>
  <c r="HIK71" i="9"/>
  <c r="HIM71" i="9"/>
  <c r="HIO71" i="9"/>
  <c r="HIQ71" i="9"/>
  <c r="HIS71" i="9"/>
  <c r="HIU71" i="9"/>
  <c r="HIW71" i="9"/>
  <c r="HIY71" i="9"/>
  <c r="HJA71" i="9"/>
  <c r="HJC71" i="9"/>
  <c r="HJE71" i="9"/>
  <c r="HJG71" i="9"/>
  <c r="HJI71" i="9"/>
  <c r="HJK71" i="9"/>
  <c r="HJM71" i="9"/>
  <c r="HJO71" i="9"/>
  <c r="HJQ71" i="9"/>
  <c r="HJS71" i="9"/>
  <c r="HJU71" i="9"/>
  <c r="HJW71" i="9"/>
  <c r="HJY71" i="9"/>
  <c r="HKA71" i="9"/>
  <c r="HKC71" i="9"/>
  <c r="HKE71" i="9"/>
  <c r="HKG71" i="9"/>
  <c r="HKI71" i="9"/>
  <c r="HKK71" i="9"/>
  <c r="HKM71" i="9"/>
  <c r="HKO71" i="9"/>
  <c r="HKQ71" i="9"/>
  <c r="HKS71" i="9"/>
  <c r="HKU71" i="9"/>
  <c r="HKW71" i="9"/>
  <c r="HKY71" i="9"/>
  <c r="HLA71" i="9"/>
  <c r="HLC71" i="9"/>
  <c r="HLE71" i="9"/>
  <c r="HLG71" i="9"/>
  <c r="HLI71" i="9"/>
  <c r="HLK71" i="9"/>
  <c r="HLM71" i="9"/>
  <c r="HLO71" i="9"/>
  <c r="HLQ71" i="9"/>
  <c r="HLS71" i="9"/>
  <c r="HLU71" i="9"/>
  <c r="HLW71" i="9"/>
  <c r="HLY71" i="9"/>
  <c r="HMA71" i="9"/>
  <c r="HMC71" i="9"/>
  <c r="HME71" i="9"/>
  <c r="HMG71" i="9"/>
  <c r="HMI71" i="9"/>
  <c r="HMK71" i="9"/>
  <c r="HMM71" i="9"/>
  <c r="HMO71" i="9"/>
  <c r="HMQ71" i="9"/>
  <c r="HMS71" i="9"/>
  <c r="HMU71" i="9"/>
  <c r="HMW71" i="9"/>
  <c r="HMY71" i="9"/>
  <c r="HNA71" i="9"/>
  <c r="HNC71" i="9"/>
  <c r="HNE71" i="9"/>
  <c r="HNG71" i="9"/>
  <c r="HNI71" i="9"/>
  <c r="HNK71" i="9"/>
  <c r="HNM71" i="9"/>
  <c r="HNO71" i="9"/>
  <c r="HNQ71" i="9"/>
  <c r="HNS71" i="9"/>
  <c r="HNU71" i="9"/>
  <c r="HNW71" i="9"/>
  <c r="HNY71" i="9"/>
  <c r="HOA71" i="9"/>
  <c r="HOC71" i="9"/>
  <c r="HOE71" i="9"/>
  <c r="HOG71" i="9"/>
  <c r="HOI71" i="9"/>
  <c r="HOK71" i="9"/>
  <c r="HOM71" i="9"/>
  <c r="HOO71" i="9"/>
  <c r="HOQ71" i="9"/>
  <c r="HOS71" i="9"/>
  <c r="HOU71" i="9"/>
  <c r="HOW71" i="9"/>
  <c r="HOY71" i="9"/>
  <c r="HPA71" i="9"/>
  <c r="HPC71" i="9"/>
  <c r="HPE71" i="9"/>
  <c r="HPG71" i="9"/>
  <c r="HPI71" i="9"/>
  <c r="HPK71" i="9"/>
  <c r="HPM71" i="9"/>
  <c r="HPO71" i="9"/>
  <c r="HPQ71" i="9"/>
  <c r="HPS71" i="9"/>
  <c r="HPU71" i="9"/>
  <c r="HPW71" i="9"/>
  <c r="HPY71" i="9"/>
  <c r="HQA71" i="9"/>
  <c r="HQC71" i="9"/>
  <c r="HQE71" i="9"/>
  <c r="HQG71" i="9"/>
  <c r="HQI71" i="9"/>
  <c r="HQK71" i="9"/>
  <c r="HQM71" i="9"/>
  <c r="HQO71" i="9"/>
  <c r="HQQ71" i="9"/>
  <c r="HQS71" i="9"/>
  <c r="HQU71" i="9"/>
  <c r="HQW71" i="9"/>
  <c r="HQY71" i="9"/>
  <c r="HRA71" i="9"/>
  <c r="HRC71" i="9"/>
  <c r="HRE71" i="9"/>
  <c r="HRG71" i="9"/>
  <c r="HRI71" i="9"/>
  <c r="HRK71" i="9"/>
  <c r="HRM71" i="9"/>
  <c r="HRO71" i="9"/>
  <c r="HRQ71" i="9"/>
  <c r="HRS71" i="9"/>
  <c r="HRU71" i="9"/>
  <c r="HRW71" i="9"/>
  <c r="HRY71" i="9"/>
  <c r="HSA71" i="9"/>
  <c r="HSC71" i="9"/>
  <c r="HSE71" i="9"/>
  <c r="HSG71" i="9"/>
  <c r="HSI71" i="9"/>
  <c r="HSK71" i="9"/>
  <c r="HSM71" i="9"/>
  <c r="HSO71" i="9"/>
  <c r="HSQ71" i="9"/>
  <c r="HSS71" i="9"/>
  <c r="HSU71" i="9"/>
  <c r="HSW71" i="9"/>
  <c r="HSY71" i="9"/>
  <c r="HTA71" i="9"/>
  <c r="HTC71" i="9"/>
  <c r="HTE71" i="9"/>
  <c r="HTG71" i="9"/>
  <c r="HTI71" i="9"/>
  <c r="HTK71" i="9"/>
  <c r="HTM71" i="9"/>
  <c r="HTO71" i="9"/>
  <c r="HTQ71" i="9"/>
  <c r="HTS71" i="9"/>
  <c r="HTU71" i="9"/>
  <c r="HTW71" i="9"/>
  <c r="HTY71" i="9"/>
  <c r="HUA71" i="9"/>
  <c r="HUC71" i="9"/>
  <c r="HUE71" i="9"/>
  <c r="HUG71" i="9"/>
  <c r="HUI71" i="9"/>
  <c r="HUK71" i="9"/>
  <c r="HUM71" i="9"/>
  <c r="HUO71" i="9"/>
  <c r="HUQ71" i="9"/>
  <c r="HUS71" i="9"/>
  <c r="HUU71" i="9"/>
  <c r="HUW71" i="9"/>
  <c r="HUY71" i="9"/>
  <c r="HVA71" i="9"/>
  <c r="HVC71" i="9"/>
  <c r="HVE71" i="9"/>
  <c r="HVG71" i="9"/>
  <c r="HVI71" i="9"/>
  <c r="HVK71" i="9"/>
  <c r="HVM71" i="9"/>
  <c r="HVO71" i="9"/>
  <c r="HVQ71" i="9"/>
  <c r="HVS71" i="9"/>
  <c r="HVU71" i="9"/>
  <c r="HVW71" i="9"/>
  <c r="HVY71" i="9"/>
  <c r="HWA71" i="9"/>
  <c r="HWC71" i="9"/>
  <c r="HWE71" i="9"/>
  <c r="HWG71" i="9"/>
  <c r="HWI71" i="9"/>
  <c r="HWK71" i="9"/>
  <c r="HWM71" i="9"/>
  <c r="HWO71" i="9"/>
  <c r="HWQ71" i="9"/>
  <c r="HWS71" i="9"/>
  <c r="HWU71" i="9"/>
  <c r="HWW71" i="9"/>
  <c r="HWY71" i="9"/>
  <c r="HXA71" i="9"/>
  <c r="HXC71" i="9"/>
  <c r="HXE71" i="9"/>
  <c r="HXG71" i="9"/>
  <c r="HXI71" i="9"/>
  <c r="HXK71" i="9"/>
  <c r="HXM71" i="9"/>
  <c r="HXO71" i="9"/>
  <c r="HXQ71" i="9"/>
  <c r="HXS71" i="9"/>
  <c r="HXU71" i="9"/>
  <c r="HXW71" i="9"/>
  <c r="HXY71" i="9"/>
  <c r="HYA71" i="9"/>
  <c r="HYC71" i="9"/>
  <c r="HYE71" i="9"/>
  <c r="HYG71" i="9"/>
  <c r="HYI71" i="9"/>
  <c r="HYK71" i="9"/>
  <c r="HYM71" i="9"/>
  <c r="HYO71" i="9"/>
  <c r="HYQ71" i="9"/>
  <c r="HYS71" i="9"/>
  <c r="HYU71" i="9"/>
  <c r="HYW71" i="9"/>
  <c r="HYY71" i="9"/>
  <c r="HZA71" i="9"/>
  <c r="HZC71" i="9"/>
  <c r="HZE71" i="9"/>
  <c r="HZG71" i="9"/>
  <c r="HZI71" i="9"/>
  <c r="HZK71" i="9"/>
  <c r="HZM71" i="9"/>
  <c r="HZO71" i="9"/>
  <c r="HZQ71" i="9"/>
  <c r="HZS71" i="9"/>
  <c r="HZU71" i="9"/>
  <c r="HZW71" i="9"/>
  <c r="HZY71" i="9"/>
  <c r="IAA71" i="9"/>
  <c r="IAC71" i="9"/>
  <c r="IAE71" i="9"/>
  <c r="IAG71" i="9"/>
  <c r="IAI71" i="9"/>
  <c r="IAK71" i="9"/>
  <c r="IAM71" i="9"/>
  <c r="IAO71" i="9"/>
  <c r="IAQ71" i="9"/>
  <c r="IAS71" i="9"/>
  <c r="IAU71" i="9"/>
  <c r="IAW71" i="9"/>
  <c r="IAY71" i="9"/>
  <c r="IBA71" i="9"/>
  <c r="IBC71" i="9"/>
  <c r="IBE71" i="9"/>
  <c r="IBG71" i="9"/>
  <c r="IBI71" i="9"/>
  <c r="IBK71" i="9"/>
  <c r="IBM71" i="9"/>
  <c r="IBO71" i="9"/>
  <c r="IBQ71" i="9"/>
  <c r="IBS71" i="9"/>
  <c r="IBU71" i="9"/>
  <c r="IBW71" i="9"/>
  <c r="IBY71" i="9"/>
  <c r="ICA71" i="9"/>
  <c r="ICC71" i="9"/>
  <c r="ICE71" i="9"/>
  <c r="ICG71" i="9"/>
  <c r="ICI71" i="9"/>
  <c r="ICK71" i="9"/>
  <c r="ICM71" i="9"/>
  <c r="ICO71" i="9"/>
  <c r="ICQ71" i="9"/>
  <c r="ICS71" i="9"/>
  <c r="ICU71" i="9"/>
  <c r="ICW71" i="9"/>
  <c r="ICY71" i="9"/>
  <c r="IDA71" i="9"/>
  <c r="IDC71" i="9"/>
  <c r="IDE71" i="9"/>
  <c r="IDG71" i="9"/>
  <c r="IDI71" i="9"/>
  <c r="IDK71" i="9"/>
  <c r="IDM71" i="9"/>
  <c r="IDO71" i="9"/>
  <c r="IDQ71" i="9"/>
  <c r="IDS71" i="9"/>
  <c r="IDU71" i="9"/>
  <c r="IDW71" i="9"/>
  <c r="IDY71" i="9"/>
  <c r="IEA71" i="9"/>
  <c r="IEC71" i="9"/>
  <c r="IEE71" i="9"/>
  <c r="IEG71" i="9"/>
  <c r="IEI71" i="9"/>
  <c r="IEK71" i="9"/>
  <c r="IEM71" i="9"/>
  <c r="IEO71" i="9"/>
  <c r="IEQ71" i="9"/>
  <c r="IES71" i="9"/>
  <c r="IEU71" i="9"/>
  <c r="IEW71" i="9"/>
  <c r="IEY71" i="9"/>
  <c r="IFA71" i="9"/>
  <c r="IFC71" i="9"/>
  <c r="IFE71" i="9"/>
  <c r="IFG71" i="9"/>
  <c r="IFI71" i="9"/>
  <c r="IFK71" i="9"/>
  <c r="IFM71" i="9"/>
  <c r="IFO71" i="9"/>
  <c r="IFQ71" i="9"/>
  <c r="IFS71" i="9"/>
  <c r="IFU71" i="9"/>
  <c r="IFW71" i="9"/>
  <c r="IFY71" i="9"/>
  <c r="IGA71" i="9"/>
  <c r="IGC71" i="9"/>
  <c r="IGE71" i="9"/>
  <c r="IGG71" i="9"/>
  <c r="IGI71" i="9"/>
  <c r="IGK71" i="9"/>
  <c r="IGM71" i="9"/>
  <c r="IGO71" i="9"/>
  <c r="IGQ71" i="9"/>
  <c r="IGS71" i="9"/>
  <c r="IGU71" i="9"/>
  <c r="IGW71" i="9"/>
  <c r="IGY71" i="9"/>
  <c r="IHA71" i="9"/>
  <c r="IHC71" i="9"/>
  <c r="IHE71" i="9"/>
  <c r="IHG71" i="9"/>
  <c r="IHI71" i="9"/>
  <c r="IHK71" i="9"/>
  <c r="IHM71" i="9"/>
  <c r="IHO71" i="9"/>
  <c r="IHQ71" i="9"/>
  <c r="IHS71" i="9"/>
  <c r="IHU71" i="9"/>
  <c r="IHW71" i="9"/>
  <c r="IHY71" i="9"/>
  <c r="IIA71" i="9"/>
  <c r="IIC71" i="9"/>
  <c r="IIE71" i="9"/>
  <c r="IIG71" i="9"/>
  <c r="III71" i="9"/>
  <c r="IIK71" i="9"/>
  <c r="IIM71" i="9"/>
  <c r="IIO71" i="9"/>
  <c r="IIQ71" i="9"/>
  <c r="IIS71" i="9"/>
  <c r="IIU71" i="9"/>
  <c r="IIW71" i="9"/>
  <c r="IIY71" i="9"/>
  <c r="IJA71" i="9"/>
  <c r="IJC71" i="9"/>
  <c r="IJE71" i="9"/>
  <c r="IJG71" i="9"/>
  <c r="IJI71" i="9"/>
  <c r="IJK71" i="9"/>
  <c r="IJM71" i="9"/>
  <c r="IJO71" i="9"/>
  <c r="IJQ71" i="9"/>
  <c r="IJS71" i="9"/>
  <c r="IJU71" i="9"/>
  <c r="IJW71" i="9"/>
  <c r="IJY71" i="9"/>
  <c r="IKA71" i="9"/>
  <c r="IKC71" i="9"/>
  <c r="IKE71" i="9"/>
  <c r="IKG71" i="9"/>
  <c r="IKI71" i="9"/>
  <c r="IKK71" i="9"/>
  <c r="IKM71" i="9"/>
  <c r="IKO71" i="9"/>
  <c r="IKQ71" i="9"/>
  <c r="IKS71" i="9"/>
  <c r="IKU71" i="9"/>
  <c r="IKW71" i="9"/>
  <c r="IKY71" i="9"/>
  <c r="ILA71" i="9"/>
  <c r="ILC71" i="9"/>
  <c r="ILE71" i="9"/>
  <c r="ILG71" i="9"/>
  <c r="ILI71" i="9"/>
  <c r="ILK71" i="9"/>
  <c r="ILM71" i="9"/>
  <c r="ILO71" i="9"/>
  <c r="ILQ71" i="9"/>
  <c r="ILS71" i="9"/>
  <c r="ILU71" i="9"/>
  <c r="ILW71" i="9"/>
  <c r="ILY71" i="9"/>
  <c r="IMA71" i="9"/>
  <c r="IMC71" i="9"/>
  <c r="IME71" i="9"/>
  <c r="IMG71" i="9"/>
  <c r="IMI71" i="9"/>
  <c r="IMK71" i="9"/>
  <c r="IMM71" i="9"/>
  <c r="IMO71" i="9"/>
  <c r="IMQ71" i="9"/>
  <c r="IMS71" i="9"/>
  <c r="IMU71" i="9"/>
  <c r="IMW71" i="9"/>
  <c r="IMY71" i="9"/>
  <c r="INA71" i="9"/>
  <c r="INC71" i="9"/>
  <c r="INE71" i="9"/>
  <c r="ING71" i="9"/>
  <c r="INI71" i="9"/>
  <c r="INK71" i="9"/>
  <c r="INM71" i="9"/>
  <c r="INO71" i="9"/>
  <c r="INQ71" i="9"/>
  <c r="INS71" i="9"/>
  <c r="INU71" i="9"/>
  <c r="INW71" i="9"/>
  <c r="INY71" i="9"/>
  <c r="IOA71" i="9"/>
  <c r="IOC71" i="9"/>
  <c r="IOE71" i="9"/>
  <c r="IOG71" i="9"/>
  <c r="IOI71" i="9"/>
  <c r="IOK71" i="9"/>
  <c r="IOM71" i="9"/>
  <c r="IOO71" i="9"/>
  <c r="IOQ71" i="9"/>
  <c r="IOS71" i="9"/>
  <c r="IOU71" i="9"/>
  <c r="IOW71" i="9"/>
  <c r="IOY71" i="9"/>
  <c r="IPA71" i="9"/>
  <c r="IPC71" i="9"/>
  <c r="IPE71" i="9"/>
  <c r="IPG71" i="9"/>
  <c r="IPI71" i="9"/>
  <c r="IPK71" i="9"/>
  <c r="IPM71" i="9"/>
  <c r="IPO71" i="9"/>
  <c r="IPQ71" i="9"/>
  <c r="IPS71" i="9"/>
  <c r="IPU71" i="9"/>
  <c r="IPW71" i="9"/>
  <c r="IPY71" i="9"/>
  <c r="IQA71" i="9"/>
  <c r="IQC71" i="9"/>
  <c r="IQE71" i="9"/>
  <c r="IQG71" i="9"/>
  <c r="IQI71" i="9"/>
  <c r="IQK71" i="9"/>
  <c r="IQM71" i="9"/>
  <c r="IQO71" i="9"/>
  <c r="IQQ71" i="9"/>
  <c r="IQS71" i="9"/>
  <c r="IQU71" i="9"/>
  <c r="IQW71" i="9"/>
  <c r="IQY71" i="9"/>
  <c r="IRA71" i="9"/>
  <c r="IRC71" i="9"/>
  <c r="IRE71" i="9"/>
  <c r="IRG71" i="9"/>
  <c r="IRI71" i="9"/>
  <c r="IRK71" i="9"/>
  <c r="IRM71" i="9"/>
  <c r="IRO71" i="9"/>
  <c r="IRQ71" i="9"/>
  <c r="IRS71" i="9"/>
  <c r="IRU71" i="9"/>
  <c r="IRW71" i="9"/>
  <c r="IRY71" i="9"/>
  <c r="ISA71" i="9"/>
  <c r="ISC71" i="9"/>
  <c r="ISE71" i="9"/>
  <c r="ISG71" i="9"/>
  <c r="ISI71" i="9"/>
  <c r="ISK71" i="9"/>
  <c r="ISM71" i="9"/>
  <c r="ISO71" i="9"/>
  <c r="ISQ71" i="9"/>
  <c r="ISS71" i="9"/>
  <c r="ISU71" i="9"/>
  <c r="ISW71" i="9"/>
  <c r="ISY71" i="9"/>
  <c r="ITA71" i="9"/>
  <c r="ITC71" i="9"/>
  <c r="ITE71" i="9"/>
  <c r="ITG71" i="9"/>
  <c r="ITI71" i="9"/>
  <c r="ITK71" i="9"/>
  <c r="ITM71" i="9"/>
  <c r="ITO71" i="9"/>
  <c r="ITQ71" i="9"/>
  <c r="ITS71" i="9"/>
  <c r="ITU71" i="9"/>
  <c r="ITW71" i="9"/>
  <c r="ITY71" i="9"/>
  <c r="IUA71" i="9"/>
  <c r="IUC71" i="9"/>
  <c r="IUE71" i="9"/>
  <c r="IUG71" i="9"/>
  <c r="IUI71" i="9"/>
  <c r="IUK71" i="9"/>
  <c r="IUM71" i="9"/>
  <c r="IUO71" i="9"/>
  <c r="IUQ71" i="9"/>
  <c r="IUS71" i="9"/>
  <c r="IUU71" i="9"/>
  <c r="IUW71" i="9"/>
  <c r="IUY71" i="9"/>
  <c r="IVA71" i="9"/>
  <c r="IVC71" i="9"/>
  <c r="IVE71" i="9"/>
  <c r="IVG71" i="9"/>
  <c r="IVI71" i="9"/>
  <c r="IVK71" i="9"/>
  <c r="IVM71" i="9"/>
  <c r="IVO71" i="9"/>
  <c r="IVQ71" i="9"/>
  <c r="IVS71" i="9"/>
  <c r="IVU71" i="9"/>
  <c r="IVW71" i="9"/>
  <c r="IVY71" i="9"/>
  <c r="IWA71" i="9"/>
  <c r="IWC71" i="9"/>
  <c r="IWE71" i="9"/>
  <c r="IWG71" i="9"/>
  <c r="IWI71" i="9"/>
  <c r="IWK71" i="9"/>
  <c r="IWM71" i="9"/>
  <c r="IWO71" i="9"/>
  <c r="IWQ71" i="9"/>
  <c r="IWS71" i="9"/>
  <c r="IWU71" i="9"/>
  <c r="IWW71" i="9"/>
  <c r="IWY71" i="9"/>
  <c r="IXA71" i="9"/>
  <c r="IXC71" i="9"/>
  <c r="IXE71" i="9"/>
  <c r="IXG71" i="9"/>
  <c r="IXI71" i="9"/>
  <c r="IXK71" i="9"/>
  <c r="IXM71" i="9"/>
  <c r="IXO71" i="9"/>
  <c r="IXQ71" i="9"/>
  <c r="IXS71" i="9"/>
  <c r="IXU71" i="9"/>
  <c r="IXW71" i="9"/>
  <c r="IXY71" i="9"/>
  <c r="IYA71" i="9"/>
  <c r="IYC71" i="9"/>
  <c r="IYE71" i="9"/>
  <c r="IYG71" i="9"/>
  <c r="IYI71" i="9"/>
  <c r="IYK71" i="9"/>
  <c r="IYM71" i="9"/>
  <c r="IYO71" i="9"/>
  <c r="IYQ71" i="9"/>
  <c r="IYS71" i="9"/>
  <c r="IYU71" i="9"/>
  <c r="IYW71" i="9"/>
  <c r="IYY71" i="9"/>
  <c r="IZA71" i="9"/>
  <c r="IZC71" i="9"/>
  <c r="IZE71" i="9"/>
  <c r="IZG71" i="9"/>
  <c r="IZI71" i="9"/>
  <c r="IZK71" i="9"/>
  <c r="IZM71" i="9"/>
  <c r="IZO71" i="9"/>
  <c r="IZQ71" i="9"/>
  <c r="IZS71" i="9"/>
  <c r="IZU71" i="9"/>
  <c r="IZW71" i="9"/>
  <c r="IZY71" i="9"/>
  <c r="JAA71" i="9"/>
  <c r="JAC71" i="9"/>
  <c r="JAE71" i="9"/>
  <c r="JAG71" i="9"/>
  <c r="JAI71" i="9"/>
  <c r="JAK71" i="9"/>
  <c r="JAM71" i="9"/>
  <c r="JAO71" i="9"/>
  <c r="JAQ71" i="9"/>
  <c r="JAS71" i="9"/>
  <c r="JAU71" i="9"/>
  <c r="JAW71" i="9"/>
  <c r="JAY71" i="9"/>
  <c r="JBA71" i="9"/>
  <c r="JBC71" i="9"/>
  <c r="JBE71" i="9"/>
  <c r="JBG71" i="9"/>
  <c r="JBI71" i="9"/>
  <c r="JBK71" i="9"/>
  <c r="JBM71" i="9"/>
  <c r="JBO71" i="9"/>
  <c r="JBQ71" i="9"/>
  <c r="JBS71" i="9"/>
  <c r="JBU71" i="9"/>
  <c r="JBW71" i="9"/>
  <c r="JBY71" i="9"/>
  <c r="JCA71" i="9"/>
  <c r="JCC71" i="9"/>
  <c r="JCE71" i="9"/>
  <c r="JCG71" i="9"/>
  <c r="JCI71" i="9"/>
  <c r="JCK71" i="9"/>
  <c r="JCM71" i="9"/>
  <c r="JCO71" i="9"/>
  <c r="JCQ71" i="9"/>
  <c r="JCS71" i="9"/>
  <c r="JCU71" i="9"/>
  <c r="JCW71" i="9"/>
  <c r="JCY71" i="9"/>
  <c r="JDA71" i="9"/>
  <c r="JDC71" i="9"/>
  <c r="JDE71" i="9"/>
  <c r="JDG71" i="9"/>
  <c r="JDI71" i="9"/>
  <c r="JDK71" i="9"/>
  <c r="JDM71" i="9"/>
  <c r="JDO71" i="9"/>
  <c r="JDQ71" i="9"/>
  <c r="JDS71" i="9"/>
  <c r="JDU71" i="9"/>
  <c r="JDW71" i="9"/>
  <c r="JDY71" i="9"/>
  <c r="JEA71" i="9"/>
  <c r="JEC71" i="9"/>
  <c r="JEE71" i="9"/>
  <c r="JEG71" i="9"/>
  <c r="JEI71" i="9"/>
  <c r="JEK71" i="9"/>
  <c r="JEM71" i="9"/>
  <c r="JEO71" i="9"/>
  <c r="JEQ71" i="9"/>
  <c r="JES71" i="9"/>
  <c r="JEU71" i="9"/>
  <c r="JEW71" i="9"/>
  <c r="JEY71" i="9"/>
  <c r="JFA71" i="9"/>
  <c r="JFC71" i="9"/>
  <c r="JFE71" i="9"/>
  <c r="JFG71" i="9"/>
  <c r="JFI71" i="9"/>
  <c r="JFK71" i="9"/>
  <c r="JFM71" i="9"/>
  <c r="JFO71" i="9"/>
  <c r="JFQ71" i="9"/>
  <c r="JFS71" i="9"/>
  <c r="JFU71" i="9"/>
  <c r="JFW71" i="9"/>
  <c r="JFY71" i="9"/>
  <c r="JGA71" i="9"/>
  <c r="JGC71" i="9"/>
  <c r="JGE71" i="9"/>
  <c r="JGG71" i="9"/>
  <c r="JGI71" i="9"/>
  <c r="JGK71" i="9"/>
  <c r="JGM71" i="9"/>
  <c r="JGO71" i="9"/>
  <c r="JGQ71" i="9"/>
  <c r="JGS71" i="9"/>
  <c r="JGU71" i="9"/>
  <c r="JGW71" i="9"/>
  <c r="JGY71" i="9"/>
  <c r="JHA71" i="9"/>
  <c r="JHC71" i="9"/>
  <c r="JHE71" i="9"/>
  <c r="JHG71" i="9"/>
  <c r="JHI71" i="9"/>
  <c r="JHK71" i="9"/>
  <c r="JHM71" i="9"/>
  <c r="JHO71" i="9"/>
  <c r="JHQ71" i="9"/>
  <c r="JHS71" i="9"/>
  <c r="JHU71" i="9"/>
  <c r="JHW71" i="9"/>
  <c r="JHY71" i="9"/>
  <c r="JIA71" i="9"/>
  <c r="JIC71" i="9"/>
  <c r="JIE71" i="9"/>
  <c r="JIG71" i="9"/>
  <c r="JII71" i="9"/>
  <c r="JIK71" i="9"/>
  <c r="JIM71" i="9"/>
  <c r="JIO71" i="9"/>
  <c r="JIQ71" i="9"/>
  <c r="JIS71" i="9"/>
  <c r="JIU71" i="9"/>
  <c r="JIW71" i="9"/>
  <c r="JIY71" i="9"/>
  <c r="JJA71" i="9"/>
  <c r="JJC71" i="9"/>
  <c r="JJE71" i="9"/>
  <c r="JJG71" i="9"/>
  <c r="JJI71" i="9"/>
  <c r="JJK71" i="9"/>
  <c r="JJM71" i="9"/>
  <c r="JJO71" i="9"/>
  <c r="JJQ71" i="9"/>
  <c r="JJS71" i="9"/>
  <c r="JJU71" i="9"/>
  <c r="JJW71" i="9"/>
  <c r="JJY71" i="9"/>
  <c r="JKA71" i="9"/>
  <c r="JKC71" i="9"/>
  <c r="JKE71" i="9"/>
  <c r="JKG71" i="9"/>
  <c r="JKI71" i="9"/>
  <c r="JKK71" i="9"/>
  <c r="JKM71" i="9"/>
  <c r="JKO71" i="9"/>
  <c r="JKQ71" i="9"/>
  <c r="JKS71" i="9"/>
  <c r="JKU71" i="9"/>
  <c r="JKW71" i="9"/>
  <c r="JKY71" i="9"/>
  <c r="JLA71" i="9"/>
  <c r="JLC71" i="9"/>
  <c r="JLE71" i="9"/>
  <c r="JLG71" i="9"/>
  <c r="JLI71" i="9"/>
  <c r="JLK71" i="9"/>
  <c r="JLM71" i="9"/>
  <c r="JLO71" i="9"/>
  <c r="JLQ71" i="9"/>
  <c r="JLS71" i="9"/>
  <c r="JLU71" i="9"/>
  <c r="JLW71" i="9"/>
  <c r="JLY71" i="9"/>
  <c r="JMA71" i="9"/>
  <c r="JMC71" i="9"/>
  <c r="JME71" i="9"/>
  <c r="JMG71" i="9"/>
  <c r="JMI71" i="9"/>
  <c r="JMK71" i="9"/>
  <c r="JMM71" i="9"/>
  <c r="JMO71" i="9"/>
  <c r="JMQ71" i="9"/>
  <c r="JMS71" i="9"/>
  <c r="JMU71" i="9"/>
  <c r="JMW71" i="9"/>
  <c r="JMY71" i="9"/>
  <c r="JNA71" i="9"/>
  <c r="JNC71" i="9"/>
  <c r="JNE71" i="9"/>
  <c r="JNG71" i="9"/>
  <c r="JNI71" i="9"/>
  <c r="JNK71" i="9"/>
  <c r="JNM71" i="9"/>
  <c r="JNO71" i="9"/>
  <c r="JNQ71" i="9"/>
  <c r="JNS71" i="9"/>
  <c r="JNU71" i="9"/>
  <c r="JNW71" i="9"/>
  <c r="JNY71" i="9"/>
  <c r="JOA71" i="9"/>
  <c r="JOC71" i="9"/>
  <c r="JOE71" i="9"/>
  <c r="JOG71" i="9"/>
  <c r="JOI71" i="9"/>
  <c r="JOK71" i="9"/>
  <c r="JOM71" i="9"/>
  <c r="JOO71" i="9"/>
  <c r="JOQ71" i="9"/>
  <c r="JOS71" i="9"/>
  <c r="JOU71" i="9"/>
  <c r="JOW71" i="9"/>
  <c r="JOY71" i="9"/>
  <c r="JPA71" i="9"/>
  <c r="JPC71" i="9"/>
  <c r="JPE71" i="9"/>
  <c r="JPG71" i="9"/>
  <c r="JPI71" i="9"/>
  <c r="JPK71" i="9"/>
  <c r="JPM71" i="9"/>
  <c r="JPO71" i="9"/>
  <c r="JPQ71" i="9"/>
  <c r="JPS71" i="9"/>
  <c r="JPU71" i="9"/>
  <c r="JPW71" i="9"/>
  <c r="JPY71" i="9"/>
  <c r="JQA71" i="9"/>
  <c r="JQC71" i="9"/>
  <c r="JQE71" i="9"/>
  <c r="JQG71" i="9"/>
  <c r="JQI71" i="9"/>
  <c r="JQK71" i="9"/>
  <c r="JQM71" i="9"/>
  <c r="JQO71" i="9"/>
  <c r="JQQ71" i="9"/>
  <c r="JQS71" i="9"/>
  <c r="JQU71" i="9"/>
  <c r="JQW71" i="9"/>
  <c r="JQY71" i="9"/>
  <c r="JRA71" i="9"/>
  <c r="JRC71" i="9"/>
  <c r="JRE71" i="9"/>
  <c r="JRG71" i="9"/>
  <c r="JRI71" i="9"/>
  <c r="JRK71" i="9"/>
  <c r="JRM71" i="9"/>
  <c r="JRO71" i="9"/>
  <c r="JRQ71" i="9"/>
  <c r="JRS71" i="9"/>
  <c r="JRU71" i="9"/>
  <c r="JRW71" i="9"/>
  <c r="JRY71" i="9"/>
  <c r="JSA71" i="9"/>
  <c r="JSC71" i="9"/>
  <c r="JSE71" i="9"/>
  <c r="JSG71" i="9"/>
  <c r="JSI71" i="9"/>
  <c r="JSK71" i="9"/>
  <c r="JSM71" i="9"/>
  <c r="JSO71" i="9"/>
  <c r="JSQ71" i="9"/>
  <c r="JSS71" i="9"/>
  <c r="JSU71" i="9"/>
  <c r="JSW71" i="9"/>
  <c r="JSY71" i="9"/>
  <c r="JTA71" i="9"/>
  <c r="JTC71" i="9"/>
  <c r="JTE71" i="9"/>
  <c r="JTG71" i="9"/>
  <c r="JTI71" i="9"/>
  <c r="JTK71" i="9"/>
  <c r="JTM71" i="9"/>
  <c r="JTO71" i="9"/>
  <c r="JTQ71" i="9"/>
  <c r="JTS71" i="9"/>
  <c r="JTU71" i="9"/>
  <c r="JTW71" i="9"/>
  <c r="JTY71" i="9"/>
  <c r="JUA71" i="9"/>
  <c r="JUC71" i="9"/>
  <c r="JUE71" i="9"/>
  <c r="JUG71" i="9"/>
  <c r="JUI71" i="9"/>
  <c r="JUK71" i="9"/>
  <c r="JUM71" i="9"/>
  <c r="JUO71" i="9"/>
  <c r="JUQ71" i="9"/>
  <c r="JUS71" i="9"/>
  <c r="JUU71" i="9"/>
  <c r="JUW71" i="9"/>
  <c r="JUY71" i="9"/>
  <c r="JVA71" i="9"/>
  <c r="JVC71" i="9"/>
  <c r="JVE71" i="9"/>
  <c r="JVG71" i="9"/>
  <c r="JVI71" i="9"/>
  <c r="JVK71" i="9"/>
  <c r="JVM71" i="9"/>
  <c r="JVO71" i="9"/>
  <c r="JVQ71" i="9"/>
  <c r="JVS71" i="9"/>
  <c r="JVU71" i="9"/>
  <c r="JVW71" i="9"/>
  <c r="JVY71" i="9"/>
  <c r="JWA71" i="9"/>
  <c r="JWC71" i="9"/>
  <c r="JWE71" i="9"/>
  <c r="JWG71" i="9"/>
  <c r="JWI71" i="9"/>
  <c r="JWK71" i="9"/>
  <c r="JWM71" i="9"/>
  <c r="JWO71" i="9"/>
  <c r="JWQ71" i="9"/>
  <c r="JWS71" i="9"/>
  <c r="JWU71" i="9"/>
  <c r="JWW71" i="9"/>
  <c r="JWY71" i="9"/>
  <c r="JXA71" i="9"/>
  <c r="JXC71" i="9"/>
  <c r="JXE71" i="9"/>
  <c r="JXG71" i="9"/>
  <c r="JXI71" i="9"/>
  <c r="JXK71" i="9"/>
  <c r="JXM71" i="9"/>
  <c r="JXO71" i="9"/>
  <c r="JXQ71" i="9"/>
  <c r="JXS71" i="9"/>
  <c r="JXU71" i="9"/>
  <c r="JXW71" i="9"/>
  <c r="JXY71" i="9"/>
  <c r="JYA71" i="9"/>
  <c r="JYC71" i="9"/>
  <c r="JYE71" i="9"/>
  <c r="JYG71" i="9"/>
  <c r="JYI71" i="9"/>
  <c r="JYK71" i="9"/>
  <c r="JYM71" i="9"/>
  <c r="JYO71" i="9"/>
  <c r="JYQ71" i="9"/>
  <c r="JYS71" i="9"/>
  <c r="JYU71" i="9"/>
  <c r="JYW71" i="9"/>
  <c r="JYY71" i="9"/>
  <c r="JZA71" i="9"/>
  <c r="JZC71" i="9"/>
  <c r="JZE71" i="9"/>
  <c r="JZG71" i="9"/>
  <c r="JZI71" i="9"/>
  <c r="JZK71" i="9"/>
  <c r="JZM71" i="9"/>
  <c r="JZO71" i="9"/>
  <c r="JZQ71" i="9"/>
  <c r="JZS71" i="9"/>
  <c r="JZU71" i="9"/>
  <c r="JZW71" i="9"/>
  <c r="JZY71" i="9"/>
  <c r="KAA71" i="9"/>
  <c r="KAC71" i="9"/>
  <c r="KAE71" i="9"/>
  <c r="KAG71" i="9"/>
  <c r="KAI71" i="9"/>
  <c r="KAK71" i="9"/>
  <c r="KAM71" i="9"/>
  <c r="KAO71" i="9"/>
  <c r="KAQ71" i="9"/>
  <c r="KAS71" i="9"/>
  <c r="KAU71" i="9"/>
  <c r="KAW71" i="9"/>
  <c r="KAY71" i="9"/>
  <c r="KBA71" i="9"/>
  <c r="KBC71" i="9"/>
  <c r="KBE71" i="9"/>
  <c r="KBG71" i="9"/>
  <c r="KBI71" i="9"/>
  <c r="KBK71" i="9"/>
  <c r="KBM71" i="9"/>
  <c r="KBO71" i="9"/>
  <c r="KBQ71" i="9"/>
  <c r="KBS71" i="9"/>
  <c r="KBU71" i="9"/>
  <c r="KBW71" i="9"/>
  <c r="KBY71" i="9"/>
  <c r="KCA71" i="9"/>
  <c r="KCC71" i="9"/>
  <c r="KCE71" i="9"/>
  <c r="KCG71" i="9"/>
  <c r="KCI71" i="9"/>
  <c r="KCK71" i="9"/>
  <c r="KCM71" i="9"/>
  <c r="KCO71" i="9"/>
  <c r="KCQ71" i="9"/>
  <c r="KCS71" i="9"/>
  <c r="KCU71" i="9"/>
  <c r="KCW71" i="9"/>
  <c r="KCY71" i="9"/>
  <c r="KDA71" i="9"/>
  <c r="KDC71" i="9"/>
  <c r="KDE71" i="9"/>
  <c r="KDG71" i="9"/>
  <c r="KDI71" i="9"/>
  <c r="KDK71" i="9"/>
  <c r="KDM71" i="9"/>
  <c r="KDO71" i="9"/>
  <c r="KDQ71" i="9"/>
  <c r="KDS71" i="9"/>
  <c r="KDU71" i="9"/>
  <c r="KDW71" i="9"/>
  <c r="KDY71" i="9"/>
  <c r="KEA71" i="9"/>
  <c r="KEC71" i="9"/>
  <c r="KEE71" i="9"/>
  <c r="KEG71" i="9"/>
  <c r="KEI71" i="9"/>
  <c r="KEK71" i="9"/>
  <c r="KEM71" i="9"/>
  <c r="KEO71" i="9"/>
  <c r="KEQ71" i="9"/>
  <c r="KES71" i="9"/>
  <c r="KEU71" i="9"/>
  <c r="KEW71" i="9"/>
  <c r="KEY71" i="9"/>
  <c r="KFA71" i="9"/>
  <c r="KFC71" i="9"/>
  <c r="KFE71" i="9"/>
  <c r="KFG71" i="9"/>
  <c r="KFI71" i="9"/>
  <c r="KFK71" i="9"/>
  <c r="KFM71" i="9"/>
  <c r="KFO71" i="9"/>
  <c r="KFQ71" i="9"/>
  <c r="KFS71" i="9"/>
  <c r="KFU71" i="9"/>
  <c r="KFW71" i="9"/>
  <c r="KFY71" i="9"/>
  <c r="KGA71" i="9"/>
  <c r="KGC71" i="9"/>
  <c r="KGE71" i="9"/>
  <c r="KGG71" i="9"/>
  <c r="KGI71" i="9"/>
  <c r="KGK71" i="9"/>
  <c r="KGM71" i="9"/>
  <c r="KGO71" i="9"/>
  <c r="KGQ71" i="9"/>
  <c r="KGS71" i="9"/>
  <c r="KGU71" i="9"/>
  <c r="KGW71" i="9"/>
  <c r="KGY71" i="9"/>
  <c r="KHA71" i="9"/>
  <c r="KHC71" i="9"/>
  <c r="KHE71" i="9"/>
  <c r="KHG71" i="9"/>
  <c r="KHI71" i="9"/>
  <c r="KHK71" i="9"/>
  <c r="KHM71" i="9"/>
  <c r="KHO71" i="9"/>
  <c r="KHQ71" i="9"/>
  <c r="KHS71" i="9"/>
  <c r="KHU71" i="9"/>
  <c r="KHW71" i="9"/>
  <c r="KHY71" i="9"/>
  <c r="KIA71" i="9"/>
  <c r="KIC71" i="9"/>
  <c r="KIE71" i="9"/>
  <c r="KIG71" i="9"/>
  <c r="KII71" i="9"/>
  <c r="KIK71" i="9"/>
  <c r="KIM71" i="9"/>
  <c r="KIO71" i="9"/>
  <c r="KIQ71" i="9"/>
  <c r="KIS71" i="9"/>
  <c r="KIU71" i="9"/>
  <c r="KIW71" i="9"/>
  <c r="KIY71" i="9"/>
  <c r="KJA71" i="9"/>
  <c r="KJC71" i="9"/>
  <c r="KJE71" i="9"/>
  <c r="KJG71" i="9"/>
  <c r="KJI71" i="9"/>
  <c r="KJK71" i="9"/>
  <c r="KJM71" i="9"/>
  <c r="KJO71" i="9"/>
  <c r="KJQ71" i="9"/>
  <c r="KJS71" i="9"/>
  <c r="KJU71" i="9"/>
  <c r="KJW71" i="9"/>
  <c r="KJY71" i="9"/>
  <c r="KKA71" i="9"/>
  <c r="KKC71" i="9"/>
  <c r="KKE71" i="9"/>
  <c r="KKG71" i="9"/>
  <c r="KKI71" i="9"/>
  <c r="KKK71" i="9"/>
  <c r="KKM71" i="9"/>
  <c r="KKO71" i="9"/>
  <c r="KKQ71" i="9"/>
  <c r="KKS71" i="9"/>
  <c r="KKU71" i="9"/>
  <c r="KKW71" i="9"/>
  <c r="KKY71" i="9"/>
  <c r="KLA71" i="9"/>
  <c r="KLC71" i="9"/>
  <c r="KLE71" i="9"/>
  <c r="KLG71" i="9"/>
  <c r="KLI71" i="9"/>
  <c r="KLK71" i="9"/>
  <c r="KLM71" i="9"/>
  <c r="KLO71" i="9"/>
  <c r="KLQ71" i="9"/>
  <c r="KLS71" i="9"/>
  <c r="KLU71" i="9"/>
  <c r="KLW71" i="9"/>
  <c r="KLY71" i="9"/>
  <c r="KMA71" i="9"/>
  <c r="KMC71" i="9"/>
  <c r="KME71" i="9"/>
  <c r="KMG71" i="9"/>
  <c r="KMI71" i="9"/>
  <c r="KMK71" i="9"/>
  <c r="KMM71" i="9"/>
  <c r="KMO71" i="9"/>
  <c r="KMQ71" i="9"/>
  <c r="KMS71" i="9"/>
  <c r="KMU71" i="9"/>
  <c r="KMW71" i="9"/>
  <c r="KMY71" i="9"/>
  <c r="KNA71" i="9"/>
  <c r="KNC71" i="9"/>
  <c r="KNE71" i="9"/>
  <c r="KNG71" i="9"/>
  <c r="KNI71" i="9"/>
  <c r="KNK71" i="9"/>
  <c r="KNM71" i="9"/>
  <c r="KNO71" i="9"/>
  <c r="KNQ71" i="9"/>
  <c r="KNS71" i="9"/>
  <c r="KNU71" i="9"/>
  <c r="KNW71" i="9"/>
  <c r="KNY71" i="9"/>
  <c r="KOA71" i="9"/>
  <c r="KOC71" i="9"/>
  <c r="KOE71" i="9"/>
  <c r="KOG71" i="9"/>
  <c r="KOI71" i="9"/>
  <c r="KOK71" i="9"/>
  <c r="KOM71" i="9"/>
  <c r="KOO71" i="9"/>
  <c r="KOQ71" i="9"/>
  <c r="KOS71" i="9"/>
  <c r="KOU71" i="9"/>
  <c r="KOW71" i="9"/>
  <c r="KOY71" i="9"/>
  <c r="KPA71" i="9"/>
  <c r="KPC71" i="9"/>
  <c r="KPE71" i="9"/>
  <c r="KPG71" i="9"/>
  <c r="KPI71" i="9"/>
  <c r="KPK71" i="9"/>
  <c r="KPM71" i="9"/>
  <c r="KPO71" i="9"/>
  <c r="KPQ71" i="9"/>
  <c r="KPS71" i="9"/>
  <c r="KPU71" i="9"/>
  <c r="KPW71" i="9"/>
  <c r="KPY71" i="9"/>
  <c r="KQA71" i="9"/>
  <c r="KQC71" i="9"/>
  <c r="KQE71" i="9"/>
  <c r="KQG71" i="9"/>
  <c r="KQI71" i="9"/>
  <c r="KQK71" i="9"/>
  <c r="KQM71" i="9"/>
  <c r="KQO71" i="9"/>
  <c r="KQQ71" i="9"/>
  <c r="KQS71" i="9"/>
  <c r="KQU71" i="9"/>
  <c r="KQW71" i="9"/>
  <c r="KQY71" i="9"/>
  <c r="KRA71" i="9"/>
  <c r="KRC71" i="9"/>
  <c r="KRE71" i="9"/>
  <c r="KRG71" i="9"/>
  <c r="KRI71" i="9"/>
  <c r="KRK71" i="9"/>
  <c r="KRM71" i="9"/>
  <c r="KRO71" i="9"/>
  <c r="KRQ71" i="9"/>
  <c r="KRS71" i="9"/>
  <c r="KRU71" i="9"/>
  <c r="KRW71" i="9"/>
  <c r="KRY71" i="9"/>
  <c r="KSA71" i="9"/>
  <c r="KSC71" i="9"/>
  <c r="KSE71" i="9"/>
  <c r="KSG71" i="9"/>
  <c r="KSI71" i="9"/>
  <c r="KSK71" i="9"/>
  <c r="KSM71" i="9"/>
  <c r="KSO71" i="9"/>
  <c r="KSQ71" i="9"/>
  <c r="KSS71" i="9"/>
  <c r="KSU71" i="9"/>
  <c r="KSW71" i="9"/>
  <c r="KSY71" i="9"/>
  <c r="KTA71" i="9"/>
  <c r="KTC71" i="9"/>
  <c r="KTE71" i="9"/>
  <c r="KTG71" i="9"/>
  <c r="KTI71" i="9"/>
  <c r="KTK71" i="9"/>
  <c r="KTM71" i="9"/>
  <c r="KTO71" i="9"/>
  <c r="KTQ71" i="9"/>
  <c r="KTS71" i="9"/>
  <c r="KTU71" i="9"/>
  <c r="KTW71" i="9"/>
  <c r="KTY71" i="9"/>
  <c r="KUA71" i="9"/>
  <c r="KUC71" i="9"/>
  <c r="KUE71" i="9"/>
  <c r="KUG71" i="9"/>
  <c r="KUI71" i="9"/>
  <c r="KUK71" i="9"/>
  <c r="KUM71" i="9"/>
  <c r="KUO71" i="9"/>
  <c r="KUQ71" i="9"/>
  <c r="KUS71" i="9"/>
  <c r="KUU71" i="9"/>
  <c r="KUW71" i="9"/>
  <c r="KUY71" i="9"/>
  <c r="KVA71" i="9"/>
  <c r="KVC71" i="9"/>
  <c r="KVE71" i="9"/>
  <c r="KVG71" i="9"/>
  <c r="KVI71" i="9"/>
  <c r="KVK71" i="9"/>
  <c r="KVM71" i="9"/>
  <c r="KVO71" i="9"/>
  <c r="KVQ71" i="9"/>
  <c r="KVS71" i="9"/>
  <c r="KVU71" i="9"/>
  <c r="KVW71" i="9"/>
  <c r="KVY71" i="9"/>
  <c r="KWA71" i="9"/>
  <c r="KWC71" i="9"/>
  <c r="KWE71" i="9"/>
  <c r="KWG71" i="9"/>
  <c r="KWI71" i="9"/>
  <c r="KWK71" i="9"/>
  <c r="KWM71" i="9"/>
  <c r="KWO71" i="9"/>
  <c r="KWQ71" i="9"/>
  <c r="KWS71" i="9"/>
  <c r="KWU71" i="9"/>
  <c r="KWW71" i="9"/>
  <c r="KWY71" i="9"/>
  <c r="KXA71" i="9"/>
  <c r="KXC71" i="9"/>
  <c r="KXE71" i="9"/>
  <c r="KXG71" i="9"/>
  <c r="KXI71" i="9"/>
  <c r="KXK71" i="9"/>
  <c r="KXM71" i="9"/>
  <c r="KXO71" i="9"/>
  <c r="KXQ71" i="9"/>
  <c r="KXS71" i="9"/>
  <c r="KXU71" i="9"/>
  <c r="KXW71" i="9"/>
  <c r="KXY71" i="9"/>
  <c r="KYA71" i="9"/>
  <c r="KYC71" i="9"/>
  <c r="KYE71" i="9"/>
  <c r="KYG71" i="9"/>
  <c r="KYI71" i="9"/>
  <c r="KYK71" i="9"/>
  <c r="KYM71" i="9"/>
  <c r="KYO71" i="9"/>
  <c r="KYQ71" i="9"/>
  <c r="KYS71" i="9"/>
  <c r="KYU71" i="9"/>
  <c r="KYW71" i="9"/>
  <c r="KYY71" i="9"/>
  <c r="KZA71" i="9"/>
  <c r="KZC71" i="9"/>
  <c r="KZE71" i="9"/>
  <c r="KZG71" i="9"/>
  <c r="KZI71" i="9"/>
  <c r="KZK71" i="9"/>
  <c r="KZM71" i="9"/>
  <c r="KZO71" i="9"/>
  <c r="KZQ71" i="9"/>
  <c r="KZS71" i="9"/>
  <c r="KZU71" i="9"/>
  <c r="KZW71" i="9"/>
  <c r="KZY71" i="9"/>
  <c r="LAA71" i="9"/>
  <c r="LAC71" i="9"/>
  <c r="LAE71" i="9"/>
  <c r="LAG71" i="9"/>
  <c r="LAI71" i="9"/>
  <c r="LAK71" i="9"/>
  <c r="LAM71" i="9"/>
  <c r="LAO71" i="9"/>
  <c r="LAQ71" i="9"/>
  <c r="LAS71" i="9"/>
  <c r="LAU71" i="9"/>
  <c r="LAW71" i="9"/>
  <c r="LAY71" i="9"/>
  <c r="LBA71" i="9"/>
  <c r="LBC71" i="9"/>
  <c r="LBE71" i="9"/>
  <c r="LBG71" i="9"/>
  <c r="LBI71" i="9"/>
  <c r="LBK71" i="9"/>
  <c r="LBM71" i="9"/>
  <c r="LBO71" i="9"/>
  <c r="LBQ71" i="9"/>
  <c r="LBS71" i="9"/>
  <c r="LBU71" i="9"/>
  <c r="LBW71" i="9"/>
  <c r="LBY71" i="9"/>
  <c r="LCA71" i="9"/>
  <c r="LCC71" i="9"/>
  <c r="LCE71" i="9"/>
  <c r="LCG71" i="9"/>
  <c r="LCI71" i="9"/>
  <c r="LCK71" i="9"/>
  <c r="LCM71" i="9"/>
  <c r="LCO71" i="9"/>
  <c r="LCQ71" i="9"/>
  <c r="LCS71" i="9"/>
  <c r="LCU71" i="9"/>
  <c r="LCW71" i="9"/>
  <c r="LCY71" i="9"/>
  <c r="LDA71" i="9"/>
  <c r="LDC71" i="9"/>
  <c r="LDE71" i="9"/>
  <c r="LDG71" i="9"/>
  <c r="LDI71" i="9"/>
  <c r="LDK71" i="9"/>
  <c r="LDM71" i="9"/>
  <c r="LDO71" i="9"/>
  <c r="LDQ71" i="9"/>
  <c r="LDS71" i="9"/>
  <c r="LDU71" i="9"/>
  <c r="LDW71" i="9"/>
  <c r="LDY71" i="9"/>
  <c r="LEA71" i="9"/>
  <c r="LEC71" i="9"/>
  <c r="LEE71" i="9"/>
  <c r="LEG71" i="9"/>
  <c r="LEI71" i="9"/>
  <c r="LEK71" i="9"/>
  <c r="LEM71" i="9"/>
  <c r="LEO71" i="9"/>
  <c r="LEQ71" i="9"/>
  <c r="LES71" i="9"/>
  <c r="LEU71" i="9"/>
  <c r="LEW71" i="9"/>
  <c r="LEY71" i="9"/>
  <c r="LFA71" i="9"/>
  <c r="LFC71" i="9"/>
  <c r="LFE71" i="9"/>
  <c r="LFG71" i="9"/>
  <c r="LFI71" i="9"/>
  <c r="LFK71" i="9"/>
  <c r="LFM71" i="9"/>
  <c r="LFO71" i="9"/>
  <c r="LFQ71" i="9"/>
  <c r="LFS71" i="9"/>
  <c r="LFU71" i="9"/>
  <c r="LFW71" i="9"/>
  <c r="LFY71" i="9"/>
  <c r="LGA71" i="9"/>
  <c r="LGC71" i="9"/>
  <c r="LGE71" i="9"/>
  <c r="LGG71" i="9"/>
  <c r="LGI71" i="9"/>
  <c r="LGK71" i="9"/>
  <c r="LGM71" i="9"/>
  <c r="LGO71" i="9"/>
  <c r="LGQ71" i="9"/>
  <c r="LGS71" i="9"/>
  <c r="LGU71" i="9"/>
  <c r="LGW71" i="9"/>
  <c r="LGY71" i="9"/>
  <c r="LHA71" i="9"/>
  <c r="LHC71" i="9"/>
  <c r="LHE71" i="9"/>
  <c r="LHG71" i="9"/>
  <c r="LHI71" i="9"/>
  <c r="LHK71" i="9"/>
  <c r="LHM71" i="9"/>
  <c r="LHO71" i="9"/>
  <c r="LHQ71" i="9"/>
  <c r="LHS71" i="9"/>
  <c r="LHU71" i="9"/>
  <c r="LHW71" i="9"/>
  <c r="LHY71" i="9"/>
  <c r="LIA71" i="9"/>
  <c r="LIC71" i="9"/>
  <c r="LIE71" i="9"/>
  <c r="LIG71" i="9"/>
  <c r="LII71" i="9"/>
  <c r="LIK71" i="9"/>
  <c r="LIM71" i="9"/>
  <c r="LIO71" i="9"/>
  <c r="LIQ71" i="9"/>
  <c r="LIS71" i="9"/>
  <c r="LIU71" i="9"/>
  <c r="LIW71" i="9"/>
  <c r="LIY71" i="9"/>
  <c r="LJA71" i="9"/>
  <c r="LJC71" i="9"/>
  <c r="LJE71" i="9"/>
  <c r="LJG71" i="9"/>
  <c r="LJI71" i="9"/>
  <c r="LJK71" i="9"/>
  <c r="LJM71" i="9"/>
  <c r="LJO71" i="9"/>
  <c r="LJQ71" i="9"/>
  <c r="LJS71" i="9"/>
  <c r="LJU71" i="9"/>
  <c r="LJW71" i="9"/>
  <c r="LJY71" i="9"/>
  <c r="LKA71" i="9"/>
  <c r="LKC71" i="9"/>
  <c r="LKE71" i="9"/>
  <c r="LKG71" i="9"/>
  <c r="LKI71" i="9"/>
  <c r="LKK71" i="9"/>
  <c r="LKM71" i="9"/>
  <c r="LKO71" i="9"/>
  <c r="LKQ71" i="9"/>
  <c r="LKS71" i="9"/>
  <c r="LKU71" i="9"/>
  <c r="LKW71" i="9"/>
  <c r="LKY71" i="9"/>
  <c r="LLA71" i="9"/>
  <c r="LLC71" i="9"/>
  <c r="LLE71" i="9"/>
  <c r="LLG71" i="9"/>
  <c r="LLI71" i="9"/>
  <c r="LLK71" i="9"/>
  <c r="LLM71" i="9"/>
  <c r="LLO71" i="9"/>
  <c r="LLQ71" i="9"/>
  <c r="LLS71" i="9"/>
  <c r="LLU71" i="9"/>
  <c r="LLW71" i="9"/>
  <c r="LLY71" i="9"/>
  <c r="LMA71" i="9"/>
  <c r="LMC71" i="9"/>
  <c r="LME71" i="9"/>
  <c r="LMG71" i="9"/>
  <c r="LMI71" i="9"/>
  <c r="LMK71" i="9"/>
  <c r="LMM71" i="9"/>
  <c r="LMO71" i="9"/>
  <c r="LMQ71" i="9"/>
  <c r="LMS71" i="9"/>
  <c r="LMU71" i="9"/>
  <c r="LMW71" i="9"/>
  <c r="LMY71" i="9"/>
  <c r="LNA71" i="9"/>
  <c r="LNC71" i="9"/>
  <c r="LNE71" i="9"/>
  <c r="LNG71" i="9"/>
  <c r="LNI71" i="9"/>
  <c r="LNK71" i="9"/>
  <c r="LNM71" i="9"/>
  <c r="LNO71" i="9"/>
  <c r="LNQ71" i="9"/>
  <c r="LNS71" i="9"/>
  <c r="LNU71" i="9"/>
  <c r="LNW71" i="9"/>
  <c r="LNY71" i="9"/>
  <c r="LOA71" i="9"/>
  <c r="LOC71" i="9"/>
  <c r="LOE71" i="9"/>
  <c r="LOG71" i="9"/>
  <c r="LOI71" i="9"/>
  <c r="LOK71" i="9"/>
  <c r="LOM71" i="9"/>
  <c r="LOO71" i="9"/>
  <c r="LOQ71" i="9"/>
  <c r="LOS71" i="9"/>
  <c r="LOU71" i="9"/>
  <c r="LOW71" i="9"/>
  <c r="LOY71" i="9"/>
  <c r="LPA71" i="9"/>
  <c r="LPC71" i="9"/>
  <c r="LPE71" i="9"/>
  <c r="LPG71" i="9"/>
  <c r="LPI71" i="9"/>
  <c r="LPK71" i="9"/>
  <c r="LPM71" i="9"/>
  <c r="LPO71" i="9"/>
  <c r="LPQ71" i="9"/>
  <c r="LPS71" i="9"/>
  <c r="LPU71" i="9"/>
  <c r="LPW71" i="9"/>
  <c r="LPY71" i="9"/>
  <c r="LQA71" i="9"/>
  <c r="LQC71" i="9"/>
  <c r="LQE71" i="9"/>
  <c r="LQG71" i="9"/>
  <c r="LQI71" i="9"/>
  <c r="LQK71" i="9"/>
  <c r="LQM71" i="9"/>
  <c r="LQO71" i="9"/>
  <c r="LQQ71" i="9"/>
  <c r="LQS71" i="9"/>
  <c r="LQU71" i="9"/>
  <c r="LQW71" i="9"/>
  <c r="LQY71" i="9"/>
  <c r="LRA71" i="9"/>
  <c r="LRC71" i="9"/>
  <c r="LRE71" i="9"/>
  <c r="LRG71" i="9"/>
  <c r="LRI71" i="9"/>
  <c r="LRK71" i="9"/>
  <c r="LRM71" i="9"/>
  <c r="LRO71" i="9"/>
  <c r="LRQ71" i="9"/>
  <c r="LRS71" i="9"/>
  <c r="LRU71" i="9"/>
  <c r="LRW71" i="9"/>
  <c r="LRY71" i="9"/>
  <c r="LSA71" i="9"/>
  <c r="LSC71" i="9"/>
  <c r="LSE71" i="9"/>
  <c r="LSG71" i="9"/>
  <c r="LSI71" i="9"/>
  <c r="LSK71" i="9"/>
  <c r="LSM71" i="9"/>
  <c r="LSO71" i="9"/>
  <c r="LSQ71" i="9"/>
  <c r="LSS71" i="9"/>
  <c r="LSU71" i="9"/>
  <c r="LSW71" i="9"/>
  <c r="LSY71" i="9"/>
  <c r="LTA71" i="9"/>
  <c r="LTC71" i="9"/>
  <c r="LTE71" i="9"/>
  <c r="LTG71" i="9"/>
  <c r="LTI71" i="9"/>
  <c r="LTK71" i="9"/>
  <c r="LTM71" i="9"/>
  <c r="LTO71" i="9"/>
  <c r="LTQ71" i="9"/>
  <c r="LTS71" i="9"/>
  <c r="LTU71" i="9"/>
  <c r="LTW71" i="9"/>
  <c r="LTY71" i="9"/>
  <c r="LUA71" i="9"/>
  <c r="LUC71" i="9"/>
  <c r="LUE71" i="9"/>
  <c r="LUG71" i="9"/>
  <c r="LUI71" i="9"/>
  <c r="LUK71" i="9"/>
  <c r="LUM71" i="9"/>
  <c r="LUO71" i="9"/>
  <c r="LUQ71" i="9"/>
  <c r="LUS71" i="9"/>
  <c r="LUU71" i="9"/>
  <c r="LUW71" i="9"/>
  <c r="LUY71" i="9"/>
  <c r="LVA71" i="9"/>
  <c r="LVC71" i="9"/>
  <c r="LVE71" i="9"/>
  <c r="LVG71" i="9"/>
  <c r="LVI71" i="9"/>
  <c r="LVK71" i="9"/>
  <c r="LVM71" i="9"/>
  <c r="LVO71" i="9"/>
  <c r="LVQ71" i="9"/>
  <c r="LVS71" i="9"/>
  <c r="LVU71" i="9"/>
  <c r="LVW71" i="9"/>
  <c r="LVY71" i="9"/>
  <c r="LWA71" i="9"/>
  <c r="LWC71" i="9"/>
  <c r="LWE71" i="9"/>
  <c r="LWG71" i="9"/>
  <c r="LWI71" i="9"/>
  <c r="LWK71" i="9"/>
  <c r="LWM71" i="9"/>
  <c r="LWO71" i="9"/>
  <c r="LWQ71" i="9"/>
  <c r="LWS71" i="9"/>
  <c r="LWU71" i="9"/>
  <c r="LWW71" i="9"/>
  <c r="LWY71" i="9"/>
  <c r="LXA71" i="9"/>
  <c r="LXC71" i="9"/>
  <c r="LXE71" i="9"/>
  <c r="LXG71" i="9"/>
  <c r="LXI71" i="9"/>
  <c r="LXK71" i="9"/>
  <c r="LXM71" i="9"/>
  <c r="LXO71" i="9"/>
  <c r="LXQ71" i="9"/>
  <c r="LXS71" i="9"/>
  <c r="LXU71" i="9"/>
  <c r="LXW71" i="9"/>
  <c r="LXY71" i="9"/>
  <c r="LYA71" i="9"/>
  <c r="LYC71" i="9"/>
  <c r="LYE71" i="9"/>
  <c r="LYG71" i="9"/>
  <c r="LYI71" i="9"/>
  <c r="LYK71" i="9"/>
  <c r="LYM71" i="9"/>
  <c r="LYO71" i="9"/>
  <c r="LYQ71" i="9"/>
  <c r="LYS71" i="9"/>
  <c r="LYU71" i="9"/>
  <c r="LYW71" i="9"/>
  <c r="LYY71" i="9"/>
  <c r="LZA71" i="9"/>
  <c r="LZC71" i="9"/>
  <c r="LZE71" i="9"/>
  <c r="LZG71" i="9"/>
  <c r="LZI71" i="9"/>
  <c r="LZK71" i="9"/>
  <c r="LZM71" i="9"/>
  <c r="LZO71" i="9"/>
  <c r="LZQ71" i="9"/>
  <c r="LZS71" i="9"/>
  <c r="LZU71" i="9"/>
  <c r="LZW71" i="9"/>
  <c r="LZY71" i="9"/>
  <c r="MAA71" i="9"/>
  <c r="MAC71" i="9"/>
  <c r="MAE71" i="9"/>
  <c r="MAG71" i="9"/>
  <c r="MAI71" i="9"/>
  <c r="MAK71" i="9"/>
  <c r="MAM71" i="9"/>
  <c r="MAO71" i="9"/>
  <c r="MAQ71" i="9"/>
  <c r="MAS71" i="9"/>
  <c r="MAU71" i="9"/>
  <c r="MAW71" i="9"/>
  <c r="MAY71" i="9"/>
  <c r="MBA71" i="9"/>
  <c r="MBC71" i="9"/>
  <c r="MBE71" i="9"/>
  <c r="MBG71" i="9"/>
  <c r="MBI71" i="9"/>
  <c r="MBK71" i="9"/>
  <c r="MBM71" i="9"/>
  <c r="MBO71" i="9"/>
  <c r="MBQ71" i="9"/>
  <c r="MBS71" i="9"/>
  <c r="MBU71" i="9"/>
  <c r="MBW71" i="9"/>
  <c r="MBY71" i="9"/>
  <c r="MCA71" i="9"/>
  <c r="MCC71" i="9"/>
  <c r="MCE71" i="9"/>
  <c r="MCG71" i="9"/>
  <c r="MCI71" i="9"/>
  <c r="MCK71" i="9"/>
  <c r="MCM71" i="9"/>
  <c r="MCO71" i="9"/>
  <c r="MCQ71" i="9"/>
  <c r="MCS71" i="9"/>
  <c r="MCU71" i="9"/>
  <c r="MCW71" i="9"/>
  <c r="MCY71" i="9"/>
  <c r="MDA71" i="9"/>
  <c r="MDC71" i="9"/>
  <c r="MDE71" i="9"/>
  <c r="MDG71" i="9"/>
  <c r="MDI71" i="9"/>
  <c r="MDK71" i="9"/>
  <c r="MDM71" i="9"/>
  <c r="MDO71" i="9"/>
  <c r="MDQ71" i="9"/>
  <c r="MDS71" i="9"/>
  <c r="MDU71" i="9"/>
  <c r="MDW71" i="9"/>
  <c r="MDY71" i="9"/>
  <c r="MEA71" i="9"/>
  <c r="MEC71" i="9"/>
  <c r="MEE71" i="9"/>
  <c r="MEG71" i="9"/>
  <c r="MEI71" i="9"/>
  <c r="MEK71" i="9"/>
  <c r="MEM71" i="9"/>
  <c r="MEO71" i="9"/>
  <c r="MEQ71" i="9"/>
  <c r="MES71" i="9"/>
  <c r="MEU71" i="9"/>
  <c r="MEW71" i="9"/>
  <c r="MEY71" i="9"/>
  <c r="MFA71" i="9"/>
  <c r="MFC71" i="9"/>
  <c r="MFE71" i="9"/>
  <c r="MFG71" i="9"/>
  <c r="MFI71" i="9"/>
  <c r="MFK71" i="9"/>
  <c r="MFM71" i="9"/>
  <c r="MFO71" i="9"/>
  <c r="MFQ71" i="9"/>
  <c r="MFS71" i="9"/>
  <c r="MFU71" i="9"/>
  <c r="MFW71" i="9"/>
  <c r="MFY71" i="9"/>
  <c r="MGA71" i="9"/>
  <c r="MGC71" i="9"/>
  <c r="MGE71" i="9"/>
  <c r="MGG71" i="9"/>
  <c r="MGI71" i="9"/>
  <c r="MGK71" i="9"/>
  <c r="MGM71" i="9"/>
  <c r="MGO71" i="9"/>
  <c r="MGQ71" i="9"/>
  <c r="MGS71" i="9"/>
  <c r="MGU71" i="9"/>
  <c r="MGW71" i="9"/>
  <c r="MGY71" i="9"/>
  <c r="MHA71" i="9"/>
  <c r="MHC71" i="9"/>
  <c r="MHE71" i="9"/>
  <c r="MHG71" i="9"/>
  <c r="MHI71" i="9"/>
  <c r="MHK71" i="9"/>
  <c r="MHM71" i="9"/>
  <c r="MHO71" i="9"/>
  <c r="MHQ71" i="9"/>
  <c r="MHS71" i="9"/>
  <c r="MHU71" i="9"/>
  <c r="MHW71" i="9"/>
  <c r="MHY71" i="9"/>
  <c r="MIA71" i="9"/>
  <c r="MIC71" i="9"/>
  <c r="MIE71" i="9"/>
  <c r="MIG71" i="9"/>
  <c r="MII71" i="9"/>
  <c r="MIK71" i="9"/>
  <c r="MIM71" i="9"/>
  <c r="MIO71" i="9"/>
  <c r="MIQ71" i="9"/>
  <c r="MIS71" i="9"/>
  <c r="MIU71" i="9"/>
  <c r="MIW71" i="9"/>
  <c r="MIY71" i="9"/>
  <c r="MJA71" i="9"/>
  <c r="MJC71" i="9"/>
  <c r="MJE71" i="9"/>
  <c r="MJG71" i="9"/>
  <c r="MJI71" i="9"/>
  <c r="MJK71" i="9"/>
  <c r="MJM71" i="9"/>
  <c r="MJO71" i="9"/>
  <c r="MJQ71" i="9"/>
  <c r="MJS71" i="9"/>
  <c r="MJU71" i="9"/>
  <c r="MJW71" i="9"/>
  <c r="MJY71" i="9"/>
  <c r="MKA71" i="9"/>
  <c r="MKC71" i="9"/>
  <c r="MKE71" i="9"/>
  <c r="MKG71" i="9"/>
  <c r="MKI71" i="9"/>
  <c r="MKK71" i="9"/>
  <c r="MKM71" i="9"/>
  <c r="MKO71" i="9"/>
  <c r="MKQ71" i="9"/>
  <c r="MKS71" i="9"/>
  <c r="MKU71" i="9"/>
  <c r="MKW71" i="9"/>
  <c r="MKY71" i="9"/>
  <c r="MLA71" i="9"/>
  <c r="MLC71" i="9"/>
  <c r="MLE71" i="9"/>
  <c r="MLG71" i="9"/>
  <c r="MLI71" i="9"/>
  <c r="MLK71" i="9"/>
  <c r="MLM71" i="9"/>
  <c r="MLO71" i="9"/>
  <c r="MLQ71" i="9"/>
  <c r="MLS71" i="9"/>
  <c r="MLU71" i="9"/>
  <c r="MLW71" i="9"/>
  <c r="MLY71" i="9"/>
  <c r="MMA71" i="9"/>
  <c r="MMC71" i="9"/>
  <c r="MME71" i="9"/>
  <c r="MMG71" i="9"/>
  <c r="MMI71" i="9"/>
  <c r="MMK71" i="9"/>
  <c r="MMM71" i="9"/>
  <c r="MMO71" i="9"/>
  <c r="MMQ71" i="9"/>
  <c r="MMS71" i="9"/>
  <c r="MMU71" i="9"/>
  <c r="MMW71" i="9"/>
  <c r="MMY71" i="9"/>
  <c r="MNA71" i="9"/>
  <c r="MNC71" i="9"/>
  <c r="MNE71" i="9"/>
  <c r="MNG71" i="9"/>
  <c r="MNI71" i="9"/>
  <c r="MNK71" i="9"/>
  <c r="MNM71" i="9"/>
  <c r="MNO71" i="9"/>
  <c r="MNQ71" i="9"/>
  <c r="MNS71" i="9"/>
  <c r="MNU71" i="9"/>
  <c r="MNW71" i="9"/>
  <c r="MNY71" i="9"/>
  <c r="MOA71" i="9"/>
  <c r="MOC71" i="9"/>
  <c r="MOE71" i="9"/>
  <c r="MOG71" i="9"/>
  <c r="MOI71" i="9"/>
  <c r="MOK71" i="9"/>
  <c r="MOM71" i="9"/>
  <c r="MOO71" i="9"/>
  <c r="MOQ71" i="9"/>
  <c r="MOS71" i="9"/>
  <c r="MOU71" i="9"/>
  <c r="MOW71" i="9"/>
  <c r="MOY71" i="9"/>
  <c r="MPA71" i="9"/>
  <c r="MPC71" i="9"/>
  <c r="MPE71" i="9"/>
  <c r="MPG71" i="9"/>
  <c r="MPI71" i="9"/>
  <c r="MPK71" i="9"/>
  <c r="MPM71" i="9"/>
  <c r="MPO71" i="9"/>
  <c r="MPQ71" i="9"/>
  <c r="MPS71" i="9"/>
  <c r="MPU71" i="9"/>
  <c r="MPW71" i="9"/>
  <c r="MPY71" i="9"/>
  <c r="MQA71" i="9"/>
  <c r="MQC71" i="9"/>
  <c r="MQE71" i="9"/>
  <c r="MQG71" i="9"/>
  <c r="MQI71" i="9"/>
  <c r="MQK71" i="9"/>
  <c r="MQM71" i="9"/>
  <c r="MQO71" i="9"/>
  <c r="MQQ71" i="9"/>
  <c r="MQS71" i="9"/>
  <c r="MQU71" i="9"/>
  <c r="MQW71" i="9"/>
  <c r="MQY71" i="9"/>
  <c r="MRA71" i="9"/>
  <c r="MRC71" i="9"/>
  <c r="MRE71" i="9"/>
  <c r="MRG71" i="9"/>
  <c r="MRI71" i="9"/>
  <c r="MRK71" i="9"/>
  <c r="MRM71" i="9"/>
  <c r="MRO71" i="9"/>
  <c r="MRQ71" i="9"/>
  <c r="MRS71" i="9"/>
  <c r="MRU71" i="9"/>
  <c r="MRW71" i="9"/>
  <c r="MRY71" i="9"/>
  <c r="MSA71" i="9"/>
  <c r="MSC71" i="9"/>
  <c r="MSE71" i="9"/>
  <c r="MSG71" i="9"/>
  <c r="MSI71" i="9"/>
  <c r="MSK71" i="9"/>
  <c r="MSM71" i="9"/>
  <c r="MSO71" i="9"/>
  <c r="MSQ71" i="9"/>
  <c r="MSS71" i="9"/>
  <c r="MSU71" i="9"/>
  <c r="MSW71" i="9"/>
  <c r="MSY71" i="9"/>
  <c r="MTA71" i="9"/>
  <c r="MTC71" i="9"/>
  <c r="MTE71" i="9"/>
  <c r="MTG71" i="9"/>
  <c r="MTI71" i="9"/>
  <c r="MTK71" i="9"/>
  <c r="MTM71" i="9"/>
  <c r="MTO71" i="9"/>
  <c r="MTQ71" i="9"/>
  <c r="MTS71" i="9"/>
  <c r="MTU71" i="9"/>
  <c r="MTW71" i="9"/>
  <c r="MTY71" i="9"/>
  <c r="MUA71" i="9"/>
  <c r="MUC71" i="9"/>
  <c r="MUE71" i="9"/>
  <c r="MUG71" i="9"/>
  <c r="MUI71" i="9"/>
  <c r="MUK71" i="9"/>
  <c r="MUM71" i="9"/>
  <c r="MUO71" i="9"/>
  <c r="MUQ71" i="9"/>
  <c r="MUS71" i="9"/>
  <c r="MUU71" i="9"/>
  <c r="MUW71" i="9"/>
  <c r="MUY71" i="9"/>
  <c r="MVA71" i="9"/>
  <c r="MVC71" i="9"/>
  <c r="MVE71" i="9"/>
  <c r="MVG71" i="9"/>
  <c r="MVI71" i="9"/>
  <c r="MVK71" i="9"/>
  <c r="MVM71" i="9"/>
  <c r="MVO71" i="9"/>
  <c r="MVQ71" i="9"/>
  <c r="MVS71" i="9"/>
  <c r="MVU71" i="9"/>
  <c r="MVW71" i="9"/>
  <c r="MVY71" i="9"/>
  <c r="MWA71" i="9"/>
  <c r="MWC71" i="9"/>
  <c r="MWE71" i="9"/>
  <c r="MWG71" i="9"/>
  <c r="MWI71" i="9"/>
  <c r="MWK71" i="9"/>
  <c r="MWM71" i="9"/>
  <c r="MWO71" i="9"/>
  <c r="MWQ71" i="9"/>
  <c r="MWS71" i="9"/>
  <c r="MWU71" i="9"/>
  <c r="MWW71" i="9"/>
  <c r="MWY71" i="9"/>
  <c r="MXA71" i="9"/>
  <c r="MXC71" i="9"/>
  <c r="MXE71" i="9"/>
  <c r="MXG71" i="9"/>
  <c r="MXI71" i="9"/>
  <c r="MXK71" i="9"/>
  <c r="MXM71" i="9"/>
  <c r="MXO71" i="9"/>
  <c r="MXQ71" i="9"/>
  <c r="MXS71" i="9"/>
  <c r="MXU71" i="9"/>
  <c r="MXW71" i="9"/>
  <c r="MXY71" i="9"/>
  <c r="MYA71" i="9"/>
  <c r="MYC71" i="9"/>
  <c r="MYE71" i="9"/>
  <c r="MYG71" i="9"/>
  <c r="MYI71" i="9"/>
  <c r="MYK71" i="9"/>
  <c r="MYM71" i="9"/>
  <c r="MYO71" i="9"/>
  <c r="MYQ71" i="9"/>
  <c r="MYS71" i="9"/>
  <c r="MYU71" i="9"/>
  <c r="MYW71" i="9"/>
  <c r="MYY71" i="9"/>
  <c r="MZA71" i="9"/>
  <c r="MZC71" i="9"/>
  <c r="MZE71" i="9"/>
  <c r="MZG71" i="9"/>
  <c r="MZI71" i="9"/>
  <c r="MZK71" i="9"/>
  <c r="MZM71" i="9"/>
  <c r="MZO71" i="9"/>
  <c r="MZQ71" i="9"/>
  <c r="MZS71" i="9"/>
  <c r="MZU71" i="9"/>
  <c r="MZW71" i="9"/>
  <c r="MZY71" i="9"/>
  <c r="NAA71" i="9"/>
  <c r="NAC71" i="9"/>
  <c r="NAE71" i="9"/>
  <c r="NAG71" i="9"/>
  <c r="NAI71" i="9"/>
  <c r="NAK71" i="9"/>
  <c r="NAM71" i="9"/>
  <c r="NAO71" i="9"/>
  <c r="NAQ71" i="9"/>
  <c r="NAS71" i="9"/>
  <c r="NAU71" i="9"/>
  <c r="NAW71" i="9"/>
  <c r="NAY71" i="9"/>
  <c r="NBA71" i="9"/>
  <c r="NBC71" i="9"/>
  <c r="NBE71" i="9"/>
  <c r="NBG71" i="9"/>
  <c r="NBI71" i="9"/>
  <c r="NBK71" i="9"/>
  <c r="NBM71" i="9"/>
  <c r="NBO71" i="9"/>
  <c r="NBQ71" i="9"/>
  <c r="NBS71" i="9"/>
  <c r="NBU71" i="9"/>
  <c r="NBW71" i="9"/>
  <c r="NBY71" i="9"/>
  <c r="NCA71" i="9"/>
  <c r="NCC71" i="9"/>
  <c r="NCE71" i="9"/>
  <c r="NCG71" i="9"/>
  <c r="NCI71" i="9"/>
  <c r="NCK71" i="9"/>
  <c r="NCM71" i="9"/>
  <c r="NCO71" i="9"/>
  <c r="NCQ71" i="9"/>
  <c r="NCS71" i="9"/>
  <c r="NCU71" i="9"/>
  <c r="NCW71" i="9"/>
  <c r="NCY71" i="9"/>
  <c r="NDA71" i="9"/>
  <c r="NDC71" i="9"/>
  <c r="NDE71" i="9"/>
  <c r="NDG71" i="9"/>
  <c r="NDI71" i="9"/>
  <c r="NDK71" i="9"/>
  <c r="NDM71" i="9"/>
  <c r="NDO71" i="9"/>
  <c r="NDQ71" i="9"/>
  <c r="NDS71" i="9"/>
  <c r="NDU71" i="9"/>
  <c r="NDW71" i="9"/>
  <c r="NDY71" i="9"/>
  <c r="NEA71" i="9"/>
  <c r="NEC71" i="9"/>
  <c r="NEE71" i="9"/>
  <c r="NEG71" i="9"/>
  <c r="NEI71" i="9"/>
  <c r="NEK71" i="9"/>
  <c r="NEM71" i="9"/>
  <c r="NEO71" i="9"/>
  <c r="NEQ71" i="9"/>
  <c r="NES71" i="9"/>
  <c r="NEU71" i="9"/>
  <c r="NEW71" i="9"/>
  <c r="NEY71" i="9"/>
  <c r="NFA71" i="9"/>
  <c r="NFC71" i="9"/>
  <c r="NFE71" i="9"/>
  <c r="NFG71" i="9"/>
  <c r="NFI71" i="9"/>
  <c r="NFK71" i="9"/>
  <c r="NFM71" i="9"/>
  <c r="NFO71" i="9"/>
  <c r="NFQ71" i="9"/>
  <c r="NFS71" i="9"/>
  <c r="NFU71" i="9"/>
  <c r="NFW71" i="9"/>
  <c r="NFY71" i="9"/>
  <c r="NGA71" i="9"/>
  <c r="NGC71" i="9"/>
  <c r="NGE71" i="9"/>
  <c r="NGG71" i="9"/>
  <c r="NGI71" i="9"/>
  <c r="NGK71" i="9"/>
  <c r="NGM71" i="9"/>
  <c r="NGO71" i="9"/>
  <c r="NGQ71" i="9"/>
  <c r="NGS71" i="9"/>
  <c r="NGU71" i="9"/>
  <c r="NGW71" i="9"/>
  <c r="NGY71" i="9"/>
  <c r="NHA71" i="9"/>
  <c r="NHC71" i="9"/>
  <c r="NHE71" i="9"/>
  <c r="NHG71" i="9"/>
  <c r="NHI71" i="9"/>
  <c r="NHK71" i="9"/>
  <c r="NHM71" i="9"/>
  <c r="NHO71" i="9"/>
  <c r="NHQ71" i="9"/>
  <c r="NHS71" i="9"/>
  <c r="NHU71" i="9"/>
  <c r="NHW71" i="9"/>
  <c r="NHY71" i="9"/>
  <c r="NIA71" i="9"/>
  <c r="NIC71" i="9"/>
  <c r="NIE71" i="9"/>
  <c r="NIG71" i="9"/>
  <c r="NII71" i="9"/>
  <c r="NIK71" i="9"/>
  <c r="NIM71" i="9"/>
  <c r="NIO71" i="9"/>
  <c r="NIQ71" i="9"/>
  <c r="NIS71" i="9"/>
  <c r="NIU71" i="9"/>
  <c r="NIW71" i="9"/>
  <c r="NIY71" i="9"/>
  <c r="NJA71" i="9"/>
  <c r="NJC71" i="9"/>
  <c r="NJE71" i="9"/>
  <c r="NJG71" i="9"/>
  <c r="NJI71" i="9"/>
  <c r="NJK71" i="9"/>
  <c r="NJM71" i="9"/>
  <c r="NJO71" i="9"/>
  <c r="NJQ71" i="9"/>
  <c r="NJS71" i="9"/>
  <c r="NJU71" i="9"/>
  <c r="NJW71" i="9"/>
  <c r="NJY71" i="9"/>
  <c r="NKA71" i="9"/>
  <c r="NKC71" i="9"/>
  <c r="NKE71" i="9"/>
  <c r="NKG71" i="9"/>
  <c r="NKI71" i="9"/>
  <c r="NKK71" i="9"/>
  <c r="NKM71" i="9"/>
  <c r="NKO71" i="9"/>
  <c r="NKQ71" i="9"/>
  <c r="NKS71" i="9"/>
  <c r="NKU71" i="9"/>
  <c r="NKW71" i="9"/>
  <c r="NKY71" i="9"/>
  <c r="NLA71" i="9"/>
  <c r="NLC71" i="9"/>
  <c r="NLE71" i="9"/>
  <c r="NLG71" i="9"/>
  <c r="NLI71" i="9"/>
  <c r="NLK71" i="9"/>
  <c r="NLM71" i="9"/>
  <c r="NLO71" i="9"/>
  <c r="NLQ71" i="9"/>
  <c r="NLS71" i="9"/>
  <c r="NLU71" i="9"/>
  <c r="NLW71" i="9"/>
  <c r="NLY71" i="9"/>
  <c r="NMA71" i="9"/>
  <c r="NMC71" i="9"/>
  <c r="NME71" i="9"/>
  <c r="NMG71" i="9"/>
  <c r="NMI71" i="9"/>
  <c r="NMK71" i="9"/>
  <c r="NMM71" i="9"/>
  <c r="NMO71" i="9"/>
  <c r="NMQ71" i="9"/>
  <c r="NMS71" i="9"/>
  <c r="NMU71" i="9"/>
  <c r="NMW71" i="9"/>
  <c r="NMY71" i="9"/>
  <c r="NNA71" i="9"/>
  <c r="NNC71" i="9"/>
  <c r="NNE71" i="9"/>
  <c r="NNG71" i="9"/>
  <c r="NNI71" i="9"/>
  <c r="NNK71" i="9"/>
  <c r="NNM71" i="9"/>
  <c r="NNO71" i="9"/>
  <c r="NNQ71" i="9"/>
  <c r="NNS71" i="9"/>
  <c r="NNU71" i="9"/>
  <c r="NNW71" i="9"/>
  <c r="NNY71" i="9"/>
  <c r="NOA71" i="9"/>
  <c r="NOC71" i="9"/>
  <c r="NOE71" i="9"/>
  <c r="NOG71" i="9"/>
  <c r="NOI71" i="9"/>
  <c r="NOK71" i="9"/>
  <c r="NOM71" i="9"/>
  <c r="NOO71" i="9"/>
  <c r="NOQ71" i="9"/>
  <c r="NOS71" i="9"/>
  <c r="NOU71" i="9"/>
  <c r="NOW71" i="9"/>
  <c r="NOY71" i="9"/>
  <c r="NPA71" i="9"/>
  <c r="NPC71" i="9"/>
  <c r="NPE71" i="9"/>
  <c r="NPG71" i="9"/>
  <c r="NPI71" i="9"/>
  <c r="NPK71" i="9"/>
  <c r="NPM71" i="9"/>
  <c r="NPO71" i="9"/>
  <c r="NPQ71" i="9"/>
  <c r="NPS71" i="9"/>
  <c r="NPU71" i="9"/>
  <c r="NPW71" i="9"/>
  <c r="NPY71" i="9"/>
  <c r="NQA71" i="9"/>
  <c r="NQC71" i="9"/>
  <c r="NQE71" i="9"/>
  <c r="NQG71" i="9"/>
  <c r="NQI71" i="9"/>
  <c r="NQK71" i="9"/>
  <c r="NQM71" i="9"/>
  <c r="NQO71" i="9"/>
  <c r="NQQ71" i="9"/>
  <c r="NQS71" i="9"/>
  <c r="NQU71" i="9"/>
  <c r="NQW71" i="9"/>
  <c r="NQY71" i="9"/>
  <c r="NRA71" i="9"/>
  <c r="NRC71" i="9"/>
  <c r="NRE71" i="9"/>
  <c r="NRG71" i="9"/>
  <c r="NRI71" i="9"/>
  <c r="NRK71" i="9"/>
  <c r="NRM71" i="9"/>
  <c r="NRO71" i="9"/>
  <c r="NRQ71" i="9"/>
  <c r="NRS71" i="9"/>
  <c r="NRU71" i="9"/>
  <c r="NRW71" i="9"/>
  <c r="NRY71" i="9"/>
  <c r="NSA71" i="9"/>
  <c r="NSC71" i="9"/>
  <c r="NSE71" i="9"/>
  <c r="NSG71" i="9"/>
  <c r="NSI71" i="9"/>
  <c r="NSK71" i="9"/>
  <c r="NSM71" i="9"/>
  <c r="NSO71" i="9"/>
  <c r="NSQ71" i="9"/>
  <c r="NSS71" i="9"/>
  <c r="NSU71" i="9"/>
  <c r="NSW71" i="9"/>
  <c r="NSY71" i="9"/>
  <c r="NTA71" i="9"/>
  <c r="NTC71" i="9"/>
  <c r="NTE71" i="9"/>
  <c r="NTG71" i="9"/>
  <c r="NTI71" i="9"/>
  <c r="NTK71" i="9"/>
  <c r="NTM71" i="9"/>
  <c r="NTO71" i="9"/>
  <c r="NTQ71" i="9"/>
  <c r="NTS71" i="9"/>
  <c r="NTU71" i="9"/>
  <c r="NTW71" i="9"/>
  <c r="NTY71" i="9"/>
  <c r="NUA71" i="9"/>
  <c r="NUC71" i="9"/>
  <c r="NUE71" i="9"/>
  <c r="NUG71" i="9"/>
  <c r="NUI71" i="9"/>
  <c r="NUK71" i="9"/>
  <c r="NUM71" i="9"/>
  <c r="NUO71" i="9"/>
  <c r="NUQ71" i="9"/>
  <c r="NUS71" i="9"/>
  <c r="NUU71" i="9"/>
  <c r="NUW71" i="9"/>
  <c r="NUY71" i="9"/>
  <c r="NVA71" i="9"/>
  <c r="NVC71" i="9"/>
  <c r="NVE71" i="9"/>
  <c r="NVG71" i="9"/>
  <c r="NVI71" i="9"/>
  <c r="NVK71" i="9"/>
  <c r="NVM71" i="9"/>
  <c r="NVO71" i="9"/>
  <c r="NVQ71" i="9"/>
  <c r="NVS71" i="9"/>
  <c r="NVU71" i="9"/>
  <c r="NVW71" i="9"/>
  <c r="NVY71" i="9"/>
  <c r="NWA71" i="9"/>
  <c r="NWC71" i="9"/>
  <c r="NWE71" i="9"/>
  <c r="NWG71" i="9"/>
  <c r="NWI71" i="9"/>
  <c r="NWK71" i="9"/>
  <c r="NWM71" i="9"/>
  <c r="NWO71" i="9"/>
  <c r="NWQ71" i="9"/>
  <c r="NWS71" i="9"/>
  <c r="NWU71" i="9"/>
  <c r="NWW71" i="9"/>
  <c r="NWY71" i="9"/>
  <c r="NXA71" i="9"/>
  <c r="NXC71" i="9"/>
  <c r="NXE71" i="9"/>
  <c r="NXG71" i="9"/>
  <c r="NXI71" i="9"/>
  <c r="NXK71" i="9"/>
  <c r="NXM71" i="9"/>
  <c r="NXO71" i="9"/>
  <c r="NXQ71" i="9"/>
  <c r="NXS71" i="9"/>
  <c r="NXU71" i="9"/>
  <c r="NXW71" i="9"/>
  <c r="NXY71" i="9"/>
  <c r="NYA71" i="9"/>
  <c r="NYC71" i="9"/>
  <c r="NYE71" i="9"/>
  <c r="NYG71" i="9"/>
  <c r="NYI71" i="9"/>
  <c r="NYK71" i="9"/>
  <c r="NYM71" i="9"/>
  <c r="NYO71" i="9"/>
  <c r="NYQ71" i="9"/>
  <c r="NYS71" i="9"/>
  <c r="NYU71" i="9"/>
  <c r="NYW71" i="9"/>
  <c r="NYY71" i="9"/>
  <c r="NZA71" i="9"/>
  <c r="NZC71" i="9"/>
  <c r="NZE71" i="9"/>
  <c r="NZG71" i="9"/>
  <c r="NZI71" i="9"/>
  <c r="NZK71" i="9"/>
  <c r="NZM71" i="9"/>
  <c r="NZO71" i="9"/>
  <c r="NZQ71" i="9"/>
  <c r="NZS71" i="9"/>
  <c r="NZU71" i="9"/>
  <c r="NZW71" i="9"/>
  <c r="NZY71" i="9"/>
  <c r="OAA71" i="9"/>
  <c r="OAC71" i="9"/>
  <c r="OAE71" i="9"/>
  <c r="OAG71" i="9"/>
  <c r="OAI71" i="9"/>
  <c r="OAK71" i="9"/>
  <c r="OAM71" i="9"/>
  <c r="OAO71" i="9"/>
  <c r="OAQ71" i="9"/>
  <c r="OAS71" i="9"/>
  <c r="OAU71" i="9"/>
  <c r="OAW71" i="9"/>
  <c r="OAY71" i="9"/>
  <c r="OBA71" i="9"/>
  <c r="OBC71" i="9"/>
  <c r="OBE71" i="9"/>
  <c r="OBG71" i="9"/>
  <c r="OBI71" i="9"/>
  <c r="OBK71" i="9"/>
  <c r="OBM71" i="9"/>
  <c r="OBO71" i="9"/>
  <c r="OBQ71" i="9"/>
  <c r="OBS71" i="9"/>
  <c r="OBU71" i="9"/>
  <c r="OBW71" i="9"/>
  <c r="OBY71" i="9"/>
  <c r="OCA71" i="9"/>
  <c r="OCC71" i="9"/>
  <c r="OCE71" i="9"/>
  <c r="OCG71" i="9"/>
  <c r="OCI71" i="9"/>
  <c r="OCK71" i="9"/>
  <c r="OCM71" i="9"/>
  <c r="OCO71" i="9"/>
  <c r="OCQ71" i="9"/>
  <c r="OCS71" i="9"/>
  <c r="OCU71" i="9"/>
  <c r="OCW71" i="9"/>
  <c r="OCY71" i="9"/>
  <c r="ODA71" i="9"/>
  <c r="ODC71" i="9"/>
  <c r="ODE71" i="9"/>
  <c r="ODG71" i="9"/>
  <c r="ODI71" i="9"/>
  <c r="ODK71" i="9"/>
  <c r="ODM71" i="9"/>
  <c r="ODO71" i="9"/>
  <c r="ODQ71" i="9"/>
  <c r="ODS71" i="9"/>
  <c r="ODU71" i="9"/>
  <c r="ODW71" i="9"/>
  <c r="ODY71" i="9"/>
  <c r="OEA71" i="9"/>
  <c r="OEC71" i="9"/>
  <c r="OEE71" i="9"/>
  <c r="OEG71" i="9"/>
  <c r="OEI71" i="9"/>
  <c r="OEK71" i="9"/>
  <c r="OEM71" i="9"/>
  <c r="OEO71" i="9"/>
  <c r="OEQ71" i="9"/>
  <c r="OES71" i="9"/>
  <c r="OEU71" i="9"/>
  <c r="OEW71" i="9"/>
  <c r="OEY71" i="9"/>
  <c r="OFA71" i="9"/>
  <c r="OFC71" i="9"/>
  <c r="OFE71" i="9"/>
  <c r="OFG71" i="9"/>
  <c r="OFI71" i="9"/>
  <c r="OFK71" i="9"/>
  <c r="OFM71" i="9"/>
  <c r="OFO71" i="9"/>
  <c r="OFQ71" i="9"/>
  <c r="OFS71" i="9"/>
  <c r="OFU71" i="9"/>
  <c r="OFW71" i="9"/>
  <c r="OFY71" i="9"/>
  <c r="OGA71" i="9"/>
  <c r="OGC71" i="9"/>
  <c r="OGE71" i="9"/>
  <c r="OGG71" i="9"/>
  <c r="OGI71" i="9"/>
  <c r="OGK71" i="9"/>
  <c r="OGM71" i="9"/>
  <c r="OGO71" i="9"/>
  <c r="OGQ71" i="9"/>
  <c r="OGS71" i="9"/>
  <c r="OGU71" i="9"/>
  <c r="OGW71" i="9"/>
  <c r="OGY71" i="9"/>
  <c r="OHA71" i="9"/>
  <c r="OHC71" i="9"/>
  <c r="OHE71" i="9"/>
  <c r="OHG71" i="9"/>
  <c r="OHI71" i="9"/>
  <c r="OHK71" i="9"/>
  <c r="OHM71" i="9"/>
  <c r="OHO71" i="9"/>
  <c r="OHQ71" i="9"/>
  <c r="OHS71" i="9"/>
  <c r="OHU71" i="9"/>
  <c r="OHW71" i="9"/>
  <c r="OHY71" i="9"/>
  <c r="OIA71" i="9"/>
  <c r="OIC71" i="9"/>
  <c r="OIE71" i="9"/>
  <c r="OIG71" i="9"/>
  <c r="OII71" i="9"/>
  <c r="OIK71" i="9"/>
  <c r="OIM71" i="9"/>
  <c r="OIO71" i="9"/>
  <c r="OIQ71" i="9"/>
  <c r="OIS71" i="9"/>
  <c r="OIU71" i="9"/>
  <c r="OIW71" i="9"/>
  <c r="OIY71" i="9"/>
  <c r="OJA71" i="9"/>
  <c r="OJC71" i="9"/>
  <c r="OJE71" i="9"/>
  <c r="OJG71" i="9"/>
  <c r="OJI71" i="9"/>
  <c r="OJK71" i="9"/>
  <c r="OJM71" i="9"/>
  <c r="OJO71" i="9"/>
  <c r="OJQ71" i="9"/>
  <c r="OJS71" i="9"/>
  <c r="OJU71" i="9"/>
  <c r="OJW71" i="9"/>
  <c r="OJY71" i="9"/>
  <c r="OKA71" i="9"/>
  <c r="OKC71" i="9"/>
  <c r="OKE71" i="9"/>
  <c r="OKG71" i="9"/>
  <c r="OKI71" i="9"/>
  <c r="OKK71" i="9"/>
  <c r="OKM71" i="9"/>
  <c r="OKO71" i="9"/>
  <c r="OKQ71" i="9"/>
  <c r="OKS71" i="9"/>
  <c r="OKU71" i="9"/>
  <c r="OKW71" i="9"/>
  <c r="OKY71" i="9"/>
  <c r="OLA71" i="9"/>
  <c r="OLC71" i="9"/>
  <c r="OLE71" i="9"/>
  <c r="OLG71" i="9"/>
  <c r="OLI71" i="9"/>
  <c r="OLK71" i="9"/>
  <c r="OLM71" i="9"/>
  <c r="OLO71" i="9"/>
  <c r="OLQ71" i="9"/>
  <c r="OLS71" i="9"/>
  <c r="OLU71" i="9"/>
  <c r="OLW71" i="9"/>
  <c r="OLY71" i="9"/>
  <c r="OMA71" i="9"/>
  <c r="OMC71" i="9"/>
  <c r="OME71" i="9"/>
  <c r="OMG71" i="9"/>
  <c r="OMI71" i="9"/>
  <c r="OMK71" i="9"/>
  <c r="OMM71" i="9"/>
  <c r="OMO71" i="9"/>
  <c r="OMQ71" i="9"/>
  <c r="OMS71" i="9"/>
  <c r="OMU71" i="9"/>
  <c r="OMW71" i="9"/>
  <c r="OMY71" i="9"/>
  <c r="ONA71" i="9"/>
  <c r="ONC71" i="9"/>
  <c r="ONE71" i="9"/>
  <c r="ONG71" i="9"/>
  <c r="ONI71" i="9"/>
  <c r="ONK71" i="9"/>
  <c r="ONM71" i="9"/>
  <c r="ONO71" i="9"/>
  <c r="ONQ71" i="9"/>
  <c r="ONS71" i="9"/>
  <c r="ONU71" i="9"/>
  <c r="ONW71" i="9"/>
  <c r="ONY71" i="9"/>
  <c r="OOA71" i="9"/>
  <c r="OOC71" i="9"/>
  <c r="OOE71" i="9"/>
  <c r="OOG71" i="9"/>
  <c r="OOI71" i="9"/>
  <c r="OOK71" i="9"/>
  <c r="OOM71" i="9"/>
  <c r="OOO71" i="9"/>
  <c r="OOQ71" i="9"/>
  <c r="OOS71" i="9"/>
  <c r="OOU71" i="9"/>
  <c r="OOW71" i="9"/>
  <c r="OOY71" i="9"/>
  <c r="OPA71" i="9"/>
  <c r="OPC71" i="9"/>
  <c r="OPE71" i="9"/>
  <c r="OPG71" i="9"/>
  <c r="OPI71" i="9"/>
  <c r="OPK71" i="9"/>
  <c r="OPM71" i="9"/>
  <c r="OPO71" i="9"/>
  <c r="OPQ71" i="9"/>
  <c r="OPS71" i="9"/>
  <c r="OPU71" i="9"/>
  <c r="OPW71" i="9"/>
  <c r="OPY71" i="9"/>
  <c r="OQA71" i="9"/>
  <c r="OQC71" i="9"/>
  <c r="OQE71" i="9"/>
  <c r="OQG71" i="9"/>
  <c r="OQI71" i="9"/>
  <c r="OQK71" i="9"/>
  <c r="OQM71" i="9"/>
  <c r="OQO71" i="9"/>
  <c r="OQQ71" i="9"/>
  <c r="OQS71" i="9"/>
  <c r="OQU71" i="9"/>
  <c r="OQW71" i="9"/>
  <c r="OQY71" i="9"/>
  <c r="ORA71" i="9"/>
  <c r="ORC71" i="9"/>
  <c r="ORE71" i="9"/>
  <c r="ORG71" i="9"/>
  <c r="ORI71" i="9"/>
  <c r="ORK71" i="9"/>
  <c r="ORM71" i="9"/>
  <c r="ORO71" i="9"/>
  <c r="ORQ71" i="9"/>
  <c r="ORS71" i="9"/>
  <c r="ORU71" i="9"/>
  <c r="ORW71" i="9"/>
  <c r="ORY71" i="9"/>
  <c r="OSA71" i="9"/>
  <c r="OSC71" i="9"/>
  <c r="OSE71" i="9"/>
  <c r="OSG71" i="9"/>
  <c r="OSI71" i="9"/>
  <c r="OSK71" i="9"/>
  <c r="OSM71" i="9"/>
  <c r="OSO71" i="9"/>
  <c r="OSQ71" i="9"/>
  <c r="OSS71" i="9"/>
  <c r="OSU71" i="9"/>
  <c r="OSW71" i="9"/>
  <c r="OSY71" i="9"/>
  <c r="OTA71" i="9"/>
  <c r="OTC71" i="9"/>
  <c r="OTE71" i="9"/>
  <c r="OTG71" i="9"/>
  <c r="OTI71" i="9"/>
  <c r="OTK71" i="9"/>
  <c r="OTM71" i="9"/>
  <c r="OTO71" i="9"/>
  <c r="OTQ71" i="9"/>
  <c r="OTS71" i="9"/>
  <c r="OTU71" i="9"/>
  <c r="OTW71" i="9"/>
  <c r="OTY71" i="9"/>
  <c r="OUA71" i="9"/>
  <c r="OUC71" i="9"/>
  <c r="OUE71" i="9"/>
  <c r="OUG71" i="9"/>
  <c r="OUI71" i="9"/>
  <c r="OUK71" i="9"/>
  <c r="OUM71" i="9"/>
  <c r="OUO71" i="9"/>
  <c r="OUQ71" i="9"/>
  <c r="OUS71" i="9"/>
  <c r="OUU71" i="9"/>
  <c r="OUW71" i="9"/>
  <c r="OUY71" i="9"/>
  <c r="OVA71" i="9"/>
  <c r="OVC71" i="9"/>
  <c r="OVE71" i="9"/>
  <c r="OVG71" i="9"/>
  <c r="OVI71" i="9"/>
  <c r="OVK71" i="9"/>
  <c r="OVM71" i="9"/>
  <c r="OVO71" i="9"/>
  <c r="OVQ71" i="9"/>
  <c r="OVS71" i="9"/>
  <c r="OVU71" i="9"/>
  <c r="OVW71" i="9"/>
  <c r="OVY71" i="9"/>
  <c r="OWA71" i="9"/>
  <c r="OWC71" i="9"/>
  <c r="OWE71" i="9"/>
  <c r="OWG71" i="9"/>
  <c r="OWI71" i="9"/>
  <c r="OWK71" i="9"/>
  <c r="OWM71" i="9"/>
  <c r="OWO71" i="9"/>
  <c r="OWQ71" i="9"/>
  <c r="OWS71" i="9"/>
  <c r="OWU71" i="9"/>
  <c r="OWW71" i="9"/>
  <c r="OWY71" i="9"/>
  <c r="OXA71" i="9"/>
  <c r="OXC71" i="9"/>
  <c r="OXE71" i="9"/>
  <c r="OXG71" i="9"/>
  <c r="OXI71" i="9"/>
  <c r="OXK71" i="9"/>
  <c r="OXM71" i="9"/>
  <c r="OXO71" i="9"/>
  <c r="OXQ71" i="9"/>
  <c r="OXS71" i="9"/>
  <c r="OXU71" i="9"/>
  <c r="OXW71" i="9"/>
  <c r="OXY71" i="9"/>
  <c r="OYA71" i="9"/>
  <c r="OYC71" i="9"/>
  <c r="OYE71" i="9"/>
  <c r="OYG71" i="9"/>
  <c r="OYI71" i="9"/>
  <c r="OYK71" i="9"/>
  <c r="OYM71" i="9"/>
  <c r="OYO71" i="9"/>
  <c r="OYQ71" i="9"/>
  <c r="OYS71" i="9"/>
  <c r="OYU71" i="9"/>
  <c r="OYW71" i="9"/>
  <c r="OYY71" i="9"/>
  <c r="OZA71" i="9"/>
  <c r="OZC71" i="9"/>
  <c r="OZE71" i="9"/>
  <c r="OZG71" i="9"/>
  <c r="OZI71" i="9"/>
  <c r="OZK71" i="9"/>
  <c r="OZM71" i="9"/>
  <c r="OZO71" i="9"/>
  <c r="OZQ71" i="9"/>
  <c r="OZS71" i="9"/>
  <c r="OZU71" i="9"/>
  <c r="OZW71" i="9"/>
  <c r="OZY71" i="9"/>
  <c r="PAA71" i="9"/>
  <c r="PAC71" i="9"/>
  <c r="PAE71" i="9"/>
  <c r="PAG71" i="9"/>
  <c r="PAI71" i="9"/>
  <c r="PAK71" i="9"/>
  <c r="PAM71" i="9"/>
  <c r="PAO71" i="9"/>
  <c r="PAQ71" i="9"/>
  <c r="PAS71" i="9"/>
  <c r="PAU71" i="9"/>
  <c r="PAW71" i="9"/>
  <c r="PAY71" i="9"/>
  <c r="PBA71" i="9"/>
  <c r="PBC71" i="9"/>
  <c r="PBE71" i="9"/>
  <c r="PBG71" i="9"/>
  <c r="PBI71" i="9"/>
  <c r="PBK71" i="9"/>
  <c r="PBM71" i="9"/>
  <c r="PBO71" i="9"/>
  <c r="PBQ71" i="9"/>
  <c r="PBS71" i="9"/>
  <c r="PBU71" i="9"/>
  <c r="PBW71" i="9"/>
  <c r="PBY71" i="9"/>
  <c r="PCA71" i="9"/>
  <c r="PCC71" i="9"/>
  <c r="PCE71" i="9"/>
  <c r="PCG71" i="9"/>
  <c r="PCI71" i="9"/>
  <c r="PCK71" i="9"/>
  <c r="PCM71" i="9"/>
  <c r="PCO71" i="9"/>
  <c r="PCQ71" i="9"/>
  <c r="PCS71" i="9"/>
  <c r="PCU71" i="9"/>
  <c r="PCW71" i="9"/>
  <c r="PCY71" i="9"/>
  <c r="PDA71" i="9"/>
  <c r="PDC71" i="9"/>
  <c r="PDE71" i="9"/>
  <c r="PDG71" i="9"/>
  <c r="PDI71" i="9"/>
  <c r="PDK71" i="9"/>
  <c r="PDM71" i="9"/>
  <c r="PDO71" i="9"/>
  <c r="PDQ71" i="9"/>
  <c r="PDS71" i="9"/>
  <c r="PDU71" i="9"/>
  <c r="PDW71" i="9"/>
  <c r="PDY71" i="9"/>
  <c r="PEA71" i="9"/>
  <c r="PEC71" i="9"/>
  <c r="PEE71" i="9"/>
  <c r="PEG71" i="9"/>
  <c r="PEI71" i="9"/>
  <c r="PEK71" i="9"/>
  <c r="PEM71" i="9"/>
  <c r="PEO71" i="9"/>
  <c r="PEQ71" i="9"/>
  <c r="PES71" i="9"/>
  <c r="PEU71" i="9"/>
  <c r="PEW71" i="9"/>
  <c r="PEY71" i="9"/>
  <c r="PFA71" i="9"/>
  <c r="PFC71" i="9"/>
  <c r="PFE71" i="9"/>
  <c r="PFG71" i="9"/>
  <c r="PFI71" i="9"/>
  <c r="PFK71" i="9"/>
  <c r="PFM71" i="9"/>
  <c r="PFO71" i="9"/>
  <c r="PFQ71" i="9"/>
  <c r="PFS71" i="9"/>
  <c r="PFU71" i="9"/>
  <c r="PFW71" i="9"/>
  <c r="PFY71" i="9"/>
  <c r="PGA71" i="9"/>
  <c r="PGC71" i="9"/>
  <c r="PGE71" i="9"/>
  <c r="PGG71" i="9"/>
  <c r="PGI71" i="9"/>
  <c r="PGK71" i="9"/>
  <c r="PGM71" i="9"/>
  <c r="PGO71" i="9"/>
  <c r="PGQ71" i="9"/>
  <c r="PGS71" i="9"/>
  <c r="PGU71" i="9"/>
  <c r="PGW71" i="9"/>
  <c r="PGY71" i="9"/>
  <c r="PHA71" i="9"/>
  <c r="PHC71" i="9"/>
  <c r="PHE71" i="9"/>
  <c r="PHG71" i="9"/>
  <c r="PHI71" i="9"/>
  <c r="PHK71" i="9"/>
  <c r="PHM71" i="9"/>
  <c r="PHO71" i="9"/>
  <c r="PHQ71" i="9"/>
  <c r="PHS71" i="9"/>
  <c r="PHU71" i="9"/>
  <c r="PHW71" i="9"/>
  <c r="PHY71" i="9"/>
  <c r="PIA71" i="9"/>
  <c r="PIC71" i="9"/>
  <c r="PIE71" i="9"/>
  <c r="PIG71" i="9"/>
  <c r="PII71" i="9"/>
  <c r="PIK71" i="9"/>
  <c r="PIM71" i="9"/>
  <c r="PIO71" i="9"/>
  <c r="PIQ71" i="9"/>
  <c r="PIS71" i="9"/>
  <c r="PIU71" i="9"/>
  <c r="PIW71" i="9"/>
  <c r="PIY71" i="9"/>
  <c r="PJA71" i="9"/>
  <c r="PJC71" i="9"/>
  <c r="PJE71" i="9"/>
  <c r="PJG71" i="9"/>
  <c r="PJI71" i="9"/>
  <c r="PJK71" i="9"/>
  <c r="PJM71" i="9"/>
  <c r="PJO71" i="9"/>
  <c r="PJQ71" i="9"/>
  <c r="PJS71" i="9"/>
  <c r="PJU71" i="9"/>
  <c r="PJW71" i="9"/>
  <c r="PJY71" i="9"/>
  <c r="PKA71" i="9"/>
  <c r="PKC71" i="9"/>
  <c r="PKE71" i="9"/>
  <c r="PKG71" i="9"/>
  <c r="PKI71" i="9"/>
  <c r="PKK71" i="9"/>
  <c r="PKM71" i="9"/>
  <c r="PKO71" i="9"/>
  <c r="PKQ71" i="9"/>
  <c r="PKS71" i="9"/>
  <c r="PKU71" i="9"/>
  <c r="PKW71" i="9"/>
  <c r="PKY71" i="9"/>
  <c r="PLA71" i="9"/>
  <c r="PLC71" i="9"/>
  <c r="PLE71" i="9"/>
  <c r="PLG71" i="9"/>
  <c r="PLI71" i="9"/>
  <c r="PLK71" i="9"/>
  <c r="PLM71" i="9"/>
  <c r="PLO71" i="9"/>
  <c r="PLQ71" i="9"/>
  <c r="PLS71" i="9"/>
  <c r="PLU71" i="9"/>
  <c r="PLW71" i="9"/>
  <c r="PLY71" i="9"/>
  <c r="PMA71" i="9"/>
  <c r="PMC71" i="9"/>
  <c r="PME71" i="9"/>
  <c r="PMG71" i="9"/>
  <c r="PMI71" i="9"/>
  <c r="PMK71" i="9"/>
  <c r="PMM71" i="9"/>
  <c r="PMO71" i="9"/>
  <c r="PMQ71" i="9"/>
  <c r="PMS71" i="9"/>
  <c r="PMU71" i="9"/>
  <c r="PMW71" i="9"/>
  <c r="PMY71" i="9"/>
  <c r="PNA71" i="9"/>
  <c r="PNC71" i="9"/>
  <c r="PNE71" i="9"/>
  <c r="PNG71" i="9"/>
  <c r="PNI71" i="9"/>
  <c r="PNK71" i="9"/>
  <c r="PNM71" i="9"/>
  <c r="PNO71" i="9"/>
  <c r="PNQ71" i="9"/>
  <c r="PNS71" i="9"/>
  <c r="PNU71" i="9"/>
  <c r="PNW71" i="9"/>
  <c r="PNY71" i="9"/>
  <c r="POA71" i="9"/>
  <c r="POC71" i="9"/>
  <c r="POE71" i="9"/>
  <c r="POG71" i="9"/>
  <c r="POI71" i="9"/>
  <c r="POK71" i="9"/>
  <c r="POM71" i="9"/>
  <c r="POO71" i="9"/>
  <c r="POQ71" i="9"/>
  <c r="POS71" i="9"/>
  <c r="POU71" i="9"/>
  <c r="POW71" i="9"/>
  <c r="POY71" i="9"/>
  <c r="PPA71" i="9"/>
  <c r="PPC71" i="9"/>
  <c r="PPE71" i="9"/>
  <c r="PPG71" i="9"/>
  <c r="PPI71" i="9"/>
  <c r="PPK71" i="9"/>
  <c r="PPM71" i="9"/>
  <c r="PPO71" i="9"/>
  <c r="PPQ71" i="9"/>
  <c r="PPS71" i="9"/>
  <c r="PPU71" i="9"/>
  <c r="PPW71" i="9"/>
  <c r="PPY71" i="9"/>
  <c r="PQA71" i="9"/>
  <c r="PQC71" i="9"/>
  <c r="PQE71" i="9"/>
  <c r="PQG71" i="9"/>
  <c r="PQI71" i="9"/>
  <c r="PQK71" i="9"/>
  <c r="PQM71" i="9"/>
  <c r="PQO71" i="9"/>
  <c r="PQQ71" i="9"/>
  <c r="PQS71" i="9"/>
  <c r="PQU71" i="9"/>
  <c r="PQW71" i="9"/>
  <c r="PQY71" i="9"/>
  <c r="PRA71" i="9"/>
  <c r="PRC71" i="9"/>
  <c r="PRE71" i="9"/>
  <c r="PRG71" i="9"/>
  <c r="PRI71" i="9"/>
  <c r="PRK71" i="9"/>
  <c r="PRM71" i="9"/>
  <c r="PRO71" i="9"/>
  <c r="PRQ71" i="9"/>
  <c r="PRS71" i="9"/>
  <c r="PRU71" i="9"/>
  <c r="PRW71" i="9"/>
  <c r="PRY71" i="9"/>
  <c r="PSA71" i="9"/>
  <c r="PSC71" i="9"/>
  <c r="PSE71" i="9"/>
  <c r="PSG71" i="9"/>
  <c r="PSI71" i="9"/>
  <c r="PSK71" i="9"/>
  <c r="PSM71" i="9"/>
  <c r="PSO71" i="9"/>
  <c r="PSQ71" i="9"/>
  <c r="PSS71" i="9"/>
  <c r="PSU71" i="9"/>
  <c r="PSW71" i="9"/>
  <c r="PSY71" i="9"/>
  <c r="PTA71" i="9"/>
  <c r="PTC71" i="9"/>
  <c r="PTE71" i="9"/>
  <c r="PTG71" i="9"/>
  <c r="PTI71" i="9"/>
  <c r="PTK71" i="9"/>
  <c r="PTM71" i="9"/>
  <c r="PTO71" i="9"/>
  <c r="PTQ71" i="9"/>
  <c r="PTS71" i="9"/>
  <c r="PTU71" i="9"/>
  <c r="PTW71" i="9"/>
  <c r="PTY71" i="9"/>
  <c r="PUA71" i="9"/>
  <c r="PUC71" i="9"/>
  <c r="PUE71" i="9"/>
  <c r="PUG71" i="9"/>
  <c r="PUI71" i="9"/>
  <c r="PUK71" i="9"/>
  <c r="PUM71" i="9"/>
  <c r="PUO71" i="9"/>
  <c r="PUQ71" i="9"/>
  <c r="PUS71" i="9"/>
  <c r="PUU71" i="9"/>
  <c r="PUW71" i="9"/>
  <c r="PUY71" i="9"/>
  <c r="PVA71" i="9"/>
  <c r="PVC71" i="9"/>
  <c r="PVE71" i="9"/>
  <c r="PVG71" i="9"/>
  <c r="PVI71" i="9"/>
  <c r="PVK71" i="9"/>
  <c r="PVM71" i="9"/>
  <c r="PVO71" i="9"/>
  <c r="PVQ71" i="9"/>
  <c r="PVS71" i="9"/>
  <c r="PVU71" i="9"/>
  <c r="PVW71" i="9"/>
  <c r="PVY71" i="9"/>
  <c r="PWA71" i="9"/>
  <c r="PWC71" i="9"/>
  <c r="PWE71" i="9"/>
  <c r="PWG71" i="9"/>
  <c r="PWI71" i="9"/>
  <c r="PWK71" i="9"/>
  <c r="PWM71" i="9"/>
  <c r="PWO71" i="9"/>
  <c r="PWQ71" i="9"/>
  <c r="PWS71" i="9"/>
  <c r="PWU71" i="9"/>
  <c r="PWW71" i="9"/>
  <c r="PWY71" i="9"/>
  <c r="PXA71" i="9"/>
  <c r="PXC71" i="9"/>
  <c r="PXE71" i="9"/>
  <c r="PXG71" i="9"/>
  <c r="PXI71" i="9"/>
  <c r="PXK71" i="9"/>
  <c r="PXM71" i="9"/>
  <c r="PXO71" i="9"/>
  <c r="PXQ71" i="9"/>
  <c r="PXS71" i="9"/>
  <c r="PXU71" i="9"/>
  <c r="PXW71" i="9"/>
  <c r="PXY71" i="9"/>
  <c r="PYA71" i="9"/>
  <c r="PYC71" i="9"/>
  <c r="PYE71" i="9"/>
  <c r="PYG71" i="9"/>
  <c r="PYI71" i="9"/>
  <c r="PYK71" i="9"/>
  <c r="PYM71" i="9"/>
  <c r="PYO71" i="9"/>
  <c r="PYQ71" i="9"/>
  <c r="PYS71" i="9"/>
  <c r="PYU71" i="9"/>
  <c r="PYW71" i="9"/>
  <c r="PYY71" i="9"/>
  <c r="PZA71" i="9"/>
  <c r="PZC71" i="9"/>
  <c r="PZE71" i="9"/>
  <c r="PZG71" i="9"/>
  <c r="PZI71" i="9"/>
  <c r="PZK71" i="9"/>
  <c r="PZM71" i="9"/>
  <c r="PZO71" i="9"/>
  <c r="PZQ71" i="9"/>
  <c r="PZS71" i="9"/>
  <c r="PZU71" i="9"/>
  <c r="PZW71" i="9"/>
  <c r="PZY71" i="9"/>
  <c r="QAA71" i="9"/>
  <c r="QAC71" i="9"/>
  <c r="QAE71" i="9"/>
  <c r="QAG71" i="9"/>
  <c r="QAI71" i="9"/>
  <c r="QAK71" i="9"/>
  <c r="QAM71" i="9"/>
  <c r="QAO71" i="9"/>
  <c r="QAQ71" i="9"/>
  <c r="QAS71" i="9"/>
  <c r="QAU71" i="9"/>
  <c r="QAW71" i="9"/>
  <c r="QAY71" i="9"/>
  <c r="QBA71" i="9"/>
  <c r="QBC71" i="9"/>
  <c r="QBE71" i="9"/>
  <c r="QBG71" i="9"/>
  <c r="QBI71" i="9"/>
  <c r="QBK71" i="9"/>
  <c r="QBM71" i="9"/>
  <c r="QBO71" i="9"/>
  <c r="QBQ71" i="9"/>
  <c r="QBS71" i="9"/>
  <c r="QBU71" i="9"/>
  <c r="QBW71" i="9"/>
  <c r="QBY71" i="9"/>
  <c r="QCA71" i="9"/>
  <c r="QCC71" i="9"/>
  <c r="QCE71" i="9"/>
  <c r="QCG71" i="9"/>
  <c r="QCI71" i="9"/>
  <c r="QCK71" i="9"/>
  <c r="QCM71" i="9"/>
  <c r="QCO71" i="9"/>
  <c r="QCQ71" i="9"/>
  <c r="QCS71" i="9"/>
  <c r="QCU71" i="9"/>
  <c r="QCW71" i="9"/>
  <c r="QCY71" i="9"/>
  <c r="QDA71" i="9"/>
  <c r="QDC71" i="9"/>
  <c r="QDE71" i="9"/>
  <c r="QDG71" i="9"/>
  <c r="QDI71" i="9"/>
  <c r="QDK71" i="9"/>
  <c r="QDM71" i="9"/>
  <c r="QDO71" i="9"/>
  <c r="QDQ71" i="9"/>
  <c r="QDS71" i="9"/>
  <c r="QDU71" i="9"/>
  <c r="QDW71" i="9"/>
  <c r="QDY71" i="9"/>
  <c r="QEA71" i="9"/>
  <c r="QEC71" i="9"/>
  <c r="QEE71" i="9"/>
  <c r="QEG71" i="9"/>
  <c r="QEI71" i="9"/>
  <c r="QEK71" i="9"/>
  <c r="QEM71" i="9"/>
  <c r="QEO71" i="9"/>
  <c r="QEQ71" i="9"/>
  <c r="QES71" i="9"/>
  <c r="QEU71" i="9"/>
  <c r="QEW71" i="9"/>
  <c r="QEY71" i="9"/>
  <c r="QFA71" i="9"/>
  <c r="QFC71" i="9"/>
  <c r="QFE71" i="9"/>
  <c r="QFG71" i="9"/>
  <c r="QFI71" i="9"/>
  <c r="QFK71" i="9"/>
  <c r="QFM71" i="9"/>
  <c r="QFO71" i="9"/>
  <c r="QFQ71" i="9"/>
  <c r="QFS71" i="9"/>
  <c r="QFU71" i="9"/>
  <c r="QFW71" i="9"/>
  <c r="QFY71" i="9"/>
  <c r="QGA71" i="9"/>
  <c r="QGC71" i="9"/>
  <c r="QGE71" i="9"/>
  <c r="QGG71" i="9"/>
  <c r="QGI71" i="9"/>
  <c r="QGK71" i="9"/>
  <c r="QGM71" i="9"/>
  <c r="QGO71" i="9"/>
  <c r="QGQ71" i="9"/>
  <c r="QGS71" i="9"/>
  <c r="QGU71" i="9"/>
  <c r="QGW71" i="9"/>
  <c r="QGY71" i="9"/>
  <c r="QHA71" i="9"/>
  <c r="QHC71" i="9"/>
  <c r="QHE71" i="9"/>
  <c r="QHG71" i="9"/>
  <c r="QHI71" i="9"/>
  <c r="QHK71" i="9"/>
  <c r="QHM71" i="9"/>
  <c r="QHO71" i="9"/>
  <c r="QHQ71" i="9"/>
  <c r="QHS71" i="9"/>
  <c r="QHU71" i="9"/>
  <c r="QHW71" i="9"/>
  <c r="QHY71" i="9"/>
  <c r="QIA71" i="9"/>
  <c r="QIC71" i="9"/>
  <c r="QIE71" i="9"/>
  <c r="QIG71" i="9"/>
  <c r="QII71" i="9"/>
  <c r="QIK71" i="9"/>
  <c r="QIM71" i="9"/>
  <c r="QIO71" i="9"/>
  <c r="QIQ71" i="9"/>
  <c r="QIS71" i="9"/>
  <c r="QIU71" i="9"/>
  <c r="QIW71" i="9"/>
  <c r="QIY71" i="9"/>
  <c r="QJA71" i="9"/>
  <c r="QJC71" i="9"/>
  <c r="QJE71" i="9"/>
  <c r="QJG71" i="9"/>
  <c r="QJI71" i="9"/>
  <c r="QJK71" i="9"/>
  <c r="QJM71" i="9"/>
  <c r="QJO71" i="9"/>
  <c r="QJQ71" i="9"/>
  <c r="QJS71" i="9"/>
  <c r="QJU71" i="9"/>
  <c r="QJW71" i="9"/>
  <c r="QJY71" i="9"/>
  <c r="QKA71" i="9"/>
  <c r="QKC71" i="9"/>
  <c r="QKE71" i="9"/>
  <c r="QKG71" i="9"/>
  <c r="QKI71" i="9"/>
  <c r="QKK71" i="9"/>
  <c r="QKM71" i="9"/>
  <c r="QKO71" i="9"/>
  <c r="QKQ71" i="9"/>
  <c r="QKS71" i="9"/>
  <c r="QKU71" i="9"/>
  <c r="QKW71" i="9"/>
  <c r="QKY71" i="9"/>
  <c r="QLA71" i="9"/>
  <c r="QLC71" i="9"/>
  <c r="QLE71" i="9"/>
  <c r="QLG71" i="9"/>
  <c r="QLI71" i="9"/>
  <c r="QLK71" i="9"/>
  <c r="QLM71" i="9"/>
  <c r="QLO71" i="9"/>
  <c r="QLQ71" i="9"/>
  <c r="QLS71" i="9"/>
  <c r="QLU71" i="9"/>
  <c r="QLW71" i="9"/>
  <c r="QLY71" i="9"/>
  <c r="QMA71" i="9"/>
  <c r="QMC71" i="9"/>
  <c r="QME71" i="9"/>
  <c r="QMG71" i="9"/>
  <c r="QMI71" i="9"/>
  <c r="QMK71" i="9"/>
  <c r="QMM71" i="9"/>
  <c r="QMO71" i="9"/>
  <c r="QMQ71" i="9"/>
  <c r="QMS71" i="9"/>
  <c r="QMU71" i="9"/>
  <c r="QMW71" i="9"/>
  <c r="QMY71" i="9"/>
  <c r="QNA71" i="9"/>
  <c r="QNC71" i="9"/>
  <c r="QNE71" i="9"/>
  <c r="QNG71" i="9"/>
  <c r="QNI71" i="9"/>
  <c r="QNK71" i="9"/>
  <c r="QNM71" i="9"/>
  <c r="QNO71" i="9"/>
  <c r="QNQ71" i="9"/>
  <c r="QNS71" i="9"/>
  <c r="QNU71" i="9"/>
  <c r="QNW71" i="9"/>
  <c r="QNY71" i="9"/>
  <c r="QOA71" i="9"/>
  <c r="QOC71" i="9"/>
  <c r="QOE71" i="9"/>
  <c r="QOG71" i="9"/>
  <c r="QOI71" i="9"/>
  <c r="QOK71" i="9"/>
  <c r="QOM71" i="9"/>
  <c r="QOO71" i="9"/>
  <c r="QOQ71" i="9"/>
  <c r="QOS71" i="9"/>
  <c r="QOU71" i="9"/>
  <c r="QOW71" i="9"/>
  <c r="QOY71" i="9"/>
  <c r="QPA71" i="9"/>
  <c r="QPC71" i="9"/>
  <c r="QPE71" i="9"/>
  <c r="QPG71" i="9"/>
  <c r="QPI71" i="9"/>
  <c r="QPK71" i="9"/>
  <c r="QPM71" i="9"/>
  <c r="QPO71" i="9"/>
  <c r="QPQ71" i="9"/>
  <c r="QPS71" i="9"/>
  <c r="QPU71" i="9"/>
  <c r="QPW71" i="9"/>
  <c r="QPY71" i="9"/>
  <c r="QQA71" i="9"/>
  <c r="QQC71" i="9"/>
  <c r="QQE71" i="9"/>
  <c r="QQG71" i="9"/>
  <c r="QQI71" i="9"/>
  <c r="QQK71" i="9"/>
  <c r="QQM71" i="9"/>
  <c r="QQO71" i="9"/>
  <c r="QQQ71" i="9"/>
  <c r="QQS71" i="9"/>
  <c r="QQU71" i="9"/>
  <c r="QQW71" i="9"/>
  <c r="QQY71" i="9"/>
  <c r="QRA71" i="9"/>
  <c r="QRC71" i="9"/>
  <c r="QRE71" i="9"/>
  <c r="QRG71" i="9"/>
  <c r="QRI71" i="9"/>
  <c r="QRK71" i="9"/>
  <c r="QRM71" i="9"/>
  <c r="QRO71" i="9"/>
  <c r="QRQ71" i="9"/>
  <c r="QRS71" i="9"/>
  <c r="QRU71" i="9"/>
  <c r="QRW71" i="9"/>
  <c r="QRY71" i="9"/>
  <c r="QSA71" i="9"/>
  <c r="QSC71" i="9"/>
  <c r="QSE71" i="9"/>
  <c r="QSG71" i="9"/>
  <c r="QSI71" i="9"/>
  <c r="QSK71" i="9"/>
  <c r="QSM71" i="9"/>
  <c r="QSO71" i="9"/>
  <c r="QSQ71" i="9"/>
  <c r="QSS71" i="9"/>
  <c r="QSU71" i="9"/>
  <c r="QSW71" i="9"/>
  <c r="QSY71" i="9"/>
  <c r="QTA71" i="9"/>
  <c r="QTC71" i="9"/>
  <c r="QTE71" i="9"/>
  <c r="QTG71" i="9"/>
  <c r="QTI71" i="9"/>
  <c r="QTK71" i="9"/>
  <c r="QTM71" i="9"/>
  <c r="QTO71" i="9"/>
  <c r="QTQ71" i="9"/>
  <c r="QTS71" i="9"/>
  <c r="QTU71" i="9"/>
  <c r="QTW71" i="9"/>
  <c r="QTY71" i="9"/>
  <c r="QUA71" i="9"/>
  <c r="QUC71" i="9"/>
  <c r="QUE71" i="9"/>
  <c r="QUG71" i="9"/>
  <c r="QUI71" i="9"/>
  <c r="QUK71" i="9"/>
  <c r="QUM71" i="9"/>
  <c r="QUO71" i="9"/>
  <c r="QUQ71" i="9"/>
  <c r="QUS71" i="9"/>
  <c r="QUU71" i="9"/>
  <c r="QUW71" i="9"/>
  <c r="QUY71" i="9"/>
  <c r="QVA71" i="9"/>
  <c r="QVC71" i="9"/>
  <c r="QVE71" i="9"/>
  <c r="QVG71" i="9"/>
  <c r="QVI71" i="9"/>
  <c r="QVK71" i="9"/>
  <c r="QVM71" i="9"/>
  <c r="QVO71" i="9"/>
  <c r="QVQ71" i="9"/>
  <c r="QVS71" i="9"/>
  <c r="QVU71" i="9"/>
  <c r="QVW71" i="9"/>
  <c r="QVY71" i="9"/>
  <c r="QWA71" i="9"/>
  <c r="QWC71" i="9"/>
  <c r="QWE71" i="9"/>
  <c r="QWG71" i="9"/>
  <c r="QWI71" i="9"/>
  <c r="QWK71" i="9"/>
  <c r="QWM71" i="9"/>
  <c r="QWO71" i="9"/>
  <c r="QWQ71" i="9"/>
  <c r="QWS71" i="9"/>
  <c r="QWU71" i="9"/>
  <c r="QWW71" i="9"/>
  <c r="QWY71" i="9"/>
  <c r="QXA71" i="9"/>
  <c r="QXC71" i="9"/>
  <c r="QXE71" i="9"/>
  <c r="QXG71" i="9"/>
  <c r="QXI71" i="9"/>
  <c r="QXK71" i="9"/>
  <c r="QXM71" i="9"/>
  <c r="QXO71" i="9"/>
  <c r="QXQ71" i="9"/>
  <c r="QXS71" i="9"/>
  <c r="QXU71" i="9"/>
  <c r="QXW71" i="9"/>
  <c r="QXY71" i="9"/>
  <c r="QYA71" i="9"/>
  <c r="QYC71" i="9"/>
  <c r="QYE71" i="9"/>
  <c r="QYG71" i="9"/>
  <c r="QYI71" i="9"/>
  <c r="QYK71" i="9"/>
  <c r="QYM71" i="9"/>
  <c r="QYO71" i="9"/>
  <c r="QYQ71" i="9"/>
  <c r="QYS71" i="9"/>
  <c r="QYU71" i="9"/>
  <c r="QYW71" i="9"/>
  <c r="QYY71" i="9"/>
  <c r="QZA71" i="9"/>
  <c r="QZC71" i="9"/>
  <c r="QZE71" i="9"/>
  <c r="QZG71" i="9"/>
  <c r="QZI71" i="9"/>
  <c r="QZK71" i="9"/>
  <c r="QZM71" i="9"/>
  <c r="QZO71" i="9"/>
  <c r="QZQ71" i="9"/>
  <c r="QZS71" i="9"/>
  <c r="QZU71" i="9"/>
  <c r="QZW71" i="9"/>
  <c r="QZY71" i="9"/>
  <c r="RAA71" i="9"/>
  <c r="RAC71" i="9"/>
  <c r="RAE71" i="9"/>
  <c r="RAG71" i="9"/>
  <c r="RAI71" i="9"/>
  <c r="RAK71" i="9"/>
  <c r="RAM71" i="9"/>
  <c r="RAO71" i="9"/>
  <c r="RAQ71" i="9"/>
  <c r="RAS71" i="9"/>
  <c r="RAU71" i="9"/>
  <c r="RAW71" i="9"/>
  <c r="RAY71" i="9"/>
  <c r="RBA71" i="9"/>
  <c r="RBC71" i="9"/>
  <c r="RBE71" i="9"/>
  <c r="RBG71" i="9"/>
  <c r="RBI71" i="9"/>
  <c r="RBK71" i="9"/>
  <c r="RBM71" i="9"/>
  <c r="RBO71" i="9"/>
  <c r="RBQ71" i="9"/>
  <c r="RBS71" i="9"/>
  <c r="RBU71" i="9"/>
  <c r="RBW71" i="9"/>
  <c r="RBY71" i="9"/>
  <c r="RCA71" i="9"/>
  <c r="RCC71" i="9"/>
  <c r="RCE71" i="9"/>
  <c r="RCG71" i="9"/>
  <c r="RCI71" i="9"/>
  <c r="RCK71" i="9"/>
  <c r="RCM71" i="9"/>
  <c r="RCO71" i="9"/>
  <c r="RCQ71" i="9"/>
  <c r="RCS71" i="9"/>
  <c r="RCU71" i="9"/>
  <c r="RCW71" i="9"/>
  <c r="RCY71" i="9"/>
  <c r="RDA71" i="9"/>
  <c r="RDC71" i="9"/>
  <c r="RDE71" i="9"/>
  <c r="RDG71" i="9"/>
  <c r="RDI71" i="9"/>
  <c r="RDK71" i="9"/>
  <c r="RDM71" i="9"/>
  <c r="RDO71" i="9"/>
  <c r="RDQ71" i="9"/>
  <c r="RDS71" i="9"/>
  <c r="RDU71" i="9"/>
  <c r="RDW71" i="9"/>
  <c r="RDY71" i="9"/>
  <c r="REA71" i="9"/>
  <c r="REC71" i="9"/>
  <c r="REE71" i="9"/>
  <c r="REG71" i="9"/>
  <c r="REI71" i="9"/>
  <c r="REK71" i="9"/>
  <c r="REM71" i="9"/>
  <c r="REO71" i="9"/>
  <c r="REQ71" i="9"/>
  <c r="RES71" i="9"/>
  <c r="REU71" i="9"/>
  <c r="REW71" i="9"/>
  <c r="REY71" i="9"/>
  <c r="RFA71" i="9"/>
  <c r="RFC71" i="9"/>
  <c r="RFE71" i="9"/>
  <c r="RFG71" i="9"/>
  <c r="RFI71" i="9"/>
  <c r="RFK71" i="9"/>
  <c r="RFM71" i="9"/>
  <c r="RFO71" i="9"/>
  <c r="RFQ71" i="9"/>
  <c r="RFS71" i="9"/>
  <c r="RFU71" i="9"/>
  <c r="RFW71" i="9"/>
  <c r="RFY71" i="9"/>
  <c r="RGA71" i="9"/>
  <c r="RGC71" i="9"/>
  <c r="RGE71" i="9"/>
  <c r="RGG71" i="9"/>
  <c r="RGI71" i="9"/>
  <c r="RGK71" i="9"/>
  <c r="RGM71" i="9"/>
  <c r="RGO71" i="9"/>
  <c r="RGQ71" i="9"/>
  <c r="RGS71" i="9"/>
  <c r="RGU71" i="9"/>
  <c r="RGW71" i="9"/>
  <c r="RGY71" i="9"/>
  <c r="RHA71" i="9"/>
  <c r="RHC71" i="9"/>
  <c r="RHE71" i="9"/>
  <c r="RHG71" i="9"/>
  <c r="RHI71" i="9"/>
  <c r="RHK71" i="9"/>
  <c r="RHM71" i="9"/>
  <c r="RHO71" i="9"/>
  <c r="RHQ71" i="9"/>
  <c r="RHS71" i="9"/>
  <c r="RHU71" i="9"/>
  <c r="RHW71" i="9"/>
  <c r="RHY71" i="9"/>
  <c r="RIA71" i="9"/>
  <c r="RIC71" i="9"/>
  <c r="RIE71" i="9"/>
  <c r="RIG71" i="9"/>
  <c r="RII71" i="9"/>
  <c r="RIK71" i="9"/>
  <c r="RIM71" i="9"/>
  <c r="RIO71" i="9"/>
  <c r="RIQ71" i="9"/>
  <c r="RIS71" i="9"/>
  <c r="RIU71" i="9"/>
  <c r="RIW71" i="9"/>
  <c r="RIY71" i="9"/>
  <c r="RJA71" i="9"/>
  <c r="RJC71" i="9"/>
  <c r="RJE71" i="9"/>
  <c r="RJG71" i="9"/>
  <c r="RJI71" i="9"/>
  <c r="RJK71" i="9"/>
  <c r="RJM71" i="9"/>
  <c r="RJO71" i="9"/>
  <c r="RJQ71" i="9"/>
  <c r="RJS71" i="9"/>
  <c r="RJU71" i="9"/>
  <c r="RJW71" i="9"/>
  <c r="RJY71" i="9"/>
  <c r="RKA71" i="9"/>
  <c r="RKC71" i="9"/>
  <c r="RKE71" i="9"/>
  <c r="RKG71" i="9"/>
  <c r="RKI71" i="9"/>
  <c r="RKK71" i="9"/>
  <c r="RKM71" i="9"/>
  <c r="RKO71" i="9"/>
  <c r="RKQ71" i="9"/>
  <c r="RKS71" i="9"/>
  <c r="RKU71" i="9"/>
  <c r="RKW71" i="9"/>
  <c r="RKY71" i="9"/>
  <c r="RLA71" i="9"/>
  <c r="RLC71" i="9"/>
  <c r="RLE71" i="9"/>
  <c r="RLG71" i="9"/>
  <c r="RLI71" i="9"/>
  <c r="RLK71" i="9"/>
  <c r="RLM71" i="9"/>
  <c r="RLO71" i="9"/>
  <c r="RLQ71" i="9"/>
  <c r="RLS71" i="9"/>
  <c r="RLU71" i="9"/>
  <c r="RLW71" i="9"/>
  <c r="RLY71" i="9"/>
  <c r="RMA71" i="9"/>
  <c r="RMC71" i="9"/>
  <c r="RME71" i="9"/>
  <c r="RMG71" i="9"/>
  <c r="RMI71" i="9"/>
  <c r="RMK71" i="9"/>
  <c r="RMM71" i="9"/>
  <c r="RMO71" i="9"/>
  <c r="RMQ71" i="9"/>
  <c r="RMS71" i="9"/>
  <c r="RMU71" i="9"/>
  <c r="RMW71" i="9"/>
  <c r="RMY71" i="9"/>
  <c r="RNA71" i="9"/>
  <c r="RNC71" i="9"/>
  <c r="RNE71" i="9"/>
  <c r="RNG71" i="9"/>
  <c r="RNI71" i="9"/>
  <c r="RNK71" i="9"/>
  <c r="RNM71" i="9"/>
  <c r="RNO71" i="9"/>
  <c r="RNQ71" i="9"/>
  <c r="RNS71" i="9"/>
  <c r="RNU71" i="9"/>
  <c r="RNW71" i="9"/>
  <c r="RNY71" i="9"/>
  <c r="ROA71" i="9"/>
  <c r="ROC71" i="9"/>
  <c r="ROE71" i="9"/>
  <c r="ROG71" i="9"/>
  <c r="ROI71" i="9"/>
  <c r="ROK71" i="9"/>
  <c r="ROM71" i="9"/>
  <c r="ROO71" i="9"/>
  <c r="ROQ71" i="9"/>
  <c r="ROS71" i="9"/>
  <c r="ROU71" i="9"/>
  <c r="ROW71" i="9"/>
  <c r="ROY71" i="9"/>
  <c r="RPA71" i="9"/>
  <c r="RPC71" i="9"/>
  <c r="RPE71" i="9"/>
  <c r="RPG71" i="9"/>
  <c r="RPI71" i="9"/>
  <c r="RPK71" i="9"/>
  <c r="RPM71" i="9"/>
  <c r="RPO71" i="9"/>
  <c r="RPQ71" i="9"/>
  <c r="RPS71" i="9"/>
  <c r="RPU71" i="9"/>
  <c r="RPW71" i="9"/>
  <c r="RPY71" i="9"/>
  <c r="RQA71" i="9"/>
  <c r="RQC71" i="9"/>
  <c r="RQE71" i="9"/>
  <c r="RQG71" i="9"/>
  <c r="RQI71" i="9"/>
  <c r="RQK71" i="9"/>
  <c r="RQM71" i="9"/>
  <c r="RQO71" i="9"/>
  <c r="RQQ71" i="9"/>
  <c r="RQS71" i="9"/>
  <c r="RQU71" i="9"/>
  <c r="RQW71" i="9"/>
  <c r="RQY71" i="9"/>
  <c r="RRA71" i="9"/>
  <c r="RRC71" i="9"/>
  <c r="RRE71" i="9"/>
  <c r="RRG71" i="9"/>
  <c r="RRI71" i="9"/>
  <c r="RRK71" i="9"/>
  <c r="RRM71" i="9"/>
  <c r="RRO71" i="9"/>
  <c r="RRQ71" i="9"/>
  <c r="RRS71" i="9"/>
  <c r="RRU71" i="9"/>
  <c r="RRW71" i="9"/>
  <c r="RRY71" i="9"/>
  <c r="RSA71" i="9"/>
  <c r="RSC71" i="9"/>
  <c r="RSE71" i="9"/>
  <c r="RSG71" i="9"/>
  <c r="RSI71" i="9"/>
  <c r="RSK71" i="9"/>
  <c r="RSM71" i="9"/>
  <c r="RSO71" i="9"/>
  <c r="RSQ71" i="9"/>
  <c r="RSS71" i="9"/>
  <c r="RSU71" i="9"/>
  <c r="RSW71" i="9"/>
  <c r="RSY71" i="9"/>
  <c r="RTA71" i="9"/>
  <c r="RTC71" i="9"/>
  <c r="RTE71" i="9"/>
  <c r="RTG71" i="9"/>
  <c r="RTI71" i="9"/>
  <c r="RTK71" i="9"/>
  <c r="RTM71" i="9"/>
  <c r="RTO71" i="9"/>
  <c r="RTQ71" i="9"/>
  <c r="RTS71" i="9"/>
  <c r="RTU71" i="9"/>
  <c r="RTW71" i="9"/>
  <c r="RTY71" i="9"/>
  <c r="RUA71" i="9"/>
  <c r="RUC71" i="9"/>
  <c r="RUE71" i="9"/>
  <c r="RUG71" i="9"/>
  <c r="RUI71" i="9"/>
  <c r="RUK71" i="9"/>
  <c r="RUM71" i="9"/>
  <c r="RUO71" i="9"/>
  <c r="RUQ71" i="9"/>
  <c r="RUS71" i="9"/>
  <c r="RUU71" i="9"/>
  <c r="RUW71" i="9"/>
  <c r="RUY71" i="9"/>
  <c r="RVA71" i="9"/>
  <c r="RVC71" i="9"/>
  <c r="RVE71" i="9"/>
  <c r="RVG71" i="9"/>
  <c r="RVI71" i="9"/>
  <c r="RVK71" i="9"/>
  <c r="RVM71" i="9"/>
  <c r="RVO71" i="9"/>
  <c r="RVQ71" i="9"/>
  <c r="RVS71" i="9"/>
  <c r="RVU71" i="9"/>
  <c r="RVW71" i="9"/>
  <c r="RVY71" i="9"/>
  <c r="RWA71" i="9"/>
  <c r="RWC71" i="9"/>
  <c r="RWE71" i="9"/>
  <c r="RWG71" i="9"/>
  <c r="RWI71" i="9"/>
  <c r="RWK71" i="9"/>
  <c r="RWM71" i="9"/>
  <c r="RWO71" i="9"/>
  <c r="RWQ71" i="9"/>
  <c r="RWS71" i="9"/>
  <c r="RWU71" i="9"/>
  <c r="RWW71" i="9"/>
  <c r="RWY71" i="9"/>
  <c r="RXA71" i="9"/>
  <c r="RXC71" i="9"/>
  <c r="RXE71" i="9"/>
  <c r="RXG71" i="9"/>
  <c r="RXI71" i="9"/>
  <c r="RXK71" i="9"/>
  <c r="RXM71" i="9"/>
  <c r="RXO71" i="9"/>
  <c r="RXQ71" i="9"/>
  <c r="RXS71" i="9"/>
  <c r="RXU71" i="9"/>
  <c r="RXW71" i="9"/>
  <c r="RXY71" i="9"/>
  <c r="RYA71" i="9"/>
  <c r="RYC71" i="9"/>
  <c r="RYE71" i="9"/>
  <c r="RYG71" i="9"/>
  <c r="RYI71" i="9"/>
  <c r="RYK71" i="9"/>
  <c r="RYM71" i="9"/>
  <c r="RYO71" i="9"/>
  <c r="RYQ71" i="9"/>
  <c r="RYS71" i="9"/>
  <c r="RYU71" i="9"/>
  <c r="RYW71" i="9"/>
  <c r="RYY71" i="9"/>
  <c r="RZA71" i="9"/>
  <c r="RZC71" i="9"/>
  <c r="RZE71" i="9"/>
  <c r="RZG71" i="9"/>
  <c r="RZI71" i="9"/>
  <c r="RZK71" i="9"/>
  <c r="RZM71" i="9"/>
  <c r="RZO71" i="9"/>
  <c r="RZQ71" i="9"/>
  <c r="RZS71" i="9"/>
  <c r="RZU71" i="9"/>
  <c r="RZW71" i="9"/>
  <c r="RZY71" i="9"/>
  <c r="SAA71" i="9"/>
  <c r="SAC71" i="9"/>
  <c r="SAE71" i="9"/>
  <c r="SAG71" i="9"/>
  <c r="SAI71" i="9"/>
  <c r="SAK71" i="9"/>
  <c r="SAM71" i="9"/>
  <c r="SAO71" i="9"/>
  <c r="SAQ71" i="9"/>
  <c r="SAS71" i="9"/>
  <c r="SAU71" i="9"/>
  <c r="SAW71" i="9"/>
  <c r="SAY71" i="9"/>
  <c r="SBA71" i="9"/>
  <c r="SBC71" i="9"/>
  <c r="SBE71" i="9"/>
  <c r="SBG71" i="9"/>
  <c r="SBI71" i="9"/>
  <c r="SBK71" i="9"/>
  <c r="SBM71" i="9"/>
  <c r="SBO71" i="9"/>
  <c r="SBQ71" i="9"/>
  <c r="SBS71" i="9"/>
  <c r="SBU71" i="9"/>
  <c r="SBW71" i="9"/>
  <c r="SBY71" i="9"/>
  <c r="SCA71" i="9"/>
  <c r="SCC71" i="9"/>
  <c r="SCE71" i="9"/>
  <c r="SCG71" i="9"/>
  <c r="SCI71" i="9"/>
  <c r="SCK71" i="9"/>
  <c r="SCM71" i="9"/>
  <c r="SCO71" i="9"/>
  <c r="SCQ71" i="9"/>
  <c r="SCS71" i="9"/>
  <c r="SCU71" i="9"/>
  <c r="SCW71" i="9"/>
  <c r="SCY71" i="9"/>
  <c r="SDA71" i="9"/>
  <c r="SDC71" i="9"/>
  <c r="SDE71" i="9"/>
  <c r="SDG71" i="9"/>
  <c r="SDI71" i="9"/>
  <c r="SDK71" i="9"/>
  <c r="SDM71" i="9"/>
  <c r="SDO71" i="9"/>
  <c r="SDQ71" i="9"/>
  <c r="SDS71" i="9"/>
  <c r="SDU71" i="9"/>
  <c r="SDW71" i="9"/>
  <c r="SDY71" i="9"/>
  <c r="SEA71" i="9"/>
  <c r="SEC71" i="9"/>
  <c r="SEE71" i="9"/>
  <c r="SEG71" i="9"/>
  <c r="SEI71" i="9"/>
  <c r="SEK71" i="9"/>
  <c r="SEM71" i="9"/>
  <c r="SEO71" i="9"/>
  <c r="SEQ71" i="9"/>
  <c r="SES71" i="9"/>
  <c r="SEU71" i="9"/>
  <c r="SEW71" i="9"/>
  <c r="SEY71" i="9"/>
  <c r="SFA71" i="9"/>
  <c r="SFC71" i="9"/>
  <c r="SFE71" i="9"/>
  <c r="SFG71" i="9"/>
  <c r="SFI71" i="9"/>
  <c r="SFK71" i="9"/>
  <c r="SFM71" i="9"/>
  <c r="SFO71" i="9"/>
  <c r="SFQ71" i="9"/>
  <c r="SFS71" i="9"/>
  <c r="SFU71" i="9"/>
  <c r="SFW71" i="9"/>
  <c r="SFY71" i="9"/>
  <c r="SGA71" i="9"/>
  <c r="SGC71" i="9"/>
  <c r="SGE71" i="9"/>
  <c r="SGG71" i="9"/>
  <c r="SGI71" i="9"/>
  <c r="SGK71" i="9"/>
  <c r="SGM71" i="9"/>
  <c r="SGO71" i="9"/>
  <c r="SGQ71" i="9"/>
  <c r="SGS71" i="9"/>
  <c r="SGU71" i="9"/>
  <c r="SGW71" i="9"/>
  <c r="SGY71" i="9"/>
  <c r="SHA71" i="9"/>
  <c r="SHC71" i="9"/>
  <c r="SHE71" i="9"/>
  <c r="SHG71" i="9"/>
  <c r="SHI71" i="9"/>
  <c r="SHK71" i="9"/>
  <c r="SHM71" i="9"/>
  <c r="SHO71" i="9"/>
  <c r="SHQ71" i="9"/>
  <c r="SHS71" i="9"/>
  <c r="SHU71" i="9"/>
  <c r="SHW71" i="9"/>
  <c r="SHY71" i="9"/>
  <c r="SIA71" i="9"/>
  <c r="SIC71" i="9"/>
  <c r="SIE71" i="9"/>
  <c r="SIG71" i="9"/>
  <c r="SII71" i="9"/>
  <c r="SIK71" i="9"/>
  <c r="SIM71" i="9"/>
  <c r="SIO71" i="9"/>
  <c r="SIQ71" i="9"/>
  <c r="SIS71" i="9"/>
  <c r="SIU71" i="9"/>
  <c r="SIW71" i="9"/>
  <c r="SIY71" i="9"/>
  <c r="SJA71" i="9"/>
  <c r="SJC71" i="9"/>
  <c r="SJE71" i="9"/>
  <c r="SJG71" i="9"/>
  <c r="SJI71" i="9"/>
  <c r="SJK71" i="9"/>
  <c r="SJM71" i="9"/>
  <c r="SJO71" i="9"/>
  <c r="SJQ71" i="9"/>
  <c r="SJS71" i="9"/>
  <c r="SJU71" i="9"/>
  <c r="SJW71" i="9"/>
  <c r="SJY71" i="9"/>
  <c r="SKA71" i="9"/>
  <c r="SKC71" i="9"/>
  <c r="SKE71" i="9"/>
  <c r="SKG71" i="9"/>
  <c r="SKI71" i="9"/>
  <c r="SKK71" i="9"/>
  <c r="SKM71" i="9"/>
  <c r="SKO71" i="9"/>
  <c r="SKQ71" i="9"/>
  <c r="SKS71" i="9"/>
  <c r="SKU71" i="9"/>
  <c r="SKW71" i="9"/>
  <c r="SKY71" i="9"/>
  <c r="SLA71" i="9"/>
  <c r="SLC71" i="9"/>
  <c r="SLE71" i="9"/>
  <c r="SLG71" i="9"/>
  <c r="SLI71" i="9"/>
  <c r="SLK71" i="9"/>
  <c r="SLM71" i="9"/>
  <c r="SLO71" i="9"/>
  <c r="SLQ71" i="9"/>
  <c r="SLS71" i="9"/>
  <c r="SLU71" i="9"/>
  <c r="SLW71" i="9"/>
  <c r="SLY71" i="9"/>
  <c r="SMA71" i="9"/>
  <c r="SMC71" i="9"/>
  <c r="SME71" i="9"/>
  <c r="SMG71" i="9"/>
  <c r="SMI71" i="9"/>
  <c r="SMK71" i="9"/>
  <c r="SMM71" i="9"/>
  <c r="SMO71" i="9"/>
  <c r="SMQ71" i="9"/>
  <c r="SMS71" i="9"/>
  <c r="SMU71" i="9"/>
  <c r="SMW71" i="9"/>
  <c r="SMY71" i="9"/>
  <c r="SNA71" i="9"/>
  <c r="SNC71" i="9"/>
  <c r="SNE71" i="9"/>
  <c r="SNG71" i="9"/>
  <c r="SNI71" i="9"/>
  <c r="SNK71" i="9"/>
  <c r="SNM71" i="9"/>
  <c r="SNO71" i="9"/>
  <c r="SNQ71" i="9"/>
  <c r="SNS71" i="9"/>
  <c r="SNU71" i="9"/>
  <c r="SNW71" i="9"/>
  <c r="SNY71" i="9"/>
  <c r="SOA71" i="9"/>
  <c r="SOC71" i="9"/>
  <c r="SOE71" i="9"/>
  <c r="SOG71" i="9"/>
  <c r="SOI71" i="9"/>
  <c r="SOK71" i="9"/>
  <c r="SOM71" i="9"/>
  <c r="SOO71" i="9"/>
  <c r="SOQ71" i="9"/>
  <c r="SOS71" i="9"/>
  <c r="SOU71" i="9"/>
  <c r="SOW71" i="9"/>
  <c r="SOY71" i="9"/>
  <c r="SPA71" i="9"/>
  <c r="SPC71" i="9"/>
  <c r="SPE71" i="9"/>
  <c r="SPG71" i="9"/>
  <c r="SPI71" i="9"/>
  <c r="SPK71" i="9"/>
  <c r="SPM71" i="9"/>
  <c r="SPO71" i="9"/>
  <c r="SPQ71" i="9"/>
  <c r="SPS71" i="9"/>
  <c r="SPU71" i="9"/>
  <c r="SPW71" i="9"/>
  <c r="SPY71" i="9"/>
  <c r="SQA71" i="9"/>
  <c r="SQC71" i="9"/>
  <c r="SQE71" i="9"/>
  <c r="SQG71" i="9"/>
  <c r="SQI71" i="9"/>
  <c r="SQK71" i="9"/>
  <c r="SQM71" i="9"/>
  <c r="SQO71" i="9"/>
  <c r="SQQ71" i="9"/>
  <c r="SQS71" i="9"/>
  <c r="SQU71" i="9"/>
  <c r="SQW71" i="9"/>
  <c r="SQY71" i="9"/>
  <c r="SRA71" i="9"/>
  <c r="SRC71" i="9"/>
  <c r="SRE71" i="9"/>
  <c r="SRG71" i="9"/>
  <c r="SRI71" i="9"/>
  <c r="SRK71" i="9"/>
  <c r="SRM71" i="9"/>
  <c r="SRO71" i="9"/>
  <c r="SRQ71" i="9"/>
  <c r="SRS71" i="9"/>
  <c r="SRU71" i="9"/>
  <c r="SRW71" i="9"/>
  <c r="SRY71" i="9"/>
  <c r="SSA71" i="9"/>
  <c r="SSC71" i="9"/>
  <c r="SSE71" i="9"/>
  <c r="SSG71" i="9"/>
  <c r="SSI71" i="9"/>
  <c r="SSK71" i="9"/>
  <c r="SSM71" i="9"/>
  <c r="SSO71" i="9"/>
  <c r="SSQ71" i="9"/>
  <c r="SSS71" i="9"/>
  <c r="SSU71" i="9"/>
  <c r="SSW71" i="9"/>
  <c r="SSY71" i="9"/>
  <c r="STA71" i="9"/>
  <c r="STC71" i="9"/>
  <c r="STE71" i="9"/>
  <c r="STG71" i="9"/>
  <c r="STI71" i="9"/>
  <c r="STK71" i="9"/>
  <c r="STM71" i="9"/>
  <c r="STO71" i="9"/>
  <c r="STQ71" i="9"/>
  <c r="STS71" i="9"/>
  <c r="STU71" i="9"/>
  <c r="STW71" i="9"/>
  <c r="STY71" i="9"/>
  <c r="SUA71" i="9"/>
  <c r="SUC71" i="9"/>
  <c r="SUE71" i="9"/>
  <c r="SUG71" i="9"/>
  <c r="SUI71" i="9"/>
  <c r="SUK71" i="9"/>
  <c r="SUM71" i="9"/>
  <c r="SUO71" i="9"/>
  <c r="SUQ71" i="9"/>
  <c r="SUS71" i="9"/>
  <c r="SUU71" i="9"/>
  <c r="SUW71" i="9"/>
  <c r="SUY71" i="9"/>
  <c r="SVA71" i="9"/>
  <c r="SVC71" i="9"/>
  <c r="SVE71" i="9"/>
  <c r="SVG71" i="9"/>
  <c r="SVI71" i="9"/>
  <c r="SVK71" i="9"/>
  <c r="SVM71" i="9"/>
  <c r="SVO71" i="9"/>
  <c r="SVQ71" i="9"/>
  <c r="SVS71" i="9"/>
  <c r="SVU71" i="9"/>
  <c r="SVW71" i="9"/>
  <c r="SVY71" i="9"/>
  <c r="SWA71" i="9"/>
  <c r="SWC71" i="9"/>
  <c r="SWE71" i="9"/>
  <c r="SWG71" i="9"/>
  <c r="SWI71" i="9"/>
  <c r="SWK71" i="9"/>
  <c r="SWM71" i="9"/>
  <c r="SWO71" i="9"/>
  <c r="SWQ71" i="9"/>
  <c r="SWS71" i="9"/>
  <c r="SWU71" i="9"/>
  <c r="SWW71" i="9"/>
  <c r="SWY71" i="9"/>
  <c r="SXA71" i="9"/>
  <c r="SXC71" i="9"/>
  <c r="SXE71" i="9"/>
  <c r="SXG71" i="9"/>
  <c r="SXI71" i="9"/>
  <c r="SXK71" i="9"/>
  <c r="SXM71" i="9"/>
  <c r="SXO71" i="9"/>
  <c r="SXQ71" i="9"/>
  <c r="SXS71" i="9"/>
  <c r="SXU71" i="9"/>
  <c r="SXW71" i="9"/>
  <c r="SXY71" i="9"/>
  <c r="SYA71" i="9"/>
  <c r="SYC71" i="9"/>
  <c r="SYE71" i="9"/>
  <c r="SYG71" i="9"/>
  <c r="SYI71" i="9"/>
  <c r="SYK71" i="9"/>
  <c r="SYM71" i="9"/>
  <c r="SYO71" i="9"/>
  <c r="SYQ71" i="9"/>
  <c r="SYS71" i="9"/>
  <c r="SYU71" i="9"/>
  <c r="SYW71" i="9"/>
  <c r="SYY71" i="9"/>
  <c r="SZA71" i="9"/>
  <c r="SZC71" i="9"/>
  <c r="SZE71" i="9"/>
  <c r="SZG71" i="9"/>
  <c r="SZI71" i="9"/>
  <c r="SZK71" i="9"/>
  <c r="SZM71" i="9"/>
  <c r="SZO71" i="9"/>
  <c r="SZQ71" i="9"/>
  <c r="SZS71" i="9"/>
  <c r="SZU71" i="9"/>
  <c r="SZW71" i="9"/>
  <c r="SZY71" i="9"/>
  <c r="TAA71" i="9"/>
  <c r="TAC71" i="9"/>
  <c r="TAE71" i="9"/>
  <c r="TAG71" i="9"/>
  <c r="TAI71" i="9"/>
  <c r="TAK71" i="9"/>
  <c r="TAM71" i="9"/>
  <c r="TAO71" i="9"/>
  <c r="TAQ71" i="9"/>
  <c r="TAS71" i="9"/>
  <c r="TAU71" i="9"/>
  <c r="TAW71" i="9"/>
  <c r="TAY71" i="9"/>
  <c r="TBA71" i="9"/>
  <c r="TBC71" i="9"/>
  <c r="TBE71" i="9"/>
  <c r="TBG71" i="9"/>
  <c r="TBI71" i="9"/>
  <c r="TBK71" i="9"/>
  <c r="TBM71" i="9"/>
  <c r="TBO71" i="9"/>
  <c r="TBQ71" i="9"/>
  <c r="TBS71" i="9"/>
  <c r="TBU71" i="9"/>
  <c r="TBW71" i="9"/>
  <c r="TBY71" i="9"/>
  <c r="TCA71" i="9"/>
  <c r="TCC71" i="9"/>
  <c r="TCE71" i="9"/>
  <c r="TCG71" i="9"/>
  <c r="TCI71" i="9"/>
  <c r="TCK71" i="9"/>
  <c r="TCM71" i="9"/>
  <c r="TCO71" i="9"/>
  <c r="TCQ71" i="9"/>
  <c r="TCS71" i="9"/>
  <c r="TCU71" i="9"/>
  <c r="TCW71" i="9"/>
  <c r="TCY71" i="9"/>
  <c r="TDA71" i="9"/>
  <c r="TDC71" i="9"/>
  <c r="TDE71" i="9"/>
  <c r="TDG71" i="9"/>
  <c r="TDI71" i="9"/>
  <c r="TDK71" i="9"/>
  <c r="TDM71" i="9"/>
  <c r="TDO71" i="9"/>
  <c r="TDQ71" i="9"/>
  <c r="TDS71" i="9"/>
  <c r="TDU71" i="9"/>
  <c r="TDW71" i="9"/>
  <c r="TDY71" i="9"/>
  <c r="TEA71" i="9"/>
  <c r="TEC71" i="9"/>
  <c r="TEE71" i="9"/>
  <c r="TEG71" i="9"/>
  <c r="TEI71" i="9"/>
  <c r="TEK71" i="9"/>
  <c r="TEM71" i="9"/>
  <c r="TEO71" i="9"/>
  <c r="TEQ71" i="9"/>
  <c r="TES71" i="9"/>
  <c r="TEU71" i="9"/>
  <c r="TEW71" i="9"/>
  <c r="TEY71" i="9"/>
  <c r="TFA71" i="9"/>
  <c r="TFC71" i="9"/>
  <c r="TFE71" i="9"/>
  <c r="TFG71" i="9"/>
  <c r="TFI71" i="9"/>
  <c r="TFK71" i="9"/>
  <c r="TFM71" i="9"/>
  <c r="TFO71" i="9"/>
  <c r="TFQ71" i="9"/>
  <c r="TFS71" i="9"/>
  <c r="TFU71" i="9"/>
  <c r="TFW71" i="9"/>
  <c r="TFY71" i="9"/>
  <c r="TGA71" i="9"/>
  <c r="TGC71" i="9"/>
  <c r="TGE71" i="9"/>
  <c r="TGG71" i="9"/>
  <c r="TGI71" i="9"/>
  <c r="TGK71" i="9"/>
  <c r="TGM71" i="9"/>
  <c r="TGO71" i="9"/>
  <c r="TGQ71" i="9"/>
  <c r="TGS71" i="9"/>
  <c r="TGU71" i="9"/>
  <c r="TGW71" i="9"/>
  <c r="TGY71" i="9"/>
  <c r="THA71" i="9"/>
  <c r="THC71" i="9"/>
  <c r="THE71" i="9"/>
  <c r="THG71" i="9"/>
  <c r="THI71" i="9"/>
  <c r="THK71" i="9"/>
  <c r="THM71" i="9"/>
  <c r="THO71" i="9"/>
  <c r="THQ71" i="9"/>
  <c r="THS71" i="9"/>
  <c r="THU71" i="9"/>
  <c r="THW71" i="9"/>
  <c r="THY71" i="9"/>
  <c r="TIA71" i="9"/>
  <c r="TIC71" i="9"/>
  <c r="TIE71" i="9"/>
  <c r="TIG71" i="9"/>
  <c r="TII71" i="9"/>
  <c r="TIK71" i="9"/>
  <c r="TIM71" i="9"/>
  <c r="TIO71" i="9"/>
  <c r="TIQ71" i="9"/>
  <c r="TIS71" i="9"/>
  <c r="TIU71" i="9"/>
  <c r="TIW71" i="9"/>
  <c r="TIY71" i="9"/>
  <c r="TJA71" i="9"/>
  <c r="TJC71" i="9"/>
  <c r="TJE71" i="9"/>
  <c r="TJG71" i="9"/>
  <c r="TJI71" i="9"/>
  <c r="TJK71" i="9"/>
  <c r="TJM71" i="9"/>
  <c r="TJO71" i="9"/>
  <c r="TJQ71" i="9"/>
  <c r="TJS71" i="9"/>
  <c r="TJU71" i="9"/>
  <c r="TJW71" i="9"/>
  <c r="TJY71" i="9"/>
  <c r="TKA71" i="9"/>
  <c r="TKC71" i="9"/>
  <c r="TKE71" i="9"/>
  <c r="TKG71" i="9"/>
  <c r="TKI71" i="9"/>
  <c r="TKK71" i="9"/>
  <c r="TKM71" i="9"/>
  <c r="TKO71" i="9"/>
  <c r="TKQ71" i="9"/>
  <c r="TKS71" i="9"/>
  <c r="TKU71" i="9"/>
  <c r="TKW71" i="9"/>
  <c r="TKY71" i="9"/>
  <c r="TLA71" i="9"/>
  <c r="TLC71" i="9"/>
  <c r="TLE71" i="9"/>
  <c r="TLG71" i="9"/>
  <c r="TLI71" i="9"/>
  <c r="TLK71" i="9"/>
  <c r="TLM71" i="9"/>
  <c r="TLO71" i="9"/>
  <c r="TLQ71" i="9"/>
  <c r="TLS71" i="9"/>
  <c r="TLU71" i="9"/>
  <c r="TLW71" i="9"/>
  <c r="TLY71" i="9"/>
  <c r="TMA71" i="9"/>
  <c r="TMC71" i="9"/>
  <c r="TME71" i="9"/>
  <c r="TMG71" i="9"/>
  <c r="TMI71" i="9"/>
  <c r="TMK71" i="9"/>
  <c r="TMM71" i="9"/>
  <c r="TMO71" i="9"/>
  <c r="TMQ71" i="9"/>
  <c r="TMS71" i="9"/>
  <c r="TMU71" i="9"/>
  <c r="TMW71" i="9"/>
  <c r="TMY71" i="9"/>
  <c r="TNA71" i="9"/>
  <c r="TNC71" i="9"/>
  <c r="TNE71" i="9"/>
  <c r="TNG71" i="9"/>
  <c r="TNI71" i="9"/>
  <c r="TNK71" i="9"/>
  <c r="TNM71" i="9"/>
  <c r="TNO71" i="9"/>
  <c r="TNQ71" i="9"/>
  <c r="TNS71" i="9"/>
  <c r="TNU71" i="9"/>
  <c r="TNW71" i="9"/>
  <c r="TNY71" i="9"/>
  <c r="TOA71" i="9"/>
  <c r="TOC71" i="9"/>
  <c r="TOE71" i="9"/>
  <c r="TOG71" i="9"/>
  <c r="TOI71" i="9"/>
  <c r="TOK71" i="9"/>
  <c r="TOM71" i="9"/>
  <c r="TOO71" i="9"/>
  <c r="TOQ71" i="9"/>
  <c r="TOS71" i="9"/>
  <c r="TOU71" i="9"/>
  <c r="TOW71" i="9"/>
  <c r="TOY71" i="9"/>
  <c r="TPA71" i="9"/>
  <c r="TPC71" i="9"/>
  <c r="TPE71" i="9"/>
  <c r="TPG71" i="9"/>
  <c r="TPI71" i="9"/>
  <c r="TPK71" i="9"/>
  <c r="TPM71" i="9"/>
  <c r="TPO71" i="9"/>
  <c r="TPQ71" i="9"/>
  <c r="TPS71" i="9"/>
  <c r="TPU71" i="9"/>
  <c r="TPW71" i="9"/>
  <c r="TPY71" i="9"/>
  <c r="TQA71" i="9"/>
  <c r="TQC71" i="9"/>
  <c r="TQE71" i="9"/>
  <c r="TQG71" i="9"/>
  <c r="TQI71" i="9"/>
  <c r="TQK71" i="9"/>
  <c r="TQM71" i="9"/>
  <c r="TQO71" i="9"/>
  <c r="TQQ71" i="9"/>
  <c r="TQS71" i="9"/>
  <c r="TQU71" i="9"/>
  <c r="TQW71" i="9"/>
  <c r="TQY71" i="9"/>
  <c r="TRA71" i="9"/>
  <c r="TRC71" i="9"/>
  <c r="TRE71" i="9"/>
  <c r="TRG71" i="9"/>
  <c r="TRI71" i="9"/>
  <c r="TRK71" i="9"/>
  <c r="TRM71" i="9"/>
  <c r="TRO71" i="9"/>
  <c r="TRQ71" i="9"/>
  <c r="TRS71" i="9"/>
  <c r="TRU71" i="9"/>
  <c r="TRW71" i="9"/>
  <c r="TRY71" i="9"/>
  <c r="TSA71" i="9"/>
  <c r="TSC71" i="9"/>
  <c r="TSE71" i="9"/>
  <c r="TSG71" i="9"/>
  <c r="TSI71" i="9"/>
  <c r="TSK71" i="9"/>
  <c r="TSM71" i="9"/>
  <c r="TSO71" i="9"/>
  <c r="TSQ71" i="9"/>
  <c r="TSS71" i="9"/>
  <c r="TSU71" i="9"/>
  <c r="TSW71" i="9"/>
  <c r="TSY71" i="9"/>
  <c r="TTA71" i="9"/>
  <c r="TTC71" i="9"/>
  <c r="TTE71" i="9"/>
  <c r="TTG71" i="9"/>
  <c r="TTI71" i="9"/>
  <c r="TTK71" i="9"/>
  <c r="TTM71" i="9"/>
  <c r="TTO71" i="9"/>
  <c r="TTQ71" i="9"/>
  <c r="TTS71" i="9"/>
  <c r="TTU71" i="9"/>
  <c r="TTW71" i="9"/>
  <c r="TTY71" i="9"/>
  <c r="TUA71" i="9"/>
  <c r="TUC71" i="9"/>
  <c r="TUE71" i="9"/>
  <c r="TUG71" i="9"/>
  <c r="TUI71" i="9"/>
  <c r="TUK71" i="9"/>
  <c r="TUM71" i="9"/>
  <c r="TUO71" i="9"/>
  <c r="TUQ71" i="9"/>
  <c r="TUS71" i="9"/>
  <c r="TUU71" i="9"/>
  <c r="TUW71" i="9"/>
  <c r="TUY71" i="9"/>
  <c r="TVA71" i="9"/>
  <c r="TVC71" i="9"/>
  <c r="TVE71" i="9"/>
  <c r="TVG71" i="9"/>
  <c r="TVI71" i="9"/>
  <c r="TVK71" i="9"/>
  <c r="TVM71" i="9"/>
  <c r="TVO71" i="9"/>
  <c r="TVQ71" i="9"/>
  <c r="TVS71" i="9"/>
  <c r="TVU71" i="9"/>
  <c r="TVW71" i="9"/>
  <c r="TVY71" i="9"/>
  <c r="TWA71" i="9"/>
  <c r="TWC71" i="9"/>
  <c r="TWE71" i="9"/>
  <c r="TWG71" i="9"/>
  <c r="TWI71" i="9"/>
  <c r="TWK71" i="9"/>
  <c r="TWM71" i="9"/>
  <c r="TWO71" i="9"/>
  <c r="TWQ71" i="9"/>
  <c r="TWS71" i="9"/>
  <c r="TWU71" i="9"/>
  <c r="TWW71" i="9"/>
  <c r="TWY71" i="9"/>
  <c r="TXA71" i="9"/>
  <c r="TXC71" i="9"/>
  <c r="TXE71" i="9"/>
  <c r="TXG71" i="9"/>
  <c r="TXI71" i="9"/>
  <c r="TXK71" i="9"/>
  <c r="TXM71" i="9"/>
  <c r="TXO71" i="9"/>
  <c r="TXQ71" i="9"/>
  <c r="TXS71" i="9"/>
  <c r="TXU71" i="9"/>
  <c r="TXW71" i="9"/>
  <c r="TXY71" i="9"/>
  <c r="TYA71" i="9"/>
  <c r="TYC71" i="9"/>
  <c r="TYE71" i="9"/>
  <c r="TYG71" i="9"/>
  <c r="TYI71" i="9"/>
  <c r="TYK71" i="9"/>
  <c r="TYM71" i="9"/>
  <c r="TYO71" i="9"/>
  <c r="TYQ71" i="9"/>
  <c r="TYS71" i="9"/>
  <c r="TYU71" i="9"/>
  <c r="TYW71" i="9"/>
  <c r="TYY71" i="9"/>
  <c r="TZA71" i="9"/>
  <c r="TZC71" i="9"/>
  <c r="TZE71" i="9"/>
  <c r="TZG71" i="9"/>
  <c r="TZI71" i="9"/>
  <c r="TZK71" i="9"/>
  <c r="TZM71" i="9"/>
  <c r="TZO71" i="9"/>
  <c r="TZQ71" i="9"/>
  <c r="TZS71" i="9"/>
  <c r="TZU71" i="9"/>
  <c r="TZW71" i="9"/>
  <c r="TZY71" i="9"/>
  <c r="UAA71" i="9"/>
  <c r="UAC71" i="9"/>
  <c r="UAE71" i="9"/>
  <c r="UAG71" i="9"/>
  <c r="UAI71" i="9"/>
  <c r="UAK71" i="9"/>
  <c r="UAM71" i="9"/>
  <c r="UAO71" i="9"/>
  <c r="UAQ71" i="9"/>
  <c r="UAS71" i="9"/>
  <c r="UAU71" i="9"/>
  <c r="UAW71" i="9"/>
  <c r="UAY71" i="9"/>
  <c r="UBA71" i="9"/>
  <c r="UBC71" i="9"/>
  <c r="UBE71" i="9"/>
  <c r="UBG71" i="9"/>
  <c r="UBI71" i="9"/>
  <c r="UBK71" i="9"/>
  <c r="UBM71" i="9"/>
  <c r="UBO71" i="9"/>
  <c r="UBQ71" i="9"/>
  <c r="UBS71" i="9"/>
  <c r="UBU71" i="9"/>
  <c r="UBW71" i="9"/>
  <c r="UBY71" i="9"/>
  <c r="UCA71" i="9"/>
  <c r="UCC71" i="9"/>
  <c r="UCE71" i="9"/>
  <c r="UCG71" i="9"/>
  <c r="UCI71" i="9"/>
  <c r="UCK71" i="9"/>
  <c r="UCM71" i="9"/>
  <c r="UCO71" i="9"/>
  <c r="UCQ71" i="9"/>
  <c r="UCS71" i="9"/>
  <c r="UCU71" i="9"/>
  <c r="UCW71" i="9"/>
  <c r="UCY71" i="9"/>
  <c r="UDA71" i="9"/>
  <c r="UDC71" i="9"/>
  <c r="UDE71" i="9"/>
  <c r="UDG71" i="9"/>
  <c r="UDI71" i="9"/>
  <c r="UDK71" i="9"/>
  <c r="UDM71" i="9"/>
  <c r="UDO71" i="9"/>
  <c r="UDQ71" i="9"/>
  <c r="UDS71" i="9"/>
  <c r="UDU71" i="9"/>
  <c r="UDW71" i="9"/>
  <c r="UDY71" i="9"/>
  <c r="UEA71" i="9"/>
  <c r="UEC71" i="9"/>
  <c r="UEE71" i="9"/>
  <c r="UEG71" i="9"/>
  <c r="UEI71" i="9"/>
  <c r="UEK71" i="9"/>
  <c r="UEM71" i="9"/>
  <c r="UEO71" i="9"/>
  <c r="UEQ71" i="9"/>
  <c r="UES71" i="9"/>
  <c r="UEU71" i="9"/>
  <c r="UEW71" i="9"/>
  <c r="UEY71" i="9"/>
  <c r="UFA71" i="9"/>
  <c r="UFC71" i="9"/>
  <c r="UFE71" i="9"/>
  <c r="UFG71" i="9"/>
  <c r="UFI71" i="9"/>
  <c r="UFK71" i="9"/>
  <c r="UFM71" i="9"/>
  <c r="UFO71" i="9"/>
  <c r="UFQ71" i="9"/>
  <c r="UFS71" i="9"/>
  <c r="UFU71" i="9"/>
  <c r="UFW71" i="9"/>
  <c r="UFY71" i="9"/>
  <c r="UGA71" i="9"/>
  <c r="UGC71" i="9"/>
  <c r="UGE71" i="9"/>
  <c r="UGG71" i="9"/>
  <c r="UGI71" i="9"/>
  <c r="UGK71" i="9"/>
  <c r="UGM71" i="9"/>
  <c r="UGO71" i="9"/>
  <c r="UGQ71" i="9"/>
  <c r="UGS71" i="9"/>
  <c r="UGU71" i="9"/>
  <c r="UGW71" i="9"/>
  <c r="UGY71" i="9"/>
  <c r="UHA71" i="9"/>
  <c r="UHC71" i="9"/>
  <c r="UHE71" i="9"/>
  <c r="UHG71" i="9"/>
  <c r="UHI71" i="9"/>
  <c r="UHK71" i="9"/>
  <c r="UHM71" i="9"/>
  <c r="UHO71" i="9"/>
  <c r="UHQ71" i="9"/>
  <c r="UHS71" i="9"/>
  <c r="UHU71" i="9"/>
  <c r="UHW71" i="9"/>
  <c r="UHY71" i="9"/>
  <c r="UIA71" i="9"/>
  <c r="UIC71" i="9"/>
  <c r="UIE71" i="9"/>
  <c r="UIG71" i="9"/>
  <c r="UII71" i="9"/>
  <c r="UIK71" i="9"/>
  <c r="UIM71" i="9"/>
  <c r="UIO71" i="9"/>
  <c r="UIQ71" i="9"/>
  <c r="UIS71" i="9"/>
  <c r="UIU71" i="9"/>
  <c r="UIW71" i="9"/>
  <c r="UIY71" i="9"/>
  <c r="UJA71" i="9"/>
  <c r="UJC71" i="9"/>
  <c r="UJE71" i="9"/>
  <c r="UJG71" i="9"/>
  <c r="UJI71" i="9"/>
  <c r="UJK71" i="9"/>
  <c r="UJM71" i="9"/>
  <c r="UJO71" i="9"/>
  <c r="UJQ71" i="9"/>
  <c r="UJS71" i="9"/>
  <c r="UJU71" i="9"/>
  <c r="UJW71" i="9"/>
  <c r="UJY71" i="9"/>
  <c r="UKA71" i="9"/>
  <c r="UKC71" i="9"/>
  <c r="UKE71" i="9"/>
  <c r="UKG71" i="9"/>
  <c r="UKI71" i="9"/>
  <c r="UKK71" i="9"/>
  <c r="UKM71" i="9"/>
  <c r="UKO71" i="9"/>
  <c r="UKQ71" i="9"/>
  <c r="UKS71" i="9"/>
  <c r="UKU71" i="9"/>
  <c r="UKW71" i="9"/>
  <c r="UKY71" i="9"/>
  <c r="ULA71" i="9"/>
  <c r="ULC71" i="9"/>
  <c r="ULE71" i="9"/>
  <c r="ULG71" i="9"/>
  <c r="ULI71" i="9"/>
  <c r="ULK71" i="9"/>
  <c r="ULM71" i="9"/>
  <c r="ULO71" i="9"/>
  <c r="ULQ71" i="9"/>
  <c r="ULS71" i="9"/>
  <c r="ULU71" i="9"/>
  <c r="ULW71" i="9"/>
  <c r="ULY71" i="9"/>
  <c r="UMA71" i="9"/>
  <c r="UMC71" i="9"/>
  <c r="UME71" i="9"/>
  <c r="UMG71" i="9"/>
  <c r="UMI71" i="9"/>
  <c r="UMK71" i="9"/>
  <c r="UMM71" i="9"/>
  <c r="UMO71" i="9"/>
  <c r="UMQ71" i="9"/>
  <c r="UMS71" i="9"/>
  <c r="UMU71" i="9"/>
  <c r="UMW71" i="9"/>
  <c r="UMY71" i="9"/>
  <c r="UNA71" i="9"/>
  <c r="UNC71" i="9"/>
  <c r="UNE71" i="9"/>
  <c r="UNG71" i="9"/>
  <c r="UNI71" i="9"/>
  <c r="UNK71" i="9"/>
  <c r="UNM71" i="9"/>
  <c r="UNO71" i="9"/>
  <c r="UNQ71" i="9"/>
  <c r="UNS71" i="9"/>
  <c r="UNU71" i="9"/>
  <c r="UNW71" i="9"/>
  <c r="UNY71" i="9"/>
  <c r="UOA71" i="9"/>
  <c r="UOC71" i="9"/>
  <c r="UOE71" i="9"/>
  <c r="UOG71" i="9"/>
  <c r="UOI71" i="9"/>
  <c r="UOK71" i="9"/>
  <c r="UOM71" i="9"/>
  <c r="UOO71" i="9"/>
  <c r="UOQ71" i="9"/>
  <c r="UOS71" i="9"/>
  <c r="UOU71" i="9"/>
  <c r="UOW71" i="9"/>
  <c r="UOY71" i="9"/>
  <c r="UPA71" i="9"/>
  <c r="UPC71" i="9"/>
  <c r="UPE71" i="9"/>
  <c r="UPG71" i="9"/>
  <c r="UPI71" i="9"/>
  <c r="UPK71" i="9"/>
  <c r="UPM71" i="9"/>
  <c r="UPO71" i="9"/>
  <c r="UPQ71" i="9"/>
  <c r="UPS71" i="9"/>
  <c r="UPU71" i="9"/>
  <c r="UPW71" i="9"/>
  <c r="UPY71" i="9"/>
  <c r="UQA71" i="9"/>
  <c r="UQC71" i="9"/>
  <c r="UQE71" i="9"/>
  <c r="UQG71" i="9"/>
  <c r="UQI71" i="9"/>
  <c r="UQK71" i="9"/>
  <c r="UQM71" i="9"/>
  <c r="UQO71" i="9"/>
  <c r="UQQ71" i="9"/>
  <c r="UQS71" i="9"/>
  <c r="UQU71" i="9"/>
  <c r="UQW71" i="9"/>
  <c r="UQY71" i="9"/>
  <c r="URA71" i="9"/>
  <c r="URC71" i="9"/>
  <c r="URE71" i="9"/>
  <c r="URG71" i="9"/>
  <c r="URI71" i="9"/>
  <c r="URK71" i="9"/>
  <c r="URM71" i="9"/>
  <c r="URO71" i="9"/>
  <c r="URQ71" i="9"/>
  <c r="URS71" i="9"/>
  <c r="URU71" i="9"/>
  <c r="URW71" i="9"/>
  <c r="URY71" i="9"/>
  <c r="USA71" i="9"/>
  <c r="USC71" i="9"/>
  <c r="USE71" i="9"/>
  <c r="USG71" i="9"/>
  <c r="USI71" i="9"/>
  <c r="USK71" i="9"/>
  <c r="USM71" i="9"/>
  <c r="USO71" i="9"/>
  <c r="USQ71" i="9"/>
  <c r="USS71" i="9"/>
  <c r="USU71" i="9"/>
  <c r="USW71" i="9"/>
  <c r="USY71" i="9"/>
  <c r="UTA71" i="9"/>
  <c r="UTC71" i="9"/>
  <c r="UTE71" i="9"/>
  <c r="UTG71" i="9"/>
  <c r="UTI71" i="9"/>
  <c r="UTK71" i="9"/>
  <c r="UTM71" i="9"/>
  <c r="UTO71" i="9"/>
  <c r="UTQ71" i="9"/>
  <c r="UTS71" i="9"/>
  <c r="UTU71" i="9"/>
  <c r="UTW71" i="9"/>
  <c r="UTY71" i="9"/>
  <c r="UUA71" i="9"/>
  <c r="UUC71" i="9"/>
  <c r="UUE71" i="9"/>
  <c r="UUG71" i="9"/>
  <c r="UUI71" i="9"/>
  <c r="UUK71" i="9"/>
  <c r="UUM71" i="9"/>
  <c r="UUO71" i="9"/>
  <c r="UUQ71" i="9"/>
  <c r="UUS71" i="9"/>
  <c r="UUU71" i="9"/>
  <c r="UUW71" i="9"/>
  <c r="UUY71" i="9"/>
  <c r="UVA71" i="9"/>
  <c r="UVC71" i="9"/>
  <c r="UVE71" i="9"/>
  <c r="UVG71" i="9"/>
  <c r="UVI71" i="9"/>
  <c r="UVK71" i="9"/>
  <c r="UVM71" i="9"/>
  <c r="UVO71" i="9"/>
  <c r="UVQ71" i="9"/>
  <c r="UVS71" i="9"/>
  <c r="UVU71" i="9"/>
  <c r="UVW71" i="9"/>
  <c r="UVY71" i="9"/>
  <c r="UWA71" i="9"/>
  <c r="UWC71" i="9"/>
  <c r="UWE71" i="9"/>
  <c r="UWG71" i="9"/>
  <c r="UWI71" i="9"/>
  <c r="UWK71" i="9"/>
  <c r="UWM71" i="9"/>
  <c r="UWO71" i="9"/>
  <c r="UWQ71" i="9"/>
  <c r="UWS71" i="9"/>
  <c r="UWU71" i="9"/>
  <c r="UWW71" i="9"/>
  <c r="UWY71" i="9"/>
  <c r="UXA71" i="9"/>
  <c r="UXC71" i="9"/>
  <c r="UXE71" i="9"/>
  <c r="UXG71" i="9"/>
  <c r="UXI71" i="9"/>
  <c r="UXK71" i="9"/>
  <c r="UXM71" i="9"/>
  <c r="UXO71" i="9"/>
  <c r="UXQ71" i="9"/>
  <c r="UXS71" i="9"/>
  <c r="UXU71" i="9"/>
  <c r="UXW71" i="9"/>
  <c r="UXY71" i="9"/>
  <c r="UYA71" i="9"/>
  <c r="UYC71" i="9"/>
  <c r="UYE71" i="9"/>
  <c r="UYG71" i="9"/>
  <c r="UYI71" i="9"/>
  <c r="UYK71" i="9"/>
  <c r="UYM71" i="9"/>
  <c r="UYO71" i="9"/>
  <c r="UYQ71" i="9"/>
  <c r="UYS71" i="9"/>
  <c r="UYU71" i="9"/>
  <c r="UYW71" i="9"/>
  <c r="UYY71" i="9"/>
  <c r="UZA71" i="9"/>
  <c r="UZC71" i="9"/>
  <c r="UZE71" i="9"/>
  <c r="UZG71" i="9"/>
  <c r="UZI71" i="9"/>
  <c r="UZK71" i="9"/>
  <c r="UZM71" i="9"/>
  <c r="UZO71" i="9"/>
  <c r="UZQ71" i="9"/>
  <c r="UZS71" i="9"/>
  <c r="UZU71" i="9"/>
  <c r="UZW71" i="9"/>
  <c r="UZY71" i="9"/>
  <c r="VAA71" i="9"/>
  <c r="VAC71" i="9"/>
  <c r="VAE71" i="9"/>
  <c r="VAG71" i="9"/>
  <c r="VAI71" i="9"/>
  <c r="VAK71" i="9"/>
  <c r="VAM71" i="9"/>
  <c r="VAO71" i="9"/>
  <c r="VAQ71" i="9"/>
  <c r="VAS71" i="9"/>
  <c r="VAU71" i="9"/>
  <c r="VAW71" i="9"/>
  <c r="VAY71" i="9"/>
  <c r="VBA71" i="9"/>
  <c r="VBC71" i="9"/>
  <c r="VBE71" i="9"/>
  <c r="VBG71" i="9"/>
  <c r="VBI71" i="9"/>
  <c r="VBK71" i="9"/>
  <c r="VBM71" i="9"/>
  <c r="VBO71" i="9"/>
  <c r="VBQ71" i="9"/>
  <c r="VBS71" i="9"/>
  <c r="VBU71" i="9"/>
  <c r="VBW71" i="9"/>
  <c r="VBY71" i="9"/>
  <c r="VCA71" i="9"/>
  <c r="VCC71" i="9"/>
  <c r="VCE71" i="9"/>
  <c r="VCG71" i="9"/>
  <c r="VCI71" i="9"/>
  <c r="VCK71" i="9"/>
  <c r="VCM71" i="9"/>
  <c r="VCO71" i="9"/>
  <c r="VCQ71" i="9"/>
  <c r="VCS71" i="9"/>
  <c r="VCU71" i="9"/>
  <c r="VCW71" i="9"/>
  <c r="VCY71" i="9"/>
  <c r="VDA71" i="9"/>
  <c r="VDC71" i="9"/>
  <c r="VDE71" i="9"/>
  <c r="VDG71" i="9"/>
  <c r="VDI71" i="9"/>
  <c r="VDK71" i="9"/>
  <c r="VDM71" i="9"/>
  <c r="VDO71" i="9"/>
  <c r="VDQ71" i="9"/>
  <c r="VDS71" i="9"/>
  <c r="VDU71" i="9"/>
  <c r="VDW71" i="9"/>
  <c r="VDY71" i="9"/>
  <c r="VEA71" i="9"/>
  <c r="VEC71" i="9"/>
  <c r="VEE71" i="9"/>
  <c r="VEG71" i="9"/>
  <c r="VEI71" i="9"/>
  <c r="VEK71" i="9"/>
  <c r="VEM71" i="9"/>
  <c r="VEO71" i="9"/>
  <c r="VEQ71" i="9"/>
  <c r="VES71" i="9"/>
  <c r="VEU71" i="9"/>
  <c r="VEW71" i="9"/>
  <c r="VEY71" i="9"/>
  <c r="VFA71" i="9"/>
  <c r="VFC71" i="9"/>
  <c r="VFE71" i="9"/>
  <c r="VFG71" i="9"/>
  <c r="VFI71" i="9"/>
  <c r="VFK71" i="9"/>
  <c r="VFM71" i="9"/>
  <c r="VFO71" i="9"/>
  <c r="VFQ71" i="9"/>
  <c r="VFS71" i="9"/>
  <c r="VFU71" i="9"/>
  <c r="VFW71" i="9"/>
  <c r="VFY71" i="9"/>
  <c r="VGA71" i="9"/>
  <c r="VGC71" i="9"/>
  <c r="VGE71" i="9"/>
  <c r="VGG71" i="9"/>
  <c r="VGI71" i="9"/>
  <c r="VGK71" i="9"/>
  <c r="VGM71" i="9"/>
  <c r="VGO71" i="9"/>
  <c r="VGQ71" i="9"/>
  <c r="VGS71" i="9"/>
  <c r="VGU71" i="9"/>
  <c r="VGW71" i="9"/>
  <c r="VGY71" i="9"/>
  <c r="VHA71" i="9"/>
  <c r="VHC71" i="9"/>
  <c r="VHE71" i="9"/>
  <c r="VHG71" i="9"/>
  <c r="VHI71" i="9"/>
  <c r="VHK71" i="9"/>
  <c r="VHM71" i="9"/>
  <c r="VHO71" i="9"/>
  <c r="VHQ71" i="9"/>
  <c r="VHS71" i="9"/>
  <c r="VHU71" i="9"/>
  <c r="VHW71" i="9"/>
  <c r="VHY71" i="9"/>
  <c r="VIA71" i="9"/>
  <c r="VIC71" i="9"/>
  <c r="VIE71" i="9"/>
  <c r="VIG71" i="9"/>
  <c r="VII71" i="9"/>
  <c r="VIK71" i="9"/>
  <c r="VIM71" i="9"/>
  <c r="VIO71" i="9"/>
  <c r="VIQ71" i="9"/>
  <c r="VIS71" i="9"/>
  <c r="VIU71" i="9"/>
  <c r="VIW71" i="9"/>
  <c r="VIY71" i="9"/>
  <c r="VJA71" i="9"/>
  <c r="VJC71" i="9"/>
  <c r="VJE71" i="9"/>
  <c r="VJG71" i="9"/>
  <c r="VJI71" i="9"/>
  <c r="VJK71" i="9"/>
  <c r="VJM71" i="9"/>
  <c r="VJO71" i="9"/>
  <c r="VJQ71" i="9"/>
  <c r="VJS71" i="9"/>
  <c r="VJU71" i="9"/>
  <c r="VJW71" i="9"/>
  <c r="VJY71" i="9"/>
  <c r="VKA71" i="9"/>
  <c r="VKC71" i="9"/>
  <c r="VKE71" i="9"/>
  <c r="VKG71" i="9"/>
  <c r="VKI71" i="9"/>
  <c r="VKK71" i="9"/>
  <c r="VKM71" i="9"/>
  <c r="VKO71" i="9"/>
  <c r="VKQ71" i="9"/>
  <c r="VKS71" i="9"/>
  <c r="VKU71" i="9"/>
  <c r="VKW71" i="9"/>
  <c r="VKY71" i="9"/>
  <c r="VLA71" i="9"/>
  <c r="VLC71" i="9"/>
  <c r="VLE71" i="9"/>
  <c r="VLG71" i="9"/>
  <c r="VLI71" i="9"/>
  <c r="VLK71" i="9"/>
  <c r="VLM71" i="9"/>
  <c r="VLO71" i="9"/>
  <c r="VLQ71" i="9"/>
  <c r="VLS71" i="9"/>
  <c r="VLU71" i="9"/>
  <c r="VLW71" i="9"/>
  <c r="VLY71" i="9"/>
  <c r="VMA71" i="9"/>
  <c r="VMC71" i="9"/>
  <c r="VME71" i="9"/>
  <c r="VMG71" i="9"/>
  <c r="VMI71" i="9"/>
  <c r="VMK71" i="9"/>
  <c r="VMM71" i="9"/>
  <c r="VMO71" i="9"/>
  <c r="VMQ71" i="9"/>
  <c r="VMS71" i="9"/>
  <c r="VMU71" i="9"/>
  <c r="VMW71" i="9"/>
  <c r="VMY71" i="9"/>
  <c r="VNA71" i="9"/>
  <c r="VNC71" i="9"/>
  <c r="VNE71" i="9"/>
  <c r="VNG71" i="9"/>
  <c r="VNI71" i="9"/>
  <c r="VNK71" i="9"/>
  <c r="VNM71" i="9"/>
  <c r="VNO71" i="9"/>
  <c r="VNQ71" i="9"/>
  <c r="VNS71" i="9"/>
  <c r="VNU71" i="9"/>
  <c r="VNW71" i="9"/>
  <c r="VNY71" i="9"/>
  <c r="VOA71" i="9"/>
  <c r="VOC71" i="9"/>
  <c r="VOE71" i="9"/>
  <c r="VOG71" i="9"/>
  <c r="VOI71" i="9"/>
  <c r="VOK71" i="9"/>
  <c r="VOM71" i="9"/>
  <c r="VOO71" i="9"/>
  <c r="VOQ71" i="9"/>
  <c r="VOS71" i="9"/>
  <c r="VOU71" i="9"/>
  <c r="VOW71" i="9"/>
  <c r="VOY71" i="9"/>
  <c r="VPA71" i="9"/>
  <c r="VPC71" i="9"/>
  <c r="VPE71" i="9"/>
  <c r="VPG71" i="9"/>
  <c r="VPI71" i="9"/>
  <c r="VPK71" i="9"/>
  <c r="VPM71" i="9"/>
  <c r="VPO71" i="9"/>
  <c r="VPQ71" i="9"/>
  <c r="VPS71" i="9"/>
  <c r="VPU71" i="9"/>
  <c r="VPW71" i="9"/>
  <c r="VPY71" i="9"/>
  <c r="VQA71" i="9"/>
  <c r="VQC71" i="9"/>
  <c r="VQE71" i="9"/>
  <c r="VQG71" i="9"/>
  <c r="VQI71" i="9"/>
  <c r="VQK71" i="9"/>
  <c r="VQM71" i="9"/>
  <c r="VQO71" i="9"/>
  <c r="VQQ71" i="9"/>
  <c r="VQS71" i="9"/>
  <c r="VQU71" i="9"/>
  <c r="VQW71" i="9"/>
  <c r="VQY71" i="9"/>
  <c r="VRA71" i="9"/>
  <c r="VRC71" i="9"/>
  <c r="VRE71" i="9"/>
  <c r="VRG71" i="9"/>
  <c r="VRI71" i="9"/>
  <c r="VRK71" i="9"/>
  <c r="VRM71" i="9"/>
  <c r="VRO71" i="9"/>
  <c r="VRQ71" i="9"/>
  <c r="VRS71" i="9"/>
  <c r="VRU71" i="9"/>
  <c r="VRW71" i="9"/>
  <c r="VRY71" i="9"/>
  <c r="VSA71" i="9"/>
  <c r="VSC71" i="9"/>
  <c r="VSE71" i="9"/>
  <c r="VSG71" i="9"/>
  <c r="VSI71" i="9"/>
  <c r="VSK71" i="9"/>
  <c r="VSM71" i="9"/>
  <c r="VSO71" i="9"/>
  <c r="VSQ71" i="9"/>
  <c r="VSS71" i="9"/>
  <c r="VSU71" i="9"/>
  <c r="VSW71" i="9"/>
  <c r="VSY71" i="9"/>
  <c r="VTA71" i="9"/>
  <c r="VTC71" i="9"/>
  <c r="VTE71" i="9"/>
  <c r="VTG71" i="9"/>
  <c r="VTI71" i="9"/>
  <c r="VTK71" i="9"/>
  <c r="VTM71" i="9"/>
  <c r="VTO71" i="9"/>
  <c r="VTQ71" i="9"/>
  <c r="VTS71" i="9"/>
  <c r="VTU71" i="9"/>
  <c r="VTW71" i="9"/>
  <c r="VTY71" i="9"/>
  <c r="VUA71" i="9"/>
  <c r="VUC71" i="9"/>
  <c r="VUE71" i="9"/>
  <c r="VUG71" i="9"/>
  <c r="VUI71" i="9"/>
  <c r="VUK71" i="9"/>
  <c r="VUM71" i="9"/>
  <c r="VUO71" i="9"/>
  <c r="VUQ71" i="9"/>
  <c r="VUS71" i="9"/>
  <c r="VUU71" i="9"/>
  <c r="VUW71" i="9"/>
  <c r="VUY71" i="9"/>
  <c r="VVA71" i="9"/>
  <c r="VVC71" i="9"/>
  <c r="VVE71" i="9"/>
  <c r="VVG71" i="9"/>
  <c r="VVI71" i="9"/>
  <c r="VVK71" i="9"/>
  <c r="VVM71" i="9"/>
  <c r="VVO71" i="9"/>
  <c r="VVQ71" i="9"/>
  <c r="VVS71" i="9"/>
  <c r="VVU71" i="9"/>
  <c r="VVW71" i="9"/>
  <c r="VVY71" i="9"/>
  <c r="VWA71" i="9"/>
  <c r="VWC71" i="9"/>
  <c r="VWE71" i="9"/>
  <c r="VWG71" i="9"/>
  <c r="VWI71" i="9"/>
  <c r="VWK71" i="9"/>
  <c r="VWM71" i="9"/>
  <c r="VWO71" i="9"/>
  <c r="VWQ71" i="9"/>
  <c r="VWS71" i="9"/>
  <c r="VWU71" i="9"/>
  <c r="VWW71" i="9"/>
  <c r="VWY71" i="9"/>
  <c r="VXA71" i="9"/>
  <c r="VXC71" i="9"/>
  <c r="VXE71" i="9"/>
  <c r="VXG71" i="9"/>
  <c r="VXI71" i="9"/>
  <c r="VXK71" i="9"/>
  <c r="VXM71" i="9"/>
  <c r="VXO71" i="9"/>
  <c r="VXQ71" i="9"/>
  <c r="VXS71" i="9"/>
  <c r="VXU71" i="9"/>
  <c r="VXW71" i="9"/>
  <c r="VXY71" i="9"/>
  <c r="VYA71" i="9"/>
  <c r="VYC71" i="9"/>
  <c r="VYE71" i="9"/>
  <c r="VYG71" i="9"/>
  <c r="VYI71" i="9"/>
  <c r="VYK71" i="9"/>
  <c r="VYM71" i="9"/>
  <c r="VYO71" i="9"/>
  <c r="VYQ71" i="9"/>
  <c r="VYS71" i="9"/>
  <c r="VYU71" i="9"/>
  <c r="VYW71" i="9"/>
  <c r="VYY71" i="9"/>
  <c r="VZA71" i="9"/>
  <c r="VZC71" i="9"/>
  <c r="VZE71" i="9"/>
  <c r="VZG71" i="9"/>
  <c r="VZI71" i="9"/>
  <c r="VZK71" i="9"/>
  <c r="VZM71" i="9"/>
  <c r="VZO71" i="9"/>
  <c r="VZQ71" i="9"/>
  <c r="VZS71" i="9"/>
  <c r="VZU71" i="9"/>
  <c r="VZW71" i="9"/>
  <c r="VZY71" i="9"/>
  <c r="WAA71" i="9"/>
  <c r="WAC71" i="9"/>
  <c r="WAE71" i="9"/>
  <c r="WAG71" i="9"/>
  <c r="WAI71" i="9"/>
  <c r="WAK71" i="9"/>
  <c r="WAM71" i="9"/>
  <c r="WAO71" i="9"/>
  <c r="WAQ71" i="9"/>
  <c r="WAS71" i="9"/>
  <c r="WAU71" i="9"/>
  <c r="WAW71" i="9"/>
  <c r="WAY71" i="9"/>
  <c r="WBA71" i="9"/>
  <c r="WBC71" i="9"/>
  <c r="WBE71" i="9"/>
  <c r="WBG71" i="9"/>
  <c r="WBI71" i="9"/>
  <c r="WBK71" i="9"/>
  <c r="WBM71" i="9"/>
  <c r="WBO71" i="9"/>
  <c r="WBQ71" i="9"/>
  <c r="WBS71" i="9"/>
  <c r="WBU71" i="9"/>
  <c r="WBW71" i="9"/>
  <c r="WBY71" i="9"/>
  <c r="WCA71" i="9"/>
  <c r="WCC71" i="9"/>
  <c r="WCE71" i="9"/>
  <c r="WCG71" i="9"/>
  <c r="WCI71" i="9"/>
  <c r="WCK71" i="9"/>
  <c r="WCM71" i="9"/>
  <c r="WCO71" i="9"/>
  <c r="WCQ71" i="9"/>
  <c r="WCS71" i="9"/>
  <c r="WCU71" i="9"/>
  <c r="WCW71" i="9"/>
  <c r="WCY71" i="9"/>
  <c r="WDA71" i="9"/>
  <c r="WDC71" i="9"/>
  <c r="WDE71" i="9"/>
  <c r="WDG71" i="9"/>
  <c r="WDI71" i="9"/>
  <c r="WDK71" i="9"/>
  <c r="WDM71" i="9"/>
  <c r="WDO71" i="9"/>
  <c r="WDQ71" i="9"/>
  <c r="WDS71" i="9"/>
  <c r="WDU71" i="9"/>
  <c r="WDW71" i="9"/>
  <c r="WDY71" i="9"/>
  <c r="WEA71" i="9"/>
  <c r="WEC71" i="9"/>
  <c r="WEE71" i="9"/>
  <c r="WEG71" i="9"/>
  <c r="WEI71" i="9"/>
  <c r="WEK71" i="9"/>
  <c r="WEM71" i="9"/>
  <c r="WEO71" i="9"/>
  <c r="WEQ71" i="9"/>
  <c r="WES71" i="9"/>
  <c r="WEU71" i="9"/>
  <c r="WEW71" i="9"/>
  <c r="WEY71" i="9"/>
  <c r="WFA71" i="9"/>
  <c r="WFC71" i="9"/>
  <c r="WFE71" i="9"/>
  <c r="WFG71" i="9"/>
  <c r="WFI71" i="9"/>
  <c r="WFK71" i="9"/>
  <c r="WFM71" i="9"/>
  <c r="WFO71" i="9"/>
  <c r="WFQ71" i="9"/>
  <c r="WFS71" i="9"/>
  <c r="WFU71" i="9"/>
  <c r="WFW71" i="9"/>
  <c r="WFY71" i="9"/>
  <c r="WGA71" i="9"/>
  <c r="WGC71" i="9"/>
  <c r="WGE71" i="9"/>
  <c r="WGG71" i="9"/>
  <c r="WGI71" i="9"/>
  <c r="WGK71" i="9"/>
  <c r="WGM71" i="9"/>
  <c r="WGO71" i="9"/>
  <c r="WGQ71" i="9"/>
  <c r="WGS71" i="9"/>
  <c r="WGU71" i="9"/>
  <c r="WGW71" i="9"/>
  <c r="WGY71" i="9"/>
  <c r="WHA71" i="9"/>
  <c r="WHC71" i="9"/>
  <c r="WHE71" i="9"/>
  <c r="WHG71" i="9"/>
  <c r="WHI71" i="9"/>
  <c r="WHK71" i="9"/>
  <c r="WHM71" i="9"/>
  <c r="WHO71" i="9"/>
  <c r="WHQ71" i="9"/>
  <c r="WHS71" i="9"/>
  <c r="WHU71" i="9"/>
  <c r="WHW71" i="9"/>
  <c r="WHY71" i="9"/>
  <c r="WIA71" i="9"/>
  <c r="WIC71" i="9"/>
  <c r="WIE71" i="9"/>
  <c r="WIG71" i="9"/>
  <c r="WII71" i="9"/>
  <c r="WIK71" i="9"/>
  <c r="WIM71" i="9"/>
  <c r="WIO71" i="9"/>
  <c r="WIQ71" i="9"/>
  <c r="WIS71" i="9"/>
  <c r="WIU71" i="9"/>
  <c r="WIW71" i="9"/>
  <c r="WIY71" i="9"/>
  <c r="WJA71" i="9"/>
  <c r="WJC71" i="9"/>
  <c r="WJE71" i="9"/>
  <c r="WJG71" i="9"/>
  <c r="WJI71" i="9"/>
  <c r="WJK71" i="9"/>
  <c r="WJM71" i="9"/>
  <c r="WJO71" i="9"/>
  <c r="WJQ71" i="9"/>
  <c r="WJS71" i="9"/>
  <c r="WJU71" i="9"/>
  <c r="WJW71" i="9"/>
  <c r="WJY71" i="9"/>
  <c r="WKA71" i="9"/>
  <c r="WKC71" i="9"/>
  <c r="WKE71" i="9"/>
  <c r="WKG71" i="9"/>
  <c r="WKI71" i="9"/>
  <c r="WKK71" i="9"/>
  <c r="WKM71" i="9"/>
  <c r="WKO71" i="9"/>
  <c r="WKQ71" i="9"/>
  <c r="WKS71" i="9"/>
  <c r="WKU71" i="9"/>
  <c r="WKW71" i="9"/>
  <c r="WKY71" i="9"/>
  <c r="WLA71" i="9"/>
  <c r="WLC71" i="9"/>
  <c r="WLE71" i="9"/>
  <c r="WLG71" i="9"/>
  <c r="WLI71" i="9"/>
  <c r="WLK71" i="9"/>
  <c r="WLM71" i="9"/>
  <c r="WLO71" i="9"/>
  <c r="WLQ71" i="9"/>
  <c r="WLS71" i="9"/>
  <c r="WLU71" i="9"/>
  <c r="WLW71" i="9"/>
  <c r="WLY71" i="9"/>
  <c r="WMA71" i="9"/>
  <c r="WMC71" i="9"/>
  <c r="WME71" i="9"/>
  <c r="WMG71" i="9"/>
  <c r="WMI71" i="9"/>
  <c r="WMK71" i="9"/>
  <c r="WMM71" i="9"/>
  <c r="WMO71" i="9"/>
  <c r="WMQ71" i="9"/>
  <c r="WMS71" i="9"/>
  <c r="WMU71" i="9"/>
  <c r="WMW71" i="9"/>
  <c r="WMY71" i="9"/>
  <c r="WNA71" i="9"/>
  <c r="WNC71" i="9"/>
  <c r="WNE71" i="9"/>
  <c r="WNG71" i="9"/>
  <c r="WNI71" i="9"/>
  <c r="WNK71" i="9"/>
  <c r="WNM71" i="9"/>
  <c r="WNO71" i="9"/>
  <c r="WNQ71" i="9"/>
  <c r="WNS71" i="9"/>
  <c r="WNU71" i="9"/>
  <c r="WNW71" i="9"/>
  <c r="WNY71" i="9"/>
  <c r="WOA71" i="9"/>
  <c r="WOC71" i="9"/>
  <c r="WOE71" i="9"/>
  <c r="WOG71" i="9"/>
  <c r="WOI71" i="9"/>
  <c r="WOK71" i="9"/>
  <c r="WOM71" i="9"/>
  <c r="WOO71" i="9"/>
  <c r="WOQ71" i="9"/>
  <c r="WOS71" i="9"/>
  <c r="WOU71" i="9"/>
  <c r="WOW71" i="9"/>
  <c r="WOY71" i="9"/>
  <c r="WPA71" i="9"/>
  <c r="WPC71" i="9"/>
  <c r="WPE71" i="9"/>
  <c r="WPG71" i="9"/>
  <c r="WPI71" i="9"/>
  <c r="WPK71" i="9"/>
  <c r="WPM71" i="9"/>
  <c r="WPO71" i="9"/>
  <c r="WPQ71" i="9"/>
  <c r="WPS71" i="9"/>
  <c r="WPU71" i="9"/>
  <c r="WPW71" i="9"/>
  <c r="WPY71" i="9"/>
  <c r="WQA71" i="9"/>
  <c r="WQC71" i="9"/>
  <c r="WQE71" i="9"/>
  <c r="WQG71" i="9"/>
  <c r="WQI71" i="9"/>
  <c r="WQK71" i="9"/>
  <c r="WQM71" i="9"/>
  <c r="WQO71" i="9"/>
  <c r="WQQ71" i="9"/>
  <c r="WQS71" i="9"/>
  <c r="WQU71" i="9"/>
  <c r="WQW71" i="9"/>
  <c r="WQY71" i="9"/>
  <c r="WRA71" i="9"/>
  <c r="WRC71" i="9"/>
  <c r="WRE71" i="9"/>
  <c r="WRG71" i="9"/>
  <c r="WRI71" i="9"/>
  <c r="WRK71" i="9"/>
  <c r="WRM71" i="9"/>
  <c r="WRO71" i="9"/>
  <c r="WRQ71" i="9"/>
  <c r="WRS71" i="9"/>
  <c r="WRU71" i="9"/>
  <c r="WRW71" i="9"/>
  <c r="WRY71" i="9"/>
  <c r="WSA71" i="9"/>
  <c r="WSC71" i="9"/>
  <c r="WSE71" i="9"/>
  <c r="WSG71" i="9"/>
  <c r="WSI71" i="9"/>
  <c r="WSK71" i="9"/>
  <c r="WSM71" i="9"/>
  <c r="WSO71" i="9"/>
  <c r="WSQ71" i="9"/>
  <c r="WSS71" i="9"/>
  <c r="WSU71" i="9"/>
  <c r="WSW71" i="9"/>
  <c r="WSY71" i="9"/>
  <c r="WTA71" i="9"/>
  <c r="WTC71" i="9"/>
  <c r="WTE71" i="9"/>
  <c r="WTG71" i="9"/>
  <c r="WTI71" i="9"/>
  <c r="WTK71" i="9"/>
  <c r="WTM71" i="9"/>
  <c r="WTO71" i="9"/>
  <c r="WTQ71" i="9"/>
  <c r="WTS71" i="9"/>
  <c r="WTU71" i="9"/>
  <c r="WTW71" i="9"/>
  <c r="WTY71" i="9"/>
  <c r="WUA71" i="9"/>
  <c r="WUC71" i="9"/>
  <c r="WUE71" i="9"/>
  <c r="WUG71" i="9"/>
  <c r="WUI71" i="9"/>
  <c r="WUK71" i="9"/>
  <c r="WUM71" i="9"/>
  <c r="WUO71" i="9"/>
  <c r="WUQ71" i="9"/>
  <c r="WUS71" i="9"/>
  <c r="WUU71" i="9"/>
  <c r="WUW71" i="9"/>
  <c r="WUY71" i="9"/>
  <c r="WVA71" i="9"/>
  <c r="WVC71" i="9"/>
  <c r="WVE71" i="9"/>
  <c r="WVG71" i="9"/>
  <c r="WVI71" i="9"/>
  <c r="WVK71" i="9"/>
  <c r="WVM71" i="9"/>
  <c r="WVO71" i="9"/>
  <c r="WVQ71" i="9"/>
  <c r="WVS71" i="9"/>
  <c r="WVU71" i="9"/>
  <c r="WVW71" i="9"/>
  <c r="WVY71" i="9"/>
  <c r="WWA71" i="9"/>
  <c r="WWC71" i="9"/>
  <c r="WWE71" i="9"/>
  <c r="WWG71" i="9"/>
  <c r="WWI71" i="9"/>
  <c r="WWK71" i="9"/>
  <c r="WWM71" i="9"/>
  <c r="WWO71" i="9"/>
  <c r="WWQ71" i="9"/>
  <c r="WWS71" i="9"/>
  <c r="WWU71" i="9"/>
  <c r="WWW71" i="9"/>
  <c r="WWY71" i="9"/>
  <c r="WXA71" i="9"/>
  <c r="WXC71" i="9"/>
  <c r="WXE71" i="9"/>
  <c r="WXG71" i="9"/>
  <c r="WXI71" i="9"/>
  <c r="WXK71" i="9"/>
  <c r="WXM71" i="9"/>
  <c r="WXO71" i="9"/>
  <c r="WXQ71" i="9"/>
  <c r="WXS71" i="9"/>
  <c r="WXU71" i="9"/>
  <c r="WXW71" i="9"/>
  <c r="WXY71" i="9"/>
  <c r="WYA71" i="9"/>
  <c r="WYC71" i="9"/>
  <c r="WYE71" i="9"/>
  <c r="WYG71" i="9"/>
  <c r="WYI71" i="9"/>
  <c r="WYK71" i="9"/>
  <c r="WYM71" i="9"/>
  <c r="WYO71" i="9"/>
  <c r="WYQ71" i="9"/>
  <c r="WYS71" i="9"/>
  <c r="WYU71" i="9"/>
  <c r="WYW71" i="9"/>
  <c r="WYY71" i="9"/>
  <c r="WZA71" i="9"/>
  <c r="WZC71" i="9"/>
  <c r="WZE71" i="9"/>
  <c r="WZG71" i="9"/>
  <c r="WZI71" i="9"/>
  <c r="WZK71" i="9"/>
  <c r="WZM71" i="9"/>
  <c r="WZO71" i="9"/>
  <c r="WZQ71" i="9"/>
  <c r="WZS71" i="9"/>
  <c r="WZU71" i="9"/>
  <c r="WZW71" i="9"/>
  <c r="WZY71" i="9"/>
  <c r="XAA71" i="9"/>
  <c r="XAC71" i="9"/>
  <c r="XAE71" i="9"/>
  <c r="XAG71" i="9"/>
  <c r="XAI71" i="9"/>
  <c r="XAK71" i="9"/>
  <c r="XAM71" i="9"/>
  <c r="XAO71" i="9"/>
  <c r="XAQ71" i="9"/>
  <c r="XAS71" i="9"/>
  <c r="XAU71" i="9"/>
  <c r="XAW71" i="9"/>
  <c r="XAY71" i="9"/>
  <c r="XBA71" i="9"/>
  <c r="XBC71" i="9"/>
  <c r="XBE71" i="9"/>
  <c r="XBG71" i="9"/>
  <c r="XBI71" i="9"/>
  <c r="XBK71" i="9"/>
  <c r="XBM71" i="9"/>
  <c r="XBO71" i="9"/>
  <c r="XBQ71" i="9"/>
  <c r="XBS71" i="9"/>
  <c r="XBU71" i="9"/>
  <c r="XBW71" i="9"/>
  <c r="XBY71" i="9"/>
  <c r="XCA71" i="9"/>
  <c r="XCC71" i="9"/>
  <c r="XCE71" i="9"/>
  <c r="XCG71" i="9"/>
  <c r="XCI71" i="9"/>
  <c r="XCK71" i="9"/>
  <c r="XCM71" i="9"/>
  <c r="XCO71" i="9"/>
  <c r="XCQ71" i="9"/>
  <c r="XCS71" i="9"/>
  <c r="XCU71" i="9"/>
  <c r="XCW71" i="9"/>
  <c r="XCY71" i="9"/>
  <c r="XDA71" i="9"/>
  <c r="XDC71" i="9"/>
  <c r="XDE71" i="9"/>
  <c r="XDG71" i="9"/>
  <c r="XDI71" i="9"/>
  <c r="XDK71" i="9"/>
  <c r="XDM71" i="9"/>
  <c r="XDO71" i="9"/>
  <c r="XDQ71" i="9"/>
  <c r="XDS71" i="9"/>
  <c r="XDU71" i="9"/>
  <c r="XDW71" i="9"/>
  <c r="XDY71" i="9"/>
  <c r="XEA71" i="9"/>
  <c r="XEC71" i="9"/>
  <c r="XEE71" i="9"/>
  <c r="XEG71" i="9"/>
  <c r="XEI71" i="9"/>
  <c r="XEK71" i="9"/>
  <c r="XEM71" i="9"/>
  <c r="XEO71" i="9"/>
  <c r="XEQ71" i="9"/>
  <c r="XES71" i="9"/>
  <c r="XEU71" i="9"/>
  <c r="XEW71" i="9"/>
  <c r="XEY71" i="9"/>
  <c r="XFA71" i="9"/>
  <c r="XFC71" i="9"/>
  <c r="K65" i="9"/>
  <c r="K66" i="9"/>
  <c r="K64" i="9"/>
  <c r="E42" i="25" l="1"/>
  <c r="B42" i="25"/>
  <c r="S93" i="4"/>
  <c r="S91" i="4"/>
  <c r="S90" i="4"/>
  <c r="S89" i="4"/>
  <c r="S88" i="4"/>
  <c r="S85" i="4"/>
  <c r="S84" i="4"/>
  <c r="S83" i="4"/>
  <c r="S79" i="4"/>
  <c r="S78" i="4"/>
  <c r="S52" i="4"/>
  <c r="S51" i="4"/>
  <c r="S50" i="4"/>
  <c r="S49" i="4"/>
  <c r="S46" i="4"/>
  <c r="S45" i="4"/>
  <c r="S43" i="4"/>
  <c r="S33" i="4"/>
  <c r="S32" i="4"/>
  <c r="S31" i="4"/>
  <c r="S29" i="4"/>
  <c r="S37" i="4"/>
  <c r="S36" i="4"/>
  <c r="S35" i="4"/>
  <c r="C94" i="4"/>
  <c r="C64" i="4"/>
  <c r="C60" i="4"/>
  <c r="C52" i="4"/>
  <c r="L921" i="3"/>
  <c r="L920" i="3"/>
  <c r="C631" i="3" l="1"/>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93" i="15"/>
  <c r="D83" i="15"/>
  <c r="C83" i="15"/>
  <c r="B83" i="15"/>
  <c r="B80" i="15"/>
  <c r="E80" i="15" s="1"/>
  <c r="C80" i="15"/>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56" i="15" l="1"/>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E12" i="15" s="1"/>
  <c r="B12" i="15"/>
  <c r="E99" i="15"/>
  <c r="E6" i="15"/>
  <c r="E23" i="15"/>
  <c r="E41" i="15"/>
  <c r="C9" i="15"/>
  <c r="E11" i="15"/>
  <c r="E46" i="15"/>
  <c r="E5" i="15"/>
  <c r="E35" i="15"/>
  <c r="E65" i="15"/>
  <c r="E83" i="15"/>
  <c r="E36" i="15"/>
  <c r="E30" i="15"/>
  <c r="E15" i="15"/>
  <c r="E10" i="15"/>
  <c r="B13" i="15" l="1"/>
  <c r="E9" i="15"/>
  <c r="C13" i="15"/>
  <c r="E13" i="15" s="1"/>
  <c r="E37" i="15"/>
  <c r="AJ996" i="3" l="1"/>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AM704" i="3" s="1"/>
  <c r="T704" i="3"/>
  <c r="AO642" i="3"/>
  <c r="AM570" i="3"/>
  <c r="AO644" i="3" l="1"/>
  <c r="AB47" i="5"/>
  <c r="AC754" i="3"/>
  <c r="T729" i="3"/>
  <c r="BG744" i="3"/>
  <c r="BH721" i="3" s="1"/>
  <c r="BI721" i="3" s="1"/>
  <c r="AC774" i="3"/>
  <c r="Y777" i="3" l="1"/>
  <c r="Y776" i="3"/>
  <c r="BH737" i="3"/>
  <c r="BI737" i="3" s="1"/>
  <c r="BH738" i="3"/>
  <c r="BI738" i="3" s="1"/>
  <c r="BH726" i="3"/>
  <c r="BI726" i="3" s="1"/>
  <c r="BH722" i="3"/>
  <c r="BI722" i="3" s="1"/>
  <c r="BH725" i="3"/>
  <c r="BI725" i="3" s="1"/>
  <c r="BH740" i="3"/>
  <c r="BI740" i="3" s="1"/>
  <c r="BH734" i="3"/>
  <c r="BI734" i="3" s="1"/>
  <c r="BH730" i="3"/>
  <c r="BI730" i="3" s="1"/>
  <c r="BH741" i="3"/>
  <c r="BI741" i="3" s="1"/>
  <c r="BH723" i="3"/>
  <c r="BI723" i="3" s="1"/>
  <c r="BH731" i="3"/>
  <c r="BI731" i="3" s="1"/>
  <c r="BH733" i="3"/>
  <c r="BI733" i="3" s="1"/>
  <c r="BH736" i="3"/>
  <c r="BI736" i="3" s="1"/>
  <c r="BH729" i="3"/>
  <c r="BI729" i="3" s="1"/>
  <c r="BH724" i="3"/>
  <c r="BI724" i="3" s="1"/>
  <c r="BH732" i="3"/>
  <c r="BI732" i="3" s="1"/>
  <c r="BH719" i="3"/>
  <c r="BI719" i="3" s="1"/>
  <c r="BH728" i="3"/>
  <c r="BI728" i="3" s="1"/>
  <c r="BH727" i="3"/>
  <c r="BI727" i="3" s="1"/>
  <c r="BH739" i="3"/>
  <c r="BI739" i="3" s="1"/>
  <c r="BH742" i="3"/>
  <c r="BI742" i="3" s="1"/>
  <c r="BH735" i="3"/>
  <c r="BI735" i="3" s="1"/>
  <c r="BH743" i="3"/>
  <c r="BI743" i="3" s="1"/>
  <c r="BH720" i="3"/>
  <c r="BI720" i="3" s="1"/>
  <c r="BI744" i="3" l="1"/>
  <c r="AM729" i="3" s="1"/>
  <c r="BH744" i="3"/>
  <c r="H63" i="18"/>
  <c r="H64" i="18"/>
  <c r="H65" i="18"/>
  <c r="E63" i="18"/>
  <c r="E64" i="18"/>
  <c r="E65" i="18"/>
  <c r="B63" i="18"/>
  <c r="B64" i="18"/>
  <c r="B65"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E28" i="9" l="1"/>
  <c r="W28" i="9"/>
  <c r="O28" i="9"/>
  <c r="G28" i="9"/>
  <c r="AC28" i="9"/>
  <c r="U28" i="9"/>
  <c r="M28" i="9"/>
  <c r="AA28" i="9"/>
  <c r="S28" i="9"/>
  <c r="K28" i="9"/>
  <c r="AG28" i="9"/>
  <c r="Y28" i="9"/>
  <c r="Q28" i="9"/>
  <c r="I28" i="9"/>
  <c r="AG494" i="6"/>
  <c r="AG492" i="6"/>
  <c r="AG505" i="6"/>
  <c r="AG503" i="6"/>
  <c r="AG499" i="6"/>
  <c r="AG530" i="6"/>
  <c r="AD66" i="5"/>
  <c r="Y66" i="5"/>
  <c r="T25" i="5"/>
  <c r="AI7" i="5" s="1"/>
  <c r="AI11" i="5" s="1"/>
  <c r="AI23" i="5" s="1"/>
  <c r="AI26" i="5" s="1"/>
  <c r="AI22" i="5"/>
  <c r="AD22" i="5"/>
  <c r="AD20" i="5"/>
  <c r="BA943" i="3"/>
  <c r="BA944" i="3"/>
  <c r="BA945" i="3"/>
  <c r="BA946" i="3"/>
  <c r="BA947" i="3"/>
  <c r="BA948" i="3"/>
  <c r="BA949" i="3"/>
  <c r="BA950" i="3"/>
  <c r="BA951" i="3"/>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B8" i="4" s="1"/>
  <c r="C11" i="4"/>
  <c r="C26" i="4"/>
  <c r="C38" i="4"/>
  <c r="C42" i="4"/>
  <c r="C53" i="4"/>
  <c r="C61" i="4"/>
  <c r="C69" i="4"/>
  <c r="C76" i="4"/>
  <c r="C80" i="4"/>
  <c r="C95" i="4"/>
  <c r="C103" i="4"/>
  <c r="C65" i="25"/>
  <c r="C66" i="25"/>
  <c r="G67" i="25" s="1"/>
  <c r="Y20" i="5"/>
  <c r="Y22" i="5"/>
  <c r="AI20" i="5"/>
  <c r="S26" i="4"/>
  <c r="S53" i="4"/>
  <c r="S69" i="4"/>
  <c r="S80" i="4"/>
  <c r="E78" i="18" s="1"/>
  <c r="S95" i="4"/>
  <c r="E93" i="18" s="1"/>
  <c r="S103" i="4"/>
  <c r="E101" i="18" s="1"/>
  <c r="F25" i="18"/>
  <c r="F36" i="18"/>
  <c r="F40" i="18"/>
  <c r="F51" i="18"/>
  <c r="F67" i="18"/>
  <c r="F78" i="18"/>
  <c r="F93" i="18"/>
  <c r="F101" i="18"/>
  <c r="T20" i="5"/>
  <c r="T22" i="5"/>
  <c r="T26" i="4"/>
  <c r="T38" i="4"/>
  <c r="T42" i="4"/>
  <c r="T53" i="4"/>
  <c r="T11" i="4"/>
  <c r="T62" i="4" s="1"/>
  <c r="T69" i="4"/>
  <c r="H67" i="18" s="1"/>
  <c r="T80" i="4"/>
  <c r="H78" i="18" s="1"/>
  <c r="T95" i="4"/>
  <c r="T103" i="4"/>
  <c r="I11" i="18"/>
  <c r="I25" i="18"/>
  <c r="I36" i="18"/>
  <c r="I40" i="18"/>
  <c r="I51" i="18"/>
  <c r="I67" i="18"/>
  <c r="I78" i="18"/>
  <c r="I93" i="18"/>
  <c r="I101" i="18"/>
  <c r="U61" i="25"/>
  <c r="U69" i="25" s="1"/>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R78" i="4"/>
  <c r="AG443" i="3"/>
  <c r="B102" i="4"/>
  <c r="B25" i="18"/>
  <c r="G25" i="18"/>
  <c r="G36" i="18"/>
  <c r="G40" i="18"/>
  <c r="G51" i="18"/>
  <c r="G67" i="18"/>
  <c r="G93" i="18"/>
  <c r="G101"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S40" i="4" s="1"/>
  <c r="S42" i="4" s="1"/>
  <c r="E40" i="18" s="1"/>
  <c r="R37" i="4"/>
  <c r="R35" i="4"/>
  <c r="R34" i="4"/>
  <c r="R33" i="4"/>
  <c r="R32" i="4"/>
  <c r="R30" i="4"/>
  <c r="S30" i="4" s="1"/>
  <c r="S38" i="4" s="1"/>
  <c r="E36" i="18" s="1"/>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51" i="18"/>
  <c r="E67" i="18"/>
  <c r="H25" i="18"/>
  <c r="H36" i="18"/>
  <c r="H51" i="18"/>
  <c r="H93" i="18"/>
  <c r="H101" i="18"/>
  <c r="B11" i="18"/>
  <c r="B36" i="18"/>
  <c r="B40" i="18"/>
  <c r="B61" i="4"/>
  <c r="B10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H40" i="18"/>
  <c r="B51" i="18"/>
  <c r="N12" i="4"/>
  <c r="B11" i="4"/>
  <c r="E25" i="18"/>
  <c r="AO628" i="6"/>
  <c r="AK645" i="6" s="1"/>
  <c r="T694" i="6" s="1"/>
  <c r="AF694" i="6" s="1"/>
  <c r="B26" i="4"/>
  <c r="B95" i="4"/>
  <c r="D12" i="4"/>
  <c r="E29" i="18" l="1"/>
  <c r="G98" i="25"/>
  <c r="R80" i="4"/>
  <c r="C104" i="15"/>
  <c r="B104" i="15"/>
  <c r="D104" i="15"/>
  <c r="B81" i="15"/>
  <c r="D81" i="15"/>
  <c r="C81" i="15"/>
  <c r="E81" i="15" s="1"/>
  <c r="B80" i="4"/>
  <c r="B96" i="15"/>
  <c r="D96" i="15"/>
  <c r="C96" i="15"/>
  <c r="E96" i="15" s="1"/>
  <c r="B93" i="18"/>
  <c r="B76" i="4"/>
  <c r="B77" i="15"/>
  <c r="C77" i="15"/>
  <c r="E77" i="15" s="1"/>
  <c r="D77" i="15"/>
  <c r="B67" i="18"/>
  <c r="C70" i="15"/>
  <c r="B70" i="15"/>
  <c r="D70" i="15"/>
  <c r="C62" i="15"/>
  <c r="D62" i="15"/>
  <c r="B62" i="15"/>
  <c r="B59" i="18"/>
  <c r="D54" i="15"/>
  <c r="C54" i="15"/>
  <c r="B54" i="15"/>
  <c r="B53" i="4"/>
  <c r="B43" i="15"/>
  <c r="C43" i="15"/>
  <c r="E43" i="15" s="1"/>
  <c r="D43" i="15"/>
  <c r="B39" i="15"/>
  <c r="C39" i="15"/>
  <c r="E39" i="15" s="1"/>
  <c r="D39" i="15"/>
  <c r="R948" i="3"/>
  <c r="R949" i="3"/>
  <c r="R947" i="3"/>
  <c r="R946" i="3"/>
  <c r="R945" i="3"/>
  <c r="AG438" i="3"/>
  <c r="AI27" i="27" s="1"/>
  <c r="AB47" i="26"/>
  <c r="I60" i="18"/>
  <c r="I94" i="18" s="1"/>
  <c r="I102" i="18" s="1"/>
  <c r="I104" i="18" s="1"/>
  <c r="J60" i="18"/>
  <c r="J94" i="18" s="1"/>
  <c r="J102" i="18" s="1"/>
  <c r="J104" i="18" s="1"/>
  <c r="R76" i="4"/>
  <c r="K12" i="4"/>
  <c r="B12" i="4"/>
  <c r="B42" i="4"/>
  <c r="J12" i="4"/>
  <c r="R103" i="4"/>
  <c r="R11" i="4"/>
  <c r="R8" i="4"/>
  <c r="R12" i="4" s="1"/>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Y27" i="5"/>
  <c r="T27" i="26"/>
  <c r="T27" i="27"/>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104" i="15" l="1"/>
  <c r="E70" i="15"/>
  <c r="E62" i="15"/>
  <c r="E54" i="15"/>
  <c r="B60" i="18"/>
  <c r="B63" i="15"/>
  <c r="C63" i="15"/>
  <c r="E63" i="15" s="1"/>
  <c r="D63" i="15"/>
  <c r="T27" i="5"/>
  <c r="AI27" i="5"/>
  <c r="AI28" i="5" s="1"/>
  <c r="Y27" i="26"/>
  <c r="AD27" i="27"/>
  <c r="Y27" i="27"/>
  <c r="AD27" i="26"/>
  <c r="AI27" i="26"/>
  <c r="AD27" i="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R62" i="4"/>
  <c r="R96" i="4" s="1"/>
  <c r="R104" i="4" s="1"/>
  <c r="E60" i="18"/>
  <c r="B62" i="4"/>
  <c r="E94" i="18"/>
  <c r="S104" i="4"/>
  <c r="H94" i="18"/>
  <c r="T104" i="4"/>
  <c r="B94" i="18"/>
  <c r="B96" i="4"/>
  <c r="AC861" i="3"/>
  <c r="AS359" i="6"/>
  <c r="AZ573" i="6"/>
  <c r="AP537" i="6"/>
  <c r="BF587" i="6" s="1"/>
  <c r="BF590" i="6" s="1"/>
  <c r="AP550" i="6"/>
  <c r="AS357" i="6"/>
  <c r="AZ576" i="6"/>
  <c r="AZ575" i="6"/>
  <c r="Y609" i="6"/>
  <c r="BS529" i="6" s="1"/>
  <c r="BS533" i="6" s="1"/>
  <c r="BQ534" i="6" s="1"/>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C104" i="4" l="1"/>
  <c r="B97" i="15"/>
  <c r="C97" i="15"/>
  <c r="E97" i="15" s="1"/>
  <c r="D97" i="15"/>
  <c r="BI713" i="3"/>
  <c r="AH729" i="3" s="1"/>
  <c r="AB949" i="3"/>
  <c r="AJ949" i="3" s="1"/>
  <c r="AJ951" i="3" s="1"/>
  <c r="AJ1000" i="3" s="1"/>
  <c r="T24" i="5"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B104" i="4"/>
  <c r="AC448" i="3"/>
  <c r="B102" i="18"/>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D105" i="15" l="1"/>
  <c r="C105" i="15"/>
  <c r="B105" i="15"/>
  <c r="AB950" i="3"/>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X1005" i="3" s="1"/>
  <c r="E104" i="18"/>
  <c r="Y11" i="5" s="1"/>
  <c r="Y23" i="5" s="1"/>
  <c r="Y26" i="5" s="1"/>
  <c r="Y28" i="5" s="1"/>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BY537" i="6"/>
  <c r="BY535" i="6"/>
  <c r="G5" i="9"/>
  <c r="I4" i="9"/>
  <c r="B1011" i="3"/>
  <c r="M8" i="9"/>
  <c r="K9" i="9"/>
  <c r="G7" i="9"/>
  <c r="I6" i="9"/>
  <c r="O14" i="9"/>
  <c r="M21" i="9"/>
  <c r="M34" i="9" s="1"/>
  <c r="E105" i="15" l="1"/>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D1006" i="3"/>
  <c r="T24" i="26"/>
  <c r="E46" i="9"/>
  <c r="Q14" i="9"/>
  <c r="O21" i="9"/>
  <c r="O34" i="9" s="1"/>
  <c r="I7" i="9"/>
  <c r="K6" i="9"/>
  <c r="BQ550" i="6" l="1"/>
  <c r="BQ552" i="6" s="1"/>
  <c r="E59" i="9"/>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1" i="9" l="1"/>
  <c r="E62" i="9" s="1"/>
  <c r="E64" i="9" s="1"/>
  <c r="BU551" i="6"/>
  <c r="BU552" i="6" s="1"/>
  <c r="CC552" i="6" s="1"/>
  <c r="AW564" i="6"/>
  <c r="Y63" i="5"/>
  <c r="Y67" i="5" s="1"/>
  <c r="T29" i="5"/>
  <c r="Y41" i="26"/>
  <c r="AB55" i="26" s="1"/>
  <c r="AB56" i="26" s="1"/>
  <c r="AB58" i="26" s="1"/>
  <c r="F59" i="26" s="1"/>
  <c r="K10" i="9"/>
  <c r="K36" i="9" s="1"/>
  <c r="K44" i="9" s="1"/>
  <c r="G59" i="9"/>
  <c r="G61" i="9" s="1"/>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G62" i="9" l="1"/>
  <c r="G64" i="9" s="1"/>
  <c r="E71" i="9"/>
  <c r="E65" i="9"/>
  <c r="E66" i="9"/>
  <c r="E69" i="9"/>
  <c r="Y41" i="5"/>
  <c r="AB55" i="5" s="1"/>
  <c r="M25" i="3" s="1"/>
  <c r="P203" i="3" s="1"/>
  <c r="M10" i="9"/>
  <c r="M36" i="9" s="1"/>
  <c r="M48" i="9" s="1"/>
  <c r="F59" i="27"/>
  <c r="AB75" i="26"/>
  <c r="AB76" i="26" s="1"/>
  <c r="AB77" i="26" s="1"/>
  <c r="AB79" i="26" s="1"/>
  <c r="J80" i="26" s="1"/>
  <c r="I68" i="9"/>
  <c r="I61" i="9"/>
  <c r="I62" i="9" s="1"/>
  <c r="I64" i="9" s="1"/>
  <c r="I67" i="9"/>
  <c r="K48" i="9"/>
  <c r="G68" i="9"/>
  <c r="G67" i="9"/>
  <c r="Q4" i="9"/>
  <c r="O5" i="9"/>
  <c r="U8" i="9"/>
  <c r="S9" i="9"/>
  <c r="Q6" i="9"/>
  <c r="O7" i="9"/>
  <c r="U21" i="9"/>
  <c r="U34" i="9" s="1"/>
  <c r="W14" i="9"/>
  <c r="K59" i="9"/>
  <c r="K46" i="9"/>
  <c r="K47" i="9"/>
  <c r="I66" i="9" l="1"/>
  <c r="I65" i="9"/>
  <c r="AB56" i="5"/>
  <c r="AB58" i="5" s="1"/>
  <c r="AB75" i="5" s="1"/>
  <c r="AB76" i="5" s="1"/>
  <c r="M44" i="9"/>
  <c r="M59" i="9" s="1"/>
  <c r="O10" i="9"/>
  <c r="O36" i="9" s="1"/>
  <c r="O44" i="9" s="1"/>
  <c r="K61" i="9"/>
  <c r="K68" i="9"/>
  <c r="K67" i="9"/>
  <c r="Q5" i="9"/>
  <c r="S4" i="9"/>
  <c r="W8" i="9"/>
  <c r="U9" i="9"/>
  <c r="S6" i="9"/>
  <c r="Q7" i="9"/>
  <c r="W21" i="9"/>
  <c r="W34" i="9" s="1"/>
  <c r="Y14" i="9"/>
  <c r="I69" i="9" l="1"/>
  <c r="I71" i="9" s="1"/>
  <c r="F59" i="5"/>
  <c r="M47" i="9"/>
  <c r="M46" i="9"/>
  <c r="O48" i="9"/>
  <c r="M61" i="9"/>
  <c r="M64" i="9" s="1"/>
  <c r="M68" i="9"/>
  <c r="M67" i="9"/>
  <c r="Q10" i="9"/>
  <c r="Q36" i="9" s="1"/>
  <c r="Q48" i="9" s="1"/>
  <c r="K69" i="9"/>
  <c r="K71" i="9" s="1"/>
  <c r="S5" i="9"/>
  <c r="U4" i="9"/>
  <c r="AB77" i="5"/>
  <c r="AB79" i="5" s="1"/>
  <c r="J80" i="5" s="1"/>
  <c r="M27" i="3"/>
  <c r="Y8" i="9"/>
  <c r="W9" i="9"/>
  <c r="U6" i="9"/>
  <c r="S7" i="9"/>
  <c r="AA14" i="9"/>
  <c r="Y21" i="9"/>
  <c r="Y34" i="9" s="1"/>
  <c r="O47" i="9"/>
  <c r="O46" i="9"/>
  <c r="O59" i="9"/>
  <c r="M65" i="9" l="1"/>
  <c r="M66" i="9"/>
  <c r="Q44" i="9"/>
  <c r="Q47" i="9" s="1"/>
  <c r="O68" i="9"/>
  <c r="O67" i="9"/>
  <c r="O61" i="9"/>
  <c r="O64" i="9" s="1"/>
  <c r="S10" i="9"/>
  <c r="S36" i="9" s="1"/>
  <c r="S48" i="9" s="1"/>
  <c r="U5" i="9"/>
  <c r="W4" i="9"/>
  <c r="AA8" i="9"/>
  <c r="Y9" i="9"/>
  <c r="W203" i="3"/>
  <c r="D203" i="3"/>
  <c r="W6" i="9"/>
  <c r="U7" i="9"/>
  <c r="AC14" i="9"/>
  <c r="AA21" i="9"/>
  <c r="AA34" i="9" s="1"/>
  <c r="M69" i="9" l="1"/>
  <c r="M71" i="9" s="1"/>
  <c r="O66" i="9"/>
  <c r="O69" i="9" s="1"/>
  <c r="O71" i="9" s="1"/>
  <c r="O65" i="9"/>
  <c r="U10" i="9"/>
  <c r="U36" i="9" s="1"/>
  <c r="U44" i="9" s="1"/>
  <c r="Q46" i="9"/>
  <c r="Q59" i="9"/>
  <c r="Q68" i="9" s="1"/>
  <c r="S44" i="9"/>
  <c r="S47" i="9" s="1"/>
  <c r="Y4" i="9"/>
  <c r="W5" i="9"/>
  <c r="AA9" i="9"/>
  <c r="AC8" i="9"/>
  <c r="Y6" i="9"/>
  <c r="W7" i="9"/>
  <c r="AC21" i="9"/>
  <c r="AC34" i="9" s="1"/>
  <c r="AE14" i="9"/>
  <c r="Q61" i="9" l="1"/>
  <c r="Q64" i="9" s="1"/>
  <c r="S59" i="9"/>
  <c r="S68" i="9" s="1"/>
  <c r="S46" i="9"/>
  <c r="Q67" i="9"/>
  <c r="W10" i="9"/>
  <c r="W36" i="9" s="1"/>
  <c r="W44" i="9" s="1"/>
  <c r="U48" i="9"/>
  <c r="AA4" i="9"/>
  <c r="Y5" i="9"/>
  <c r="AE8" i="9"/>
  <c r="AC9" i="9"/>
  <c r="AE21" i="9"/>
  <c r="AE34" i="9" s="1"/>
  <c r="AG14" i="9"/>
  <c r="AG21" i="9" s="1"/>
  <c r="AG34" i="9" s="1"/>
  <c r="U59" i="9"/>
  <c r="U47" i="9"/>
  <c r="U46" i="9"/>
  <c r="Y7" i="9"/>
  <c r="AA6" i="9"/>
  <c r="Q66" i="9" l="1"/>
  <c r="Q65" i="9"/>
  <c r="Q69" i="9" s="1"/>
  <c r="Q71" i="9" s="1"/>
  <c r="S67" i="9"/>
  <c r="S61" i="9"/>
  <c r="S64" i="9" s="1"/>
  <c r="W48" i="9"/>
  <c r="Y10" i="9"/>
  <c r="Y36" i="9" s="1"/>
  <c r="Y48" i="9" s="1"/>
  <c r="U68" i="9"/>
  <c r="U67" i="9"/>
  <c r="U61" i="9"/>
  <c r="U64" i="9" s="1"/>
  <c r="AA5" i="9"/>
  <c r="AC4" i="9"/>
  <c r="AE9" i="9"/>
  <c r="AG8" i="9"/>
  <c r="AG9" i="9" s="1"/>
  <c r="AC6" i="9"/>
  <c r="AA7" i="9"/>
  <c r="W46" i="9"/>
  <c r="W47" i="9"/>
  <c r="W59" i="9"/>
  <c r="U65" i="9" l="1"/>
  <c r="U66" i="9"/>
  <c r="S65" i="9"/>
  <c r="S66" i="9"/>
  <c r="Y44" i="9"/>
  <c r="Y47" i="9" s="1"/>
  <c r="AA10" i="9"/>
  <c r="AA36" i="9" s="1"/>
  <c r="AA48" i="9" s="1"/>
  <c r="W68" i="9"/>
  <c r="W61" i="9"/>
  <c r="W64" i="9" s="1"/>
  <c r="W67" i="9"/>
  <c r="AC5" i="9"/>
  <c r="AE4" i="9"/>
  <c r="AE6" i="9"/>
  <c r="AC7" i="9"/>
  <c r="U69" i="9" l="1"/>
  <c r="U71" i="9" s="1"/>
  <c r="S69" i="9"/>
  <c r="S71" i="9" s="1"/>
  <c r="W65" i="9"/>
  <c r="W66" i="9"/>
  <c r="AC10" i="9"/>
  <c r="AC36" i="9" s="1"/>
  <c r="AC44" i="9" s="1"/>
  <c r="Y46" i="9"/>
  <c r="Y59" i="9"/>
  <c r="Y68" i="9" s="1"/>
  <c r="AA44" i="9"/>
  <c r="AA47" i="9" s="1"/>
  <c r="AE5" i="9"/>
  <c r="AG4" i="9"/>
  <c r="AG5" i="9" s="1"/>
  <c r="AE7" i="9"/>
  <c r="AG6" i="9"/>
  <c r="W69" i="9" l="1"/>
  <c r="W71" i="9" s="1"/>
  <c r="AC48" i="9"/>
  <c r="AA46" i="9"/>
  <c r="AA59" i="9"/>
  <c r="AA68" i="9" s="1"/>
  <c r="Y61" i="9"/>
  <c r="Y64" i="9" s="1"/>
  <c r="Y67" i="9"/>
  <c r="AE10" i="9"/>
  <c r="AE36" i="9" s="1"/>
  <c r="AE44" i="9" s="1"/>
  <c r="AG7" i="9"/>
  <c r="AG10" i="9" s="1"/>
  <c r="AG36" i="9" s="1"/>
  <c r="AC46" i="9"/>
  <c r="AC59" i="9"/>
  <c r="AC47" i="9"/>
  <c r="Y66" i="9" l="1"/>
  <c r="Y65" i="9"/>
  <c r="AA61" i="9"/>
  <c r="AA64" i="9" s="1"/>
  <c r="AA67" i="9"/>
  <c r="AC61" i="9"/>
  <c r="AC64" i="9" s="1"/>
  <c r="AC68" i="9"/>
  <c r="AC67" i="9"/>
  <c r="AE48" i="9"/>
  <c r="AG48" i="9"/>
  <c r="AG44" i="9"/>
  <c r="AE46" i="9"/>
  <c r="AE59" i="9"/>
  <c r="AE47" i="9"/>
  <c r="Y69" i="9" l="1"/>
  <c r="Y71" i="9" s="1"/>
  <c r="AA65" i="9"/>
  <c r="AA66" i="9"/>
  <c r="AC65" i="9"/>
  <c r="AC66" i="9"/>
  <c r="AE68" i="9"/>
  <c r="AE61" i="9"/>
  <c r="AE64" i="9" s="1"/>
  <c r="AE67" i="9"/>
  <c r="AG59" i="9"/>
  <c r="AG46" i="9"/>
  <c r="AG47" i="9"/>
  <c r="AA69" i="9" l="1"/>
  <c r="AA71" i="9" s="1"/>
  <c r="AC69" i="9"/>
  <c r="AC71" i="9" s="1"/>
  <c r="AE66" i="9"/>
  <c r="AE65" i="9"/>
  <c r="AE69" i="9" s="1"/>
  <c r="AE71" i="9" s="1"/>
  <c r="AG68" i="9"/>
  <c r="AG67" i="9"/>
  <c r="AG61" i="9"/>
  <c r="AG64" i="9" s="1"/>
  <c r="AG66" i="9" l="1"/>
  <c r="AG65" i="9"/>
  <c r="AG69" i="9"/>
  <c r="AG71" i="9" s="1"/>
  <c r="G66" i="9"/>
  <c r="G65" i="9"/>
  <c r="G69" i="9" l="1"/>
  <c r="G71" i="9" s="1"/>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<sst xmlns="http://schemas.openxmlformats.org/spreadsheetml/2006/main" count="4752" uniqueCount="2497">
  <si>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</si>
  <si>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</si>
  <si>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</si>
  <si>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</si>
  <si>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</si>
  <si>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</si>
  <si>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</si>
  <si>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</si>
  <si>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</si>
  <si>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</si>
  <si>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</si>
  <si>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</si>
  <si>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</si>
  <si>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</si>
  <si>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</si>
  <si>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</si>
  <si>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</si>
  <si>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</si>
  <si>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</si>
  <si>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</si>
  <si>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</si>
  <si>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</si>
  <si>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</si>
  <si>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</si>
  <si>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</si>
  <si>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</si>
  <si>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</si>
  <si>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</si>
  <si>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</si>
  <si>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</si>
  <si>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</si>
  <si>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</si>
  <si>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</si>
  <si>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</si>
  <si>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</si>
  <si>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</si>
  <si>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</si>
  <si>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</si>
  <si>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</si>
  <si>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</si>
  <si>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</si>
  <si>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</si>
  <si>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</si>
  <si>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</si>
  <si>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</si>
  <si>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</si>
  <si>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</si>
  <si>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</si>
  <si>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</si>
  <si>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</si>
  <si>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</si>
  <si>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</si>
  <si>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</si>
  <si>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</si>
  <si>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</si>
  <si>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</si>
  <si>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</si>
  <si>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</si>
  <si>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</si>
  <si>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</si>
  <si>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</si>
  <si>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</si>
  <si>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</si>
  <si>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</si>
  <si>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</si>
  <si>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</si>
  <si>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</si>
  <si>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</si>
  <si>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</si>
  <si>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</si>
  <si>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</si>
  <si>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</si>
  <si>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</si>
  <si>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</si>
  <si>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</si>
  <si>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</si>
  <si>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</si>
  <si>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</si>
  <si>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</si>
  <si>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</si>
  <si>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</si>
  <si>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</si>
  <si>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</si>
  <si>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</si>
  <si>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</si>
  <si>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</si>
  <si>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</si>
  <si>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</si>
  <si>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</si>
  <si>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</si>
  <si>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</si>
  <si>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</si>
  <si>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</si>
  <si>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</si>
  <si>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</si>
  <si>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</si>
  <si>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</si>
  <si>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</si>
  <si>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</si>
  <si>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</si>
  <si>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</si>
  <si>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</si>
  <si>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</si>
  <si>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</si>
  <si>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</si>
  <si>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</si>
  <si>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</si>
  <si>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</si>
  <si>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</si>
  <si>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</si>
  <si>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</si>
  <si>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</si>
  <si>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</si>
  <si>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</si>
  <si>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</si>
  <si>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</si>
  <si>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</si>
  <si>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</si>
  <si>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</si>
  <si>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</si>
  <si>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</si>
  <si>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</si>
  <si>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</si>
  <si>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</si>
  <si>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</si>
  <si>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</si>
  <si>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</si>
  <si>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</si>
  <si>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</si>
  <si>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</si>
  <si>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</si>
  <si>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</si>
  <si>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</si>
  <si>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</si>
  <si>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</si>
  <si>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</si>
  <si>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</si>
  <si>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</si>
  <si>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</si>
  <si>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</si>
  <si>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</si>
  <si>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</si>
  <si>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</si>
  <si>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</si>
  <si>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</si>
  <si>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</si>
  <si>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</si>
  <si>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</si>
  <si>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</si>
  <si>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</si>
  <si>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</si>
  <si>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</si>
  <si>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</si>
  <si>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</si>
  <si>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</si>
  <si>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</si>
  <si>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</si>
  <si>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</si>
  <si>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</si>
  <si>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</si>
  <si>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</si>
  <si>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</si>
  <si>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</si>
  <si>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</si>
  <si>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</si>
  <si>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</si>
  <si>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</si>
  <si>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</si>
  <si>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</si>
  <si>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</si>
  <si>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</si>
  <si>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</si>
  <si>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</si>
  <si>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</si>
  <si>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</si>
  <si>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</si>
  <si>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</si>
  <si>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</si>
  <si>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</si>
  <si>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</si>
  <si>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</si>
  <si>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</si>
  <si>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</si>
  <si>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</si>
  <si>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</si>
  <si>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</si>
  <si>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</si>
  <si>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</si>
  <si>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</si>
  <si>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</si>
  <si>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</si>
  <si>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</si>
  <si>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</si>
  <si>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</si>
  <si>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</si>
  <si>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</si>
  <si>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</si>
  <si>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</si>
  <si>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</si>
  <si>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</si>
  <si>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</si>
  <si>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</si>
  <si>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</si>
  <si>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</si>
  <si>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</si>
  <si>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</si>
  <si>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</si>
  <si>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</si>
  <si>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</si>
  <si>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</si>
  <si>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</si>
  <si>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</si>
  <si>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</si>
  <si>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</si>
  <si>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</si>
  <si>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</si>
  <si>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</si>
  <si>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</si>
  <si>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</si>
  <si>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</si>
  <si>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</si>
  <si>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</si>
  <si>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</si>
  <si>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</si>
  <si>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</si>
  <si>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</si>
  <si>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</si>
  <si>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</si>
  <si>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</si>
  <si>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</si>
  <si>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</si>
  <si>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</si>
  <si>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</si>
  <si>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</si>
  <si>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</si>
  <si>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</si>
  <si>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</si>
  <si>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</si>
  <si>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</si>
  <si>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</si>
  <si>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</si>
  <si>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</si>
  <si>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</si>
  <si>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</si>
  <si>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</si>
  <si>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</si>
  <si>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</si>
  <si>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</si>
  <si>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</si>
  <si>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</si>
  <si>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</si>
  <si>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</si>
  <si>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</si>
  <si>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</si>
  <si>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</si>
  <si>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</si>
  <si>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</si>
  <si>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</si>
  <si>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</si>
  <si>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</si>
  <si>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</si>
  <si>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</si>
  <si>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</si>
  <si>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</si>
  <si>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</si>
  <si>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</si>
  <si>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</si>
  <si>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</si>
  <si>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</si>
  <si>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</si>
  <si>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</si>
  <si>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</si>
  <si>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</si>
  <si>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</si>
  <si>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</si>
  <si>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</si>
  <si>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</si>
  <si>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</si>
  <si>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</si>
  <si>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</si>
  <si>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</si>
  <si>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</si>
  <si>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</si>
  <si>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</si>
  <si>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</si>
  <si>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</si>
  <si>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</si>
  <si>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</si>
  <si>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</si>
  <si>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</si>
  <si>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</si>
  <si>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</si>
  <si>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</si>
  <si>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</si>
  <si>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</si>
  <si>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</si>
  <si>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</si>
  <si>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</si>
  <si>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</si>
  <si>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</si>
  <si>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</si>
  <si>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</si>
  <si>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</si>
  <si>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</si>
  <si>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</si>
  <si>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</si>
  <si>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</si>
  <si>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</si>
  <si>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</si>
  <si>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</si>
  <si>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</si>
  <si>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</si>
  <si>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</si>
  <si>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</si>
  <si>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</si>
  <si>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</si>
  <si>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</si>
  <si>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</si>
  <si>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</si>
  <si>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</si>
  <si>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</si>
  <si>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</si>
  <si>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</si>
  <si>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</si>
  <si>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</si>
  <si>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</si>
  <si>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</si>
  <si>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</si>
  <si>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</si>
  <si>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</si>
  <si>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</si>
  <si>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</si>
  <si>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</si>
  <si>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</si>
  <si>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</si>
  <si>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</si>
  <si>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</si>
  <si>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</si>
  <si>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</si>
  <si>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</si>
  <si>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</si>
  <si>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</si>
  <si>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</si>
  <si>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</si>
  <si>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</si>
  <si>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</si>
  <si>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</si>
  <si>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</si>
  <si>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</si>
  <si>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</si>
  <si>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</si>
  <si>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</si>
  <si>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</si>
  <si>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</si>
  <si>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</si>
  <si>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</si>
  <si>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</si>
  <si>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</si>
  <si>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</si>
  <si>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</si>
  <si>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</si>
  <si>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</si>
  <si>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</si>
  <si>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</si>
  <si>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</si>
  <si>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</si>
  <si>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</si>
  <si>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</si>
  <si>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</si>
  <si>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</si>
  <si>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</si>
  <si>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</si>
  <si>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</si>
  <si>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</si>
  <si>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</si>
  <si>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</si>
  <si>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</si>
  <si>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</si>
  <si>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</si>
  <si>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</si>
  <si>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</si>
  <si>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</si>
  <si>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</si>
  <si>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</si>
  <si>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</si>
  <si>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</si>
  <si>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</si>
  <si>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</si>
  <si>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</si>
  <si>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</si>
  <si>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</si>
  <si>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</si>
  <si>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</si>
  <si>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</si>
  <si>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</si>
  <si>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</si>
  <si>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</si>
  <si>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</si>
  <si>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</si>
  <si>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</si>
  <si>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</si>
  <si>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</si>
  <si>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</si>
  <si>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</si>
  <si>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</si>
  <si>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</si>
  <si>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</si>
  <si>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</si>
  <si>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</si>
  <si>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</si>
  <si>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</si>
  <si>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</si>
  <si>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</si>
  <si>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</si>
  <si>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</si>
  <si>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</si>
  <si>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</si>
  <si>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</si>
  <si>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</si>
  <si>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</si>
  <si>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</si>
  <si>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</si>
  <si>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</si>
  <si>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</si>
  <si>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</si>
  <si>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</si>
  <si>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</si>
  <si>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</si>
  <si>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</si>
  <si>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</si>
  <si>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</si>
  <si>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</si>
  <si>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</si>
  <si>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</si>
  <si>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</si>
  <si>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</si>
  <si>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</si>
  <si>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</si>
  <si>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</si>
  <si>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</si>
  <si>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</si>
  <si>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</si>
  <si>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</si>
  <si>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</si>
  <si>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</si>
  <si>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</si>
  <si>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</si>
  <si>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</si>
  <si>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</si>
  <si>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</si>
  <si>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</si>
  <si>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</si>
  <si>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</si>
  <si>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</si>
  <si>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</si>
  <si>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</si>
  <si>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</si>
  <si>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</si>
  <si>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</si>
  <si>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</si>
  <si>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</si>
  <si>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</si>
  <si>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</si>
  <si>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</si>
  <si>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</si>
  <si>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</si>
  <si>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</si>
  <si>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</si>
  <si>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</si>
  <si>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</si>
  <si>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</si>
  <si>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</si>
  <si>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</si>
  <si>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</si>
  <si>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</si>
  <si>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</si>
  <si>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</si>
  <si>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</si>
  <si>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</si>
  <si>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</si>
  <si>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</si>
  <si>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</si>
  <si>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</si>
  <si>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</si>
  <si>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</si>
  <si>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</si>
  <si>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</si>
  <si>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</si>
  <si>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</si>
  <si>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</si>
  <si>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</si>
  <si>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</si>
  <si>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</si>
  <si>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</si>
  <si>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</si>
  <si>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</si>
  <si>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</si>
  <si>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</si>
  <si>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</si>
  <si>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</si>
  <si>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</si>
  <si>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</si>
  <si>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</si>
  <si>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</si>
  <si>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</si>
  <si>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</si>
  <si>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</si>
  <si>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</si>
  <si>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</si>
  <si>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</si>
  <si>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</si>
  <si>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</si>
  <si>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</si>
  <si>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</si>
  <si>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</si>
  <si>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</si>
  <si>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</si>
  <si>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</si>
  <si>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</si>
  <si>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</si>
  <si>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</si>
  <si>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</si>
  <si>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</si>
  <si>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</si>
  <si>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</si>
  <si>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</si>
  <si>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</si>
  <si>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</si>
  <si>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</si>
  <si>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</si>
  <si>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</si>
  <si>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</si>
  <si>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</si>
  <si>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</si>
  <si>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</si>
  <si>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</si>
  <si>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</si>
  <si>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</si>
  <si>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</si>
  <si>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</si>
  <si>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</si>
  <si>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</si>
  <si>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</si>
  <si>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</si>
  <si>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</si>
  <si>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</si>
  <si>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</si>
  <si>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</si>
  <si>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</si>
  <si>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</si>
  <si>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</si>
  <si>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</si>
  <si>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</si>
  <si>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</si>
  <si>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</si>
  <si>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</si>
  <si>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</si>
  <si>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</si>
  <si>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</si>
  <si>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</si>
  <si>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</si>
  <si>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</si>
  <si>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</si>
  <si>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</si>
  <si>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</si>
  <si>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</si>
  <si>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</si>
  <si>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</si>
  <si>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</si>
  <si>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</si>
  <si>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</si>
  <si>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</si>
  <si>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</si>
  <si>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</si>
  <si>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</si>
  <si>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</si>
  <si>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</si>
  <si>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</si>
  <si>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</si>
  <si>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</si>
  <si>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</si>
  <si>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</si>
  <si>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</si>
  <si>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</si>
  <si>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</si>
  <si>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</si>
  <si>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</si>
  <si>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</si>
  <si>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</si>
  <si>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</si>
  <si>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</si>
  <si>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</si>
  <si>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</si>
  <si>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</si>
  <si>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</si>
  <si>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</si>
  <si>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</si>
  <si>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</si>
  <si>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</si>
  <si>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</si>
  <si>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</si>
  <si>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</si>
  <si>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</si>
  <si>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</si>
  <si>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</si>
  <si>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</si>
  <si>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</si>
  <si>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</si>
  <si>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</si>
  <si>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</si>
  <si>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</si>
  <si>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</si>
  <si>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</si>
  <si>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</si>
  <si>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</si>
  <si>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</si>
  <si>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</si>
  <si>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</si>
  <si>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</si>
  <si>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</si>
  <si>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</si>
  <si>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</si>
  <si>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</si>
  <si>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</si>
  <si>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</si>
  <si>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</si>
  <si>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</si>
  <si>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</si>
  <si>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</si>
  <si>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</si>
  <si>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</si>
  <si>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</si>
  <si>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</si>
  <si>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</si>
  <si>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</si>
  <si>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</si>
  <si>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</si>
  <si>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</si>
  <si>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</si>
  <si>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</si>
  <si>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</si>
  <si>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</si>
  <si>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</si>
  <si>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</si>
  <si>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</si>
  <si>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</si>
  <si>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</si>
  <si>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</si>
  <si>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</si>
  <si>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</si>
  <si>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</si>
  <si>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</si>
  <si>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</si>
  <si>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</si>
  <si>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</si>
  <si>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</si>
  <si>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</si>
  <si>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</si>
  <si>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</si>
  <si>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</si>
  <si>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</si>
  <si>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</si>
  <si>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</si>
  <si>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</si>
  <si>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</si>
  <si>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</si>
  <si>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</si>
  <si>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</si>
  <si>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</si>
  <si>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</si>
  <si>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</si>
  <si>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</si>
  <si>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</si>
  <si>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</si>
  <si>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</si>
  <si>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</si>
  <si>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</si>
  <si>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</si>
  <si>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</si>
  <si>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</si>
  <si>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</si>
  <si>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</si>
  <si>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</si>
  <si>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</si>
  <si>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</si>
  <si>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</si>
  <si>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</si>
  <si>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</si>
  <si>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</si>
  <si>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</si>
  <si>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</si>
  <si>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</si>
  <si>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</si>
  <si>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</si>
  <si>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</si>
  <si>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</si>
  <si>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</si>
  <si>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</si>
  <si>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</si>
  <si>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</si>
  <si>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</si>
  <si>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</si>
  <si>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</si>
  <si>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</si>
  <si>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</si>
  <si>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</si>
  <si>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</si>
  <si>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</si>
  <si>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</si>
  <si>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</si>
  <si>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</si>
  <si>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</si>
  <si>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</si>
  <si>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</si>
  <si>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</si>
  <si>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</si>
  <si>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</si>
  <si>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</si>
  <si>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</si>
  <si>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</si>
  <si>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</si>
  <si>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</si>
  <si>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</si>
  <si>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</si>
  <si>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</si>
  <si>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</si>
  <si>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</si>
  <si>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</si>
  <si>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</si>
  <si>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</si>
  <si>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</si>
  <si>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</si>
  <si>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</si>
  <si>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</si>
  <si>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</si>
  <si>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</si>
  <si>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</si>
  <si>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</si>
  <si>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</si>
  <si>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</si>
  <si>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</si>
  <si>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</si>
  <si>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</si>
  <si>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</si>
  <si>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</si>
  <si>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</si>
  <si>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</si>
  <si>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</si>
  <si>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</si>
  <si>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</si>
  <si>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</si>
  <si>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</si>
  <si>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</si>
  <si>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</si>
  <si>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</si>
  <si>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</si>
  <si>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</si>
  <si>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</si>
  <si>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</si>
  <si>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</si>
  <si>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</si>
  <si>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</si>
  <si>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</si>
  <si>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</si>
  <si>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</si>
  <si>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</si>
  <si>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</si>
  <si>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</si>
  <si>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</si>
  <si>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</si>
  <si>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</si>
  <si>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</si>
  <si>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</si>
  <si>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</si>
  <si>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</si>
  <si>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</si>
  <si>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</si>
  <si>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</si>
  <si>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</si>
  <si>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</si>
  <si>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</si>
  <si>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</si>
  <si>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</si>
  <si>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</si>
  <si>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</si>
  <si>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</si>
  <si>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</si>
  <si>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</si>
  <si>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</si>
  <si>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</si>
  <si>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</si>
  <si>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</si>
  <si>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</si>
  <si>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</si>
  <si>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</si>
  <si>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</si>
  <si>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</si>
  <si>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</si>
  <si>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</si>
  <si>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</si>
  <si>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</si>
  <si>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</si>
  <si>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</si>
  <si>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</si>
  <si>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</si>
  <si>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</si>
  <si>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</si>
  <si>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</si>
  <si>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</si>
  <si>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</si>
  <si>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</si>
  <si>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</si>
  <si>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</si>
  <si>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</si>
  <si>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</si>
  <si>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</si>
  <si>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</si>
  <si>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</si>
  <si>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</si>
  <si>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</si>
  <si>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</si>
  <si>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</si>
  <si>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</si>
  <si>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</si>
  <si>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</si>
  <si>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</si>
  <si>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</si>
  <si>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</si>
  <si>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</si>
  <si>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</si>
  <si>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</si>
  <si>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</si>
  <si>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</si>
  <si>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</si>
  <si>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</si>
  <si>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</si>
  <si>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</si>
  <si>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</si>
  <si>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</si>
  <si>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</si>
  <si>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</si>
  <si>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</si>
  <si>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</si>
  <si>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</si>
  <si>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</si>
  <si>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</si>
  <si>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</si>
  <si>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</si>
  <si>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</si>
  <si>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</si>
  <si>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</si>
  <si>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</si>
  <si>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</si>
  <si>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</si>
  <si>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</si>
  <si>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</si>
  <si>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</si>
  <si>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</si>
  <si>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</si>
  <si>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</si>
  <si>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</si>
  <si>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</si>
  <si>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</si>
  <si>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</si>
  <si>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</si>
  <si>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</si>
  <si>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</si>
  <si>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</si>
  <si>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</si>
  <si>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</si>
  <si>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</si>
  <si>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</si>
  <si>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</si>
  <si>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</si>
  <si>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</si>
  <si>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</si>
  <si>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</si>
  <si>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</si>
  <si>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</si>
  <si>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</si>
  <si>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</si>
  <si>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</si>
  <si>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</si>
  <si>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</si>
  <si>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</si>
  <si>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</si>
  <si>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</si>
  <si>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</si>
  <si>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</si>
  <si>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</si>
  <si>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</si>
  <si>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</si>
  <si>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</si>
  <si>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</si>
  <si>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</si>
  <si>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</si>
  <si>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</si>
  <si>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</si>
  <si>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</si>
  <si>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</si>
  <si>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</si>
  <si>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</si>
  <si>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</si>
  <si>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</si>
  <si>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</si>
  <si>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</si>
  <si>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</si>
  <si>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</si>
  <si>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</si>
  <si>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</si>
  <si>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</si>
  <si>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</si>
  <si>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</si>
  <si>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</si>
  <si>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</si>
  <si>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</si>
  <si>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</si>
  <si>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</si>
  <si>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</si>
  <si>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</si>
  <si>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</si>
  <si>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</si>
  <si>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</si>
  <si>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</si>
  <si>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</si>
  <si>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</si>
  <si>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</si>
  <si>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</si>
  <si>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</si>
  <si>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</si>
  <si>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</si>
  <si>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</si>
  <si>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</si>
  <si>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</si>
  <si>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</si>
  <si>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</si>
  <si>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</si>
  <si>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</si>
  <si>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</si>
  <si>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</si>
  <si>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</si>
  <si>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</si>
  <si>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</si>
  <si>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</si>
  <si>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</si>
  <si>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</si>
  <si>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</si>
  <si>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</si>
  <si>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</si>
  <si>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</si>
  <si>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</si>
  <si>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</si>
  <si>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</si>
  <si>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</si>
  <si>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</si>
  <si>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</si>
  <si>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</si>
  <si>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</si>
  <si>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</si>
  <si>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</si>
  <si>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</si>
  <si>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</si>
  <si>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</si>
  <si>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</si>
  <si>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</si>
  <si>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</si>
  <si>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</si>
  <si>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</si>
  <si>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</si>
  <si>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</si>
  <si>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</si>
  <si>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</si>
  <si>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</si>
  <si>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</si>
  <si>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</si>
  <si>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</si>
  <si>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</si>
  <si>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</si>
  <si>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</si>
  <si>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</si>
  <si>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</si>
  <si>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</si>
  <si>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</si>
  <si>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</si>
  <si>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</si>
  <si>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</si>
  <si>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</si>
  <si>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</si>
  <si>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</si>
  <si>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</si>
  <si>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</si>
  <si>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</si>
  <si>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</si>
  <si>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</si>
  <si>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</si>
  <si>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</si>
  <si>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</si>
  <si>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</si>
  <si>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</si>
  <si>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</si>
  <si>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</si>
  <si>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</si>
  <si>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</si>
  <si>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</si>
  <si>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</si>
  <si>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</si>
  <si>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</si>
  <si>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</si>
  <si>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</si>
  <si>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</si>
  <si>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</si>
  <si>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</si>
  <si>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</si>
  <si>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</si>
  <si>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</si>
  <si>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</si>
  <si>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</si>
  <si>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</si>
  <si>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</si>
  <si>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</si>
  <si>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</si>
  <si>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</si>
  <si>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</si>
  <si>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</si>
  <si>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</si>
  <si>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</si>
  <si>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</si>
  <si>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</si>
  <si>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</si>
  <si>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</si>
  <si>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</si>
  <si>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</si>
  <si>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</si>
  <si>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</si>
  <si>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</si>
  <si>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</si>
  <si>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</si>
  <si>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</si>
  <si>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</si>
  <si>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</si>
  <si>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</si>
  <si>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</si>
  <si>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</si>
  <si>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</si>
  <si>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</si>
  <si>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</si>
  <si>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</si>
  <si>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</si>
  <si>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</si>
  <si>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</si>
  <si>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</si>
  <si>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</si>
  <si>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</si>
  <si>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</si>
  <si>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</si>
  <si>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</si>
  <si>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</si>
  <si>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</si>
  <si>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</si>
  <si>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</si>
  <si>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</si>
  <si>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</si>
  <si>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</si>
  <si>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</si>
  <si>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</si>
  <si>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</si>
  <si>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</si>
  <si>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</si>
  <si>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</si>
  <si>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</si>
  <si>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</si>
  <si>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</si>
  <si>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</si>
  <si>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</si>
  <si>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</si>
  <si>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</si>
  <si>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</si>
  <si>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</si>
  <si>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</si>
  <si>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</si>
  <si>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</si>
  <si>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</si>
  <si>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</si>
  <si>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</si>
  <si>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</si>
  <si>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</si>
  <si>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</si>
  <si>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</si>
  <si>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</si>
  <si>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</si>
  <si>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</si>
  <si>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</si>
  <si>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</si>
  <si>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</si>
  <si>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</si>
  <si>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</si>
  <si>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</si>
  <si>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</si>
  <si>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</si>
  <si>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</si>
  <si>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</si>
  <si>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</si>
  <si>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</si>
  <si>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</si>
  <si>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</si>
  <si>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</si>
  <si>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</si>
  <si>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</si>
  <si>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</si>
  <si>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</si>
  <si>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</si>
  <si>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</si>
  <si>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</si>
  <si>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</si>
  <si>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</si>
  <si>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</si>
  <si>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</si>
  <si>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</si>
  <si>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</si>
  <si>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</si>
  <si>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</si>
  <si>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</si>
  <si>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</si>
  <si>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</si>
  <si>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</si>
  <si>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</si>
  <si>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</si>
  <si>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</si>
  <si>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</si>
  <si>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</si>
  <si>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</si>
  <si>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</si>
  <si>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</si>
  <si>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</si>
  <si>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</si>
  <si>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</si>
  <si>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</si>
  <si>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</si>
  <si>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</si>
  <si>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</si>
  <si>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</si>
  <si>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</si>
  <si>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</si>
  <si>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</si>
  <si>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</si>
  <si>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</si>
  <si>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</si>
  <si>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</si>
  <si>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</si>
  <si>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</si>
  <si>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</si>
  <si>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</si>
  <si>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</si>
  <si>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</si>
  <si>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</si>
  <si>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</si>
  <si>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</si>
  <si>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</si>
  <si>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</si>
  <si>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</si>
  <si>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</si>
  <si>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</si>
  <si>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</si>
  <si>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</si>
  <si>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</si>
  <si>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</si>
  <si>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</si>
  <si>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</si>
  <si>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</si>
  <si>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</si>
  <si>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</si>
  <si>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</si>
  <si>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</si>
  <si>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</si>
  <si>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</si>
  <si>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</si>
  <si>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</si>
  <si>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</si>
  <si>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</si>
  <si>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</si>
  <si>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</si>
  <si>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</si>
  <si>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</si>
  <si>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</si>
  <si>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</si>
  <si>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</si>
  <si>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</si>
  <si>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</si>
  <si>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</si>
  <si>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</si>
  <si>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</si>
  <si>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</si>
  <si>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</si>
  <si>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</si>
  <si>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</si>
  <si>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</si>
  <si>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</si>
  <si>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</si>
  <si>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</si>
  <si>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</si>
  <si>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</si>
  <si>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</si>
  <si>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</si>
  <si>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</si>
  <si>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</si>
  <si>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</si>
  <si>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</si>
  <si>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</si>
  <si>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</si>
  <si>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</si>
  <si>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</si>
  <si>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</si>
  <si>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</si>
  <si>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</si>
  <si>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</si>
  <si>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</si>
  <si>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</si>
  <si>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</si>
  <si>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</si>
  <si>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</si>
  <si>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</si>
  <si>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</si>
  <si>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</si>
  <si>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</si>
  <si>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</si>
  <si>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</si>
  <si>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</si>
  <si>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</si>
  <si>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</si>
  <si>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</si>
  <si>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</si>
  <si>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</si>
  <si>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</si>
  <si>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</si>
  <si>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</si>
  <si>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</si>
  <si>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</si>
  <si>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</si>
  <si>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</si>
  <si>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</si>
  <si>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</si>
  <si>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</si>
  <si>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</si>
  <si>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</si>
  <si>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</si>
  <si>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</si>
  <si>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</si>
  <si>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</si>
  <si>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</si>
  <si>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</si>
  <si>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</si>
  <si>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</si>
  <si>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</si>
  <si>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</si>
  <si>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</si>
  <si>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</si>
  <si>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</si>
  <si>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</si>
  <si>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</si>
  <si>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</si>
  <si>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</si>
  <si>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</si>
  <si>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</si>
  <si>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</si>
  <si>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</si>
  <si>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</si>
  <si>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</si>
  <si>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</si>
  <si>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</si>
  <si>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</si>
  <si>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</si>
  <si>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</si>
  <si>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</si>
  <si>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</si>
  <si>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</si>
  <si>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</si>
  <si>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</si>
  <si>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</si>
  <si>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</si>
  <si>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</si>
  <si>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</si>
  <si>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</si>
  <si>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</si>
  <si>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</si>
  <si>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</si>
  <si>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</si>
  <si>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</si>
  <si>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</si>
  <si>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</si>
  <si>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</si>
  <si>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</si>
  <si>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</si>
  <si>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</si>
  <si>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</si>
  <si>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</si>
  <si>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</si>
  <si>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</si>
  <si>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</si>
  <si>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</si>
  <si>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</si>
  <si>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</si>
  <si>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</si>
  <si>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</si>
  <si>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</si>
  <si>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</si>
  <si>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</si>
  <si>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</si>
  <si>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</si>
  <si>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</si>
  <si>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</si>
  <si>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</si>
  <si>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</si>
  <si>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</si>
  <si>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</si>
  <si>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</si>
  <si>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</si>
  <si>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</si>
  <si>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</si>
  <si>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</si>
  <si>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</si>
  <si>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</si>
  <si>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</si>
  <si>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</si>
  <si>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</si>
  <si>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</si>
  <si>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</si>
  <si>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</si>
  <si>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</si>
  <si>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</si>
  <si>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</si>
  <si>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</si>
  <si>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</si>
  <si>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</si>
  <si>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</si>
  <si>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</si>
  <si>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</si>
  <si>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</si>
  <si>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</si>
  <si>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</si>
  <si>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</si>
  <si>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</si>
  <si>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</si>
  <si>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</si>
  <si>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</si>
  <si>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</si>
  <si>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</si>
  <si>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</si>
  <si>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</si>
  <si>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</si>
  <si>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</si>
  <si>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</si>
  <si>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</si>
  <si>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</si>
  <si>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</si>
  <si>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</si>
  <si>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</si>
  <si>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</si>
  <si>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</si>
  <si>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</si>
  <si>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</si>
  <si>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</si>
  <si>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</si>
  <si>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</si>
  <si>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</si>
  <si>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</si>
  <si>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</si>
  <si>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</si>
  <si>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</si>
  <si>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</si>
  <si>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</si>
  <si>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</si>
  <si>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</si>
  <si>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</si>
  <si>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</si>
  <si>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</si>
  <si>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</si>
  <si>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</si>
  <si>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</si>
  <si>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</si>
  <si>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</si>
  <si>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</si>
  <si>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</si>
  <si>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</si>
  <si>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</si>
  <si>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</si>
  <si>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</si>
  <si>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</si>
  <si>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</si>
  <si>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</si>
  <si>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</si>
  <si>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</si>
  <si>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</si>
  <si>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</si>
  <si>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</si>
  <si>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</si>
  <si>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</si>
  <si>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</si>
  <si>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</si>
  <si>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</si>
  <si>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</si>
  <si>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</si>
  <si>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</si>
  <si>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</si>
  <si>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</si>
  <si>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</si>
  <si>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</si>
  <si>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</si>
  <si>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</si>
  <si>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</si>
  <si>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</si>
  <si>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</si>
  <si>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</si>
  <si>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</si>
  <si>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</si>
  <si>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</si>
  <si>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</si>
  <si>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</si>
  <si>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</si>
  <si>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</si>
  <si>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</si>
  <si>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</si>
  <si>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</si>
  <si>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</si>
  <si>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</si>
  <si>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</si>
  <si>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</si>
  <si>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</si>
  <si>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</si>
  <si>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</si>
  <si>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</si>
  <si>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</si>
  <si>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</si>
  <si>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</si>
  <si>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</si>
  <si>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</si>
  <si>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</si>
  <si>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</si>
  <si>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</si>
  <si>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</si>
  <si>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</si>
  <si>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</si>
  <si>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</si>
  <si>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</si>
  <si>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</si>
  <si>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</si>
  <si>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</si>
  <si>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</si>
  <si>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</si>
  <si>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</si>
  <si>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</si>
  <si>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</si>
  <si>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</si>
  <si>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</si>
  <si>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</si>
  <si>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</si>
  <si>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</si>
  <si>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</si>
  <si>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</si>
  <si>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</si>
  <si>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</si>
  <si>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</si>
  <si>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</si>
  <si>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</si>
  <si>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</si>
  <si>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</si>
  <si>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</si>
  <si>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</si>
  <si>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</si>
  <si>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</si>
  <si>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</si>
  <si>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</si>
  <si>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</si>
  <si>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</si>
  <si>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</si>
  <si>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</si>
  <si>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</si>
  <si>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</si>
  <si>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</si>
  <si>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</si>
  <si>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</si>
  <si>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</si>
  <si>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</si>
  <si>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</si>
  <si>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</si>
  <si>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</si>
  <si>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</si>
  <si>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</si>
  <si>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</si>
  <si>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</si>
  <si>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</si>
  <si>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</si>
  <si>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</si>
  <si>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</si>
  <si>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</si>
  <si>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</si>
  <si>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</si>
  <si>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</si>
  <si>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</si>
  <si>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</si>
  <si>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</si>
  <si>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</si>
  <si>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</si>
  <si>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</si>
  <si>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</si>
  <si>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</si>
  <si>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</si>
  <si>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</si>
  <si>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</si>
  <si>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</si>
  <si>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</si>
  <si>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</si>
  <si>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</si>
  <si>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</si>
  <si>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</si>
  <si>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</si>
  <si>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</si>
  <si>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</si>
  <si>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</si>
  <si>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</si>
  <si>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</si>
  <si>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</si>
  <si>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</si>
  <si>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</si>
  <si>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</si>
  <si>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</si>
  <si>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</si>
  <si>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</si>
  <si>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</si>
  <si>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</si>
  <si>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</si>
  <si>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</si>
  <si>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</si>
  <si>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</si>
  <si>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</si>
  <si>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</si>
  <si>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</si>
  <si>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</si>
  <si>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</si>
  <si>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</si>
  <si>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</si>
  <si>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</si>
  <si>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</si>
  <si>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</si>
  <si>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</si>
  <si>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</si>
  <si>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</si>
  <si>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</si>
  <si>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</si>
  <si>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</si>
  <si>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</si>
  <si>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</si>
  <si>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</si>
  <si>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</si>
  <si>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</si>
  <si>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</si>
  <si>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</si>
  <si>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</si>
  <si>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</si>
  <si>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</si>
  <si>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</si>
  <si>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</si>
  <si>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</si>
  <si>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</si>
  <si>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</si>
  <si>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</si>
  <si>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</si>
  <si>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</si>
  <si>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</si>
  <si>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</si>
  <si>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</si>
  <si>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</si>
  <si>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</si>
  <si>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</si>
  <si>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</si>
  <si>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</si>
  <si>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</si>
  <si>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</si>
  <si>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</si>
  <si>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</si>
  <si>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</si>
  <si>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</si>
  <si>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</si>
  <si>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</si>
  <si>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</si>
  <si>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</si>
  <si>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</si>
  <si>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</si>
  <si>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</si>
  <si>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</si>
  <si>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</si>
  <si>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</si>
  <si>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</si>
  <si>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</si>
  <si>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</si>
  <si>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</si>
  <si>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</si>
  <si>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</si>
  <si>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</si>
  <si>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</si>
  <si>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</si>
  <si>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</si>
  <si>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</si>
  <si>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</si>
  <si>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</si>
  <si>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</si>
  <si>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</si>
  <si>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</si>
  <si>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</si>
  <si>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</si>
  <si>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</si>
  <si>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</si>
  <si>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</si>
  <si>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</si>
  <si>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</si>
  <si>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</si>
  <si>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</si>
  <si>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</si>
  <si>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</si>
  <si>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</si>
  <si>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</si>
  <si>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</si>
  <si>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</si>
  <si>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</si>
  <si>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</si>
  <si>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</si>
  <si>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</si>
  <si>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</si>
  <si>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</si>
  <si>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</si>
  <si>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</si>
  <si>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</si>
  <si>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</si>
  <si>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</si>
  <si>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</si>
  <si>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</si>
  <si>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</si>
  <si>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</si>
  <si>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</si>
  <si>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</si>
  <si>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</si>
  <si>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</si>
  <si>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</si>
  <si>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</si>
  <si>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</si>
  <si>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</si>
  <si>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</si>
  <si>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</si>
  <si>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</si>
  <si>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</si>
  <si>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</si>
  <si>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</si>
  <si>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</si>
  <si>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</si>
  <si>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</si>
  <si>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</si>
  <si>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</si>
  <si>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</si>
  <si>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</si>
  <si>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</si>
  <si>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</si>
  <si>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</si>
  <si>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</si>
  <si>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</si>
  <si>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</si>
  <si>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</si>
  <si>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</si>
  <si>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</si>
  <si>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</si>
  <si>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</si>
  <si>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</si>
  <si>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</si>
  <si>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</si>
  <si>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</si>
  <si>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</si>
  <si>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</si>
  <si>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</si>
  <si>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</si>
  <si>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</si>
  <si>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</si>
  <si>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</si>
  <si>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</si>
  <si>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</si>
  <si>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</si>
  <si>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</si>
  <si>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</si>
  <si>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</si>
  <si>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</si>
  <si>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</si>
  <si>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</si>
  <si>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</si>
  <si>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</si>
  <si>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</si>
  <si>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</si>
  <si>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</si>
  <si>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</si>
  <si>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</si>
  <si>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</si>
  <si>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</si>
  <si>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</si>
  <si>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</si>
  <si>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</si>
  <si>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</si>
  <si>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</si>
  <si>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</si>
  <si>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</si>
  <si>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</si>
  <si>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</si>
  <si>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</si>
  <si>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</si>
  <si>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</si>
  <si>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</si>
  <si>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</si>
  <si>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</si>
  <si>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</si>
  <si>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</si>
  <si>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</si>
  <si>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</si>
  <si>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</si>
  <si>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</si>
  <si>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</si>
  <si>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</si>
  <si>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</si>
  <si>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</si>
  <si>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</si>
  <si>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</si>
  <si>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</si>
  <si>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</si>
  <si>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</si>
  <si>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</si>
  <si>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</si>
  <si>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</si>
  <si>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</si>
  <si>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</si>
  <si>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</si>
  <si>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</si>
  <si>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</si>
  <si>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</si>
  <si>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</si>
  <si>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</si>
  <si>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</si>
  <si>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</si>
  <si>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</si>
  <si>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</si>
  <si>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</si>
  <si>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</si>
  <si>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</si>
  <si>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</si>
  <si>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</si>
  <si>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</si>
  <si>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</si>
  <si>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</si>
  <si>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</si>
  <si>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</si>
  <si>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</si>
  <si>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</si>
  <si>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</si>
  <si>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</si>
  <si>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</si>
  <si>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</si>
  <si>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</si>
  <si>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</si>
  <si>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</si>
  <si>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</si>
  <si>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</si>
  <si>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</si>
  <si>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</si>
  <si>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</si>
  <si>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</si>
  <si>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</si>
  <si>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</si>
  <si>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</si>
  <si>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</si>
  <si>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</si>
  <si>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</si>
  <si>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</si>
  <si>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</si>
  <si>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</si>
  <si>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</si>
  <si>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</si>
  <si>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</si>
  <si>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</si>
  <si>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</si>
  <si>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</si>
  <si>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</si>
  <si>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</si>
  <si>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</si>
  <si>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</si>
  <si>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</si>
  <si>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</si>
  <si>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</si>
  <si>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</si>
  <si>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</si>
  <si>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</si>
  <si>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</si>
  <si>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</si>
  <si>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</si>
  <si>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</si>
  <si>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</si>
  <si>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</si>
  <si>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</si>
  <si>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</si>
  <si>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</si>
  <si>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</si>
  <si>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</si>
  <si>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</si>
  <si>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</si>
  <si>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</si>
  <si>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</si>
  <si>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</si>
  <si>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</si>
  <si>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</si>
  <si>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</si>
  <si>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</si>
  <si>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</si>
  <si>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</si>
  <si>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</si>
  <si>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</si>
  <si>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</si>
  <si>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</si>
  <si>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</si>
  <si>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</si>
  <si>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</si>
  <si>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</si>
  <si>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</si>
  <si>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</si>
  <si>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</si>
  <si>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</si>
  <si>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</si>
  <si>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</si>
  <si>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</si>
  <si>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</si>
  <si>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</si>
  <si>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</si>
  <si>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</si>
  <si>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</si>
  <si>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</si>
  <si>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</si>
  <si>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</si>
  <si>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</si>
  <si>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</si>
  <si>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</si>
  <si>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</si>
  <si>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</si>
  <si>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</si>
  <si>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</si>
  <si>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</si>
  <si>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</si>
  <si>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</si>
  <si>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</si>
  <si>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</si>
  <si>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</si>
  <si>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</si>
  <si>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</si>
  <si>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</si>
  <si>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</si>
  <si>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</si>
  <si>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</si>
  <si>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</si>
  <si>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</si>
  <si>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</si>
  <si>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</si>
  <si>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</si>
  <si>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</si>
  <si>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</si>
  <si>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</si>
  <si>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</si>
  <si>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</si>
  <si>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</si>
  <si>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</si>
  <si>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</si>
  <si>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</si>
  <si>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</si>
  <si>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</si>
  <si>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</si>
  <si>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</si>
  <si>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</si>
  <si>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</si>
  <si>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</si>
  <si>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</si>
  <si>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</si>
  <si>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</si>
  <si>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</si>
  <si>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</si>
  <si>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</si>
  <si>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</si>
  <si>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</si>
  <si>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</si>
  <si>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</si>
  <si>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</si>
  <si>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</si>
  <si>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</si>
  <si>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</si>
  <si>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</si>
  <si>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</si>
  <si>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</si>
  <si>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</si>
  <si>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</si>
  <si>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</si>
  <si>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</si>
  <si>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</si>
  <si>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</si>
  <si>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</si>
  <si>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</si>
  <si>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</si>
  <si>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</si>
  <si>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</si>
  <si>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</si>
  <si>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</si>
  <si>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</si>
  <si>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</si>
  <si>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</si>
  <si>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</si>
  <si>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</si>
  <si>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</si>
  <si>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</si>
  <si>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</si>
  <si>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</si>
  <si>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</si>
  <si>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</si>
  <si>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</si>
  <si>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</si>
  <si>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</si>
  <si>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</si>
  <si>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</si>
  <si>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</si>
  <si>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</si>
  <si>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</si>
  <si>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</si>
  <si>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</si>
  <si>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</si>
  <si>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</si>
  <si>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</si>
  <si>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</si>
  <si>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</si>
  <si>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</si>
  <si>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</si>
  <si>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</si>
  <si>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</si>
  <si>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</si>
  <si>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</si>
  <si>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</si>
  <si>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</si>
  <si>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</si>
  <si>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</si>
  <si>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</si>
  <si>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</si>
  <si>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</si>
  <si>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</si>
  <si>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</si>
  <si>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</si>
  <si>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</si>
  <si>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</si>
  <si>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</si>
  <si>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</si>
  <si>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</si>
  <si>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</si>
  <si>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</si>
  <si>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</si>
  <si>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</si>
  <si>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</si>
  <si>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</si>
  <si>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</si>
  <si>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</si>
  <si>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</si>
  <si>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</si>
  <si>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</si>
  <si>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</si>
  <si>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</si>
  <si>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</si>
  <si>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</si>
  <si>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</si>
  <si>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</si>
  <si>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</si>
  <si>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</si>
  <si>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</si>
  <si>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</si>
  <si>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</si>
  <si>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</si>
  <si>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</si>
  <si>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</si>
  <si>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</si>
  <si>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</si>
  <si>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</si>
  <si>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</si>
  <si>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</si>
  <si>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</si>
  <si>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</si>
  <si>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</si>
  <si>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</si>
  <si>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</si>
  <si>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</si>
  <si>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</si>
  <si>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</si>
  <si>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</si>
  <si>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</si>
  <si>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</si>
  <si>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</si>
  <si>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</si>
  <si>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</si>
  <si>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</si>
  <si>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</si>
  <si>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</si>
  <si>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</si>
  <si>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</si>
  <si>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</si>
  <si>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</si>
  <si>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</si>
  <si>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</si>
  <si>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</si>
  <si>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</si>
  <si>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</si>
  <si>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</si>
  <si>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</si>
  <si>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</si>
  <si>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</si>
  <si>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</si>
  <si>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</si>
  <si>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</si>
  <si>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</si>
  <si>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</si>
  <si>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</si>
  <si>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</si>
  <si>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</si>
  <si>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</si>
  <si>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</si>
  <si>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</si>
  <si>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</si>
  <si>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</si>
  <si>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</si>
  <si>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</si>
  <si>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</si>
  <si>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</si>
  <si>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</si>
  <si>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</si>
  <si>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</si>
  <si>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</si>
  <si>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</si>
  <si>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</si>
  <si>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</si>
  <si>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</si>
  <si>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</si>
  <si>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</si>
  <si>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</si>
  <si>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</si>
  <si>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</si>
  <si>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</si>
  <si>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</si>
  <si>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</si>
  <si>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</si>
  <si>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</si>
  <si>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</si>
  <si>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</si>
  <si>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</si>
  <si>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</si>
  <si>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</si>
  <si>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</si>
  <si>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</si>
  <si>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</si>
  <si>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</si>
  <si>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</si>
  <si>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</si>
  <si>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</si>
  <si>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</si>
  <si>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</si>
  <si>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</si>
  <si>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</si>
  <si>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</si>
  <si>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</si>
  <si>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</si>
  <si>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</si>
  <si>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</si>
  <si>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</si>
  <si>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</si>
  <si>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</si>
  <si>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</si>
  <si>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</si>
  <si>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</si>
  <si>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</si>
  <si>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</si>
  <si>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</si>
  <si>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</si>
  <si>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</si>
  <si>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</si>
  <si>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</si>
  <si>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</si>
  <si>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</si>
  <si>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</si>
  <si>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</si>
  <si>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</si>
  <si>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</si>
  <si>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</si>
  <si>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</si>
  <si>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</si>
  <si>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</si>
  <si>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</si>
  <si>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</si>
  <si>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</si>
  <si>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</si>
  <si>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</si>
  <si>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</si>
  <si>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</si>
  <si>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</si>
  <si>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</si>
  <si>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</si>
  <si>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</si>
  <si>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</si>
  <si>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</si>
  <si>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</si>
  <si>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</si>
  <si>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</si>
  <si>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</si>
  <si>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</si>
  <si>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</si>
  <si>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</si>
  <si>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</si>
  <si>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</si>
  <si>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</si>
  <si>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</si>
  <si>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</si>
  <si>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</si>
  <si>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</si>
  <si>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</si>
  <si>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</si>
  <si>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</si>
  <si>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</si>
  <si>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</si>
  <si>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</si>
  <si>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</si>
  <si>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</si>
  <si>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</si>
  <si>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</si>
  <si>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</si>
  <si>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</si>
  <si>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</si>
  <si>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</si>
  <si>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</si>
  <si>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</si>
  <si>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</si>
  <si>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</si>
  <si>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</si>
  <si>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</si>
  <si>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</si>
  <si>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</si>
  <si>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</si>
  <si>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</si>
  <si>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</si>
  <si>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</si>
  <si>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</si>
  <si>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</si>
  <si>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</si>
  <si>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</si>
  <si>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</si>
  <si>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</si>
  <si>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</si>
  <si>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</si>
  <si>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</si>
  <si>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</si>
  <si>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</si>
  <si>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</si>
  <si>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</si>
  <si>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</si>
  <si>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</si>
  <si>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</si>
  <si>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</si>
  <si>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</si>
  <si>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</si>
  <si>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</si>
  <si>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</si>
  <si>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</si>
  <si>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</si>
  <si>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</si>
  <si>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</si>
  <si>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</si>
  <si>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</si>
  <si>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</si>
  <si>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</si>
  <si>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</si>
  <si>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</si>
  <si>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</si>
  <si>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</si>
  <si>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</si>
  <si>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</si>
  <si>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</si>
  <si>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</si>
  <si>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</si>
  <si>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</si>
  <si>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</si>
  <si>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</si>
  <si>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</si>
  <si>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</si>
  <si>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</si>
  <si>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</si>
  <si>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</si>
  <si>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</si>
  <si>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</si>
  <si>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</si>
  <si>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</si>
  <si>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</si>
  <si>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</si>
  <si>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</si>
  <si>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</si>
  <si>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</si>
  <si>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</si>
  <si>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</si>
  <si>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</si>
  <si>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</si>
  <si>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</si>
  <si>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</si>
  <si>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</si>
  <si>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</si>
  <si>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</si>
  <si>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</si>
  <si>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</si>
  <si>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</si>
  <si>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</si>
  <si>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</si>
  <si>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</si>
  <si>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</si>
  <si>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</si>
  <si>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</si>
  <si>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</si>
  <si>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</si>
  <si>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</si>
  <si>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</si>
  <si>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</si>
  <si>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</si>
  <si>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</si>
  <si>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</si>
  <si>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</si>
  <si>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</si>
  <si>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</si>
  <si>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</si>
  <si>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</si>
  <si>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</si>
  <si>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</si>
  <si>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</si>
  <si>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</si>
  <si>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</si>
  <si>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</si>
  <si>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</si>
  <si>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</si>
  <si>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</si>
  <si>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</si>
  <si>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</si>
  <si>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</si>
  <si>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</si>
  <si>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</si>
  <si>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</si>
  <si>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</si>
  <si>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</si>
  <si>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</si>
  <si>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</si>
  <si>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</si>
  <si>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</si>
  <si>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</si>
  <si>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</si>
  <si>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</si>
  <si>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</si>
  <si>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</si>
  <si>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</si>
  <si>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</si>
  <si>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</si>
  <si>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</si>
  <si>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</si>
  <si>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</si>
  <si>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</si>
  <si>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</si>
  <si>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</si>
  <si>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</si>
  <si>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</si>
  <si>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</si>
  <si>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</si>
  <si>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</si>
  <si>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</si>
  <si>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</si>
  <si>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</si>
  <si>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</si>
  <si>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</si>
  <si>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</si>
  <si>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</si>
  <si>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</si>
  <si>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</si>
  <si>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</si>
  <si>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</si>
  <si>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</si>
  <si>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</si>
  <si>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</si>
  <si>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</si>
  <si>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</si>
  <si>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</si>
  <si>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</si>
  <si>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</si>
  <si>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</si>
  <si>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</si>
  <si>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</si>
  <si>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</si>
  <si>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</si>
  <si>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</si>
  <si>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</si>
  <si>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</si>
  <si>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</si>
  <si>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</si>
  <si>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</si>
  <si>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</si>
  <si>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</si>
  <si>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</si>
  <si>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</si>
  <si>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</si>
  <si>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</si>
  <si>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</si>
  <si>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</si>
  <si>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</si>
  <si>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</si>
  <si>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</si>
  <si>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</si>
  <si>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</si>
  <si>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</si>
  <si>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</si>
  <si>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</si>
  <si>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</si>
  <si>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</si>
  <si>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</si>
  <si>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</si>
  <si>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</si>
  <si>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</si>
  <si>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</si>
  <si>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</si>
  <si>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Nadeau SH, L.P.</t>
  </si>
  <si>
    <t>Nadeau</t>
  </si>
  <si>
    <t>County of Los Angeles</t>
  </si>
  <si>
    <t>Lynn Katano</t>
  </si>
  <si>
    <t>700 W. Main Street</t>
  </si>
  <si>
    <t>Alhambra</t>
  </si>
  <si>
    <t>626-586-1806</t>
  </si>
  <si>
    <t>NA</t>
  </si>
  <si>
    <t>626-943-3815</t>
  </si>
  <si>
    <t>lynn.katano@lacdc.org</t>
  </si>
  <si>
    <t>Unincorporated</t>
  </si>
  <si>
    <t>6028-002-033</t>
  </si>
  <si>
    <t>40%/60%</t>
  </si>
  <si>
    <t>55+</t>
  </si>
  <si>
    <t>13520 Evening Creek Drive N., Suite 160</t>
  </si>
  <si>
    <t>CA</t>
  </si>
  <si>
    <t>Mellody Lock</t>
  </si>
  <si>
    <t>858-679-2459</t>
  </si>
  <si>
    <t>mellody@affirmedhousing.com</t>
  </si>
  <si>
    <t>Affirmed Housing</t>
  </si>
  <si>
    <t>AHG Nadeau LLC</t>
  </si>
  <si>
    <t>Managing GP</t>
  </si>
  <si>
    <t>Administrative GP</t>
  </si>
  <si>
    <t>NEXUS for Affordable Housing</t>
  </si>
  <si>
    <t>18575 Jamboree Road, Suite 600</t>
  </si>
  <si>
    <t>Irvine</t>
  </si>
  <si>
    <t>Gina Onweiler</t>
  </si>
  <si>
    <t>714-678-7511</t>
  </si>
  <si>
    <t>gina@nexusfah.org</t>
  </si>
  <si>
    <t>Affirmed Housing Group, Inc.</t>
  </si>
  <si>
    <t>Developer</t>
  </si>
  <si>
    <t>San Diego, CA 92128</t>
  </si>
  <si>
    <t>Withee Malcolm Architects, LLP</t>
  </si>
  <si>
    <t>2251 West 190th Street</t>
  </si>
  <si>
    <t>Torrance, CA 90504</t>
  </si>
  <si>
    <t>Dirk D Thelen</t>
  </si>
  <si>
    <t>310-217-8885</t>
  </si>
  <si>
    <t>310-217-0425</t>
  </si>
  <si>
    <t>dthelen@witheemalcolm.com</t>
  </si>
  <si>
    <t>Katten Muchin Rosenman LLP</t>
  </si>
  <si>
    <t>525 W. Monroe Street</t>
  </si>
  <si>
    <t>Chicago, IL 60661</t>
  </si>
  <si>
    <t>David Cohen</t>
  </si>
  <si>
    <t>312-902-5284</t>
  </si>
  <si>
    <t>david.cohen@kattenlaw.com</t>
  </si>
  <si>
    <t>TBD</t>
  </si>
  <si>
    <t>Partner Energy</t>
  </si>
  <si>
    <t>680 Knox Street, Suite 150</t>
  </si>
  <si>
    <t>Los Angeles, CA 90502</t>
  </si>
  <si>
    <t>Lance Collins</t>
  </si>
  <si>
    <t>310-359-2193</t>
  </si>
  <si>
    <t>310-862-2399</t>
  </si>
  <si>
    <t>lcollins@ptenergy.com</t>
  </si>
  <si>
    <t>Novogradac &amp; Co LLP</t>
  </si>
  <si>
    <t>2033 N. Main Street, Suite 400</t>
  </si>
  <si>
    <t>Walnut Creek, CA 94597</t>
  </si>
  <si>
    <t>Jim Kroger</t>
  </si>
  <si>
    <t>925-949-4222</t>
  </si>
  <si>
    <t>925-949-4301</t>
  </si>
  <si>
    <t>jim.kroger@novoco.com</t>
  </si>
  <si>
    <t>Laura Surdel</t>
  </si>
  <si>
    <t>Raney Planning &amp; Management, Inc.</t>
  </si>
  <si>
    <t>1501 Sports Drive, Suite A</t>
  </si>
  <si>
    <t>Sacramento, Ca 95834</t>
  </si>
  <si>
    <t>Stefanie Williams</t>
  </si>
  <si>
    <t>916-372-6100</t>
  </si>
  <si>
    <t>916-419-6108</t>
  </si>
  <si>
    <t>swilliams@laurinassociates.com</t>
  </si>
  <si>
    <t>ConAm Management Corporation</t>
  </si>
  <si>
    <t>3990 Ruffin Road, Suite 100</t>
  </si>
  <si>
    <t>San Diego, CA 92123-1826</t>
  </si>
  <si>
    <t>Crystal Freel</t>
  </si>
  <si>
    <t>858-614-7259</t>
  </si>
  <si>
    <t>cfreel@conam.com</t>
  </si>
  <si>
    <t>1200 Nadeau LLC, a California limited liability company</t>
  </si>
  <si>
    <t>Jeff Kuzma</t>
  </si>
  <si>
    <t>CEO</t>
  </si>
  <si>
    <t>818-209-2767</t>
  </si>
  <si>
    <t>Other (Specify below)</t>
  </si>
  <si>
    <t>One building, 6-stories, 92 units</t>
  </si>
  <si>
    <t xml:space="preserve">The one building contains the community room on the first floor and residential units on the upper floors. </t>
  </si>
  <si>
    <t>C-3 General Commercial</t>
  </si>
  <si>
    <t>C-3; 50 units per acre</t>
  </si>
  <si>
    <t>C-3; 242 units per acre</t>
  </si>
  <si>
    <t>Low income households</t>
  </si>
  <si>
    <t>50' required; 66' approved</t>
  </si>
  <si>
    <t>No requirement</t>
  </si>
  <si>
    <t>100% DD</t>
  </si>
  <si>
    <t>LACDA - Affordable Multifamily Rental Housing</t>
  </si>
  <si>
    <t>Construction Lender - Chase</t>
  </si>
  <si>
    <t>Variable</t>
  </si>
  <si>
    <t>Equity Investor - Boston Financial</t>
  </si>
  <si>
    <t>Fixed</t>
  </si>
  <si>
    <t>Alhambra, CA 91801</t>
  </si>
  <si>
    <t>Matt Lust</t>
  </si>
  <si>
    <t>626-586-1809</t>
  </si>
  <si>
    <t>Construction Loan</t>
  </si>
  <si>
    <t>Tranche B - Chase</t>
  </si>
  <si>
    <t>Alhabra, CA 91801</t>
  </si>
  <si>
    <t>Permanent Loan</t>
  </si>
  <si>
    <t>Los Angeles County Development Authority</t>
  </si>
  <si>
    <t>General Office Cost</t>
  </si>
  <si>
    <t>Payroll Burden /Taxes</t>
  </si>
  <si>
    <t xml:space="preserve">Cleaning, bldg supplies &amp; fire monitoring </t>
  </si>
  <si>
    <t>LACDA</t>
  </si>
  <si>
    <t>Project-based vouchers (PBVs)</t>
  </si>
  <si>
    <t>20 years</t>
  </si>
  <si>
    <t>Project Based Vouchers</t>
  </si>
  <si>
    <t>Other: site security</t>
  </si>
  <si>
    <t>Other: Construction Inspection and Manager</t>
  </si>
  <si>
    <t>County perm fee and interest prior to conversion</t>
  </si>
  <si>
    <t>Other: Borrower Legal</t>
  </si>
  <si>
    <t>Other: Covenant Monitoring Fee</t>
  </si>
  <si>
    <t>Other: Utility Connection</t>
  </si>
  <si>
    <t>Other: Lease-up Fee</t>
  </si>
  <si>
    <t>84 hrs/year</t>
  </si>
  <si>
    <t>Engage</t>
  </si>
  <si>
    <t>MOU</t>
  </si>
  <si>
    <t>Affirmed Housing Group, Inc. (Sole Member of AHG Nadeau, LLC)</t>
  </si>
  <si>
    <t>Superior Grocers</t>
  </si>
  <si>
    <t>7316 Compton Avenue</t>
  </si>
  <si>
    <t>Los Angels, Ca 90001</t>
  </si>
  <si>
    <t>Raul Malendas</t>
  </si>
  <si>
    <t>323-589-6411</t>
  </si>
  <si>
    <t>https://superiorgrocers.com/location/compton-ave/</t>
  </si>
  <si>
    <t>Franklin D. Roosevelt Park</t>
  </si>
  <si>
    <t>7600 Graham Avenue</t>
  </si>
  <si>
    <t>Los Angeles, CA 90001</t>
  </si>
  <si>
    <t xml:space="preserve">Park Manager </t>
  </si>
  <si>
    <t>323-586-7228</t>
  </si>
  <si>
    <t>https://locator.lacounty.gov/lac/Location/3179817/franklin-d-roosevelt-park</t>
  </si>
  <si>
    <t>Metro</t>
  </si>
  <si>
    <t>One Gateway Plaza</t>
  </si>
  <si>
    <t>Los Angeles, CA 90012</t>
  </si>
  <si>
    <t>Customer Service</t>
  </si>
  <si>
    <t>213-922-6000</t>
  </si>
  <si>
    <t>https://www.metro.net/#</t>
  </si>
  <si>
    <t>Estelle Van Meter Multipurpose Senior Center</t>
  </si>
  <si>
    <t>7600 S. Avalon Blvd.</t>
  </si>
  <si>
    <t>Evelyn Chacon</t>
  </si>
  <si>
    <t>323-305-1711</t>
  </si>
  <si>
    <t>https://estelle-van-meter-multipurpose-center.business.site</t>
  </si>
  <si>
    <t>Florence Express Library</t>
  </si>
  <si>
    <t>Julian Zamora</t>
  </si>
  <si>
    <t>323-581-8028</t>
  </si>
  <si>
    <t>https://lacountylibrary.org/florence-library/</t>
  </si>
  <si>
    <t>Florence Pharmacy</t>
  </si>
  <si>
    <t>1422 E Florence Avenue</t>
  </si>
  <si>
    <t>Jean Ly</t>
  </si>
  <si>
    <t>323-277-9550</t>
  </si>
  <si>
    <t>https://www.florence-pharmacy.com/about-us</t>
  </si>
  <si>
    <t>300 South Grand Avenue, Suite 300</t>
  </si>
  <si>
    <t>Shani Ryan</t>
  </si>
  <si>
    <t>415-315-8292</t>
  </si>
  <si>
    <t>Deferred Developer Fee</t>
  </si>
  <si>
    <t>1 bedroom</t>
  </si>
  <si>
    <t>Manager, Housing Development Unit</t>
  </si>
  <si>
    <t>1216 Nadeau St.</t>
  </si>
  <si>
    <t>Boston Financial</t>
  </si>
  <si>
    <t>laura.surdel@bfim.com</t>
  </si>
  <si>
    <t>101 Arch Street</t>
  </si>
  <si>
    <t>Boston, MA 02110</t>
  </si>
  <si>
    <t>617-488-3525</t>
  </si>
  <si>
    <t>Boston, CA 02110</t>
  </si>
  <si>
    <t>Tax Credit Equity</t>
  </si>
  <si>
    <t>Nicki Cometa</t>
  </si>
  <si>
    <t>858-679-2828</t>
  </si>
  <si>
    <t>DHS</t>
  </si>
  <si>
    <t>GP</t>
  </si>
  <si>
    <t>Homeless Health Care Los Angeles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</si>
</sst>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6">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xf numFmtId="43" fontId="128" fillId="0" borderId="0" applyFont="0" applyFill="0" applyBorder="0" applyAlignment="0" applyProtection="0"/>
  </cellStyleXfs>
  <cellXfs count="26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2" fontId="6" fillId="0" borderId="0" xfId="273" applyNumberFormat="1" applyFont="1"/>
    <xf numFmtId="43" fontId="10" fillId="0" borderId="12" xfId="575" applyFont="1" applyBorder="1" applyAlignment="1">
      <alignment horizontal="center"/>
    </xf>
    <xf numFmtId="169" fontId="1" fillId="7" borderId="0" xfId="273" applyNumberFormat="1" applyFont="1" applyFill="1"/>
    <xf numFmtId="3" fontId="1" fillId="7" borderId="0" xfId="273" applyNumberFormat="1" applyFont="1" applyFill="1"/>
    <xf numFmtId="9" fontId="10" fillId="0" borderId="0" xfId="573" applyFont="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0" fontId="9" fillId="7" borderId="3" xfId="0" applyFont="1" applyFill="1" applyBorder="1" applyAlignment="1" applyProtection="1">
      <alignment horizontal="lef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1" fillId="53" borderId="4" xfId="0" applyNumberFormat="1" applyFon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 fillId="7" borderId="5" xfId="273"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4" fontId="1" fillId="7" borderId="12" xfId="0" applyNumberFormat="1"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 fillId="7" borderId="5" xfId="273"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49" fontId="1" fillId="7" borderId="5" xfId="273" applyNumberFormat="1" applyFont="1" applyFill="1" applyBorder="1" applyAlignment="1" applyProtection="1">
      <alignment horizontal="center"/>
      <protection locked="0"/>
    </xf>
    <xf numFmtId="169" fontId="1" fillId="7" borderId="5" xfId="273" applyNumberFormat="1" applyFont="1" applyFill="1" applyBorder="1" applyAlignment="1" applyProtection="1">
      <alignment horizontal="right"/>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 fontId="1" fillId="53" borderId="3" xfId="0" applyNumberFormat="1" applyFont="1" applyFill="1" applyBorder="1" applyAlignment="1" applyProtection="1">
      <alignment horizontal="center"/>
      <protection locked="0"/>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6">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5"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5" t="s">
        <v>2134</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6"/>
    </row>
    <row r="2" spans="1:38" ht="13.5" thickBot="1">
      <c r="A2" s="1517"/>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c r="Z2" s="1517"/>
      <c r="AA2" s="1517"/>
      <c r="AB2" s="1517"/>
      <c r="AC2" s="1517"/>
      <c r="AD2" s="1517"/>
      <c r="AE2" s="1517"/>
      <c r="AF2" s="1517"/>
      <c r="AG2" s="1517"/>
      <c r="AH2" s="1517"/>
      <c r="AI2" s="1517"/>
      <c r="AJ2" s="1517"/>
      <c r="AK2" s="1517"/>
      <c r="AL2" s="151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9" t="s">
        <v>2138</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1"/>
    </row>
    <row r="8" spans="1:38">
      <c r="A8" s="283"/>
      <c r="B8" s="1"/>
      <c r="C8" s="358"/>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
    </row>
    <row r="9" spans="1:38">
      <c r="A9" s="283"/>
      <c r="B9" s="1"/>
      <c r="C9" s="358"/>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1"/>
    </row>
    <row r="10" spans="1:38">
      <c r="A10" s="283"/>
      <c r="B10" s="1"/>
      <c r="C10" s="358"/>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1519"/>
      <c r="AJ10" s="1519"/>
      <c r="AK10" s="1519"/>
      <c r="AL10" s="1"/>
    </row>
    <row r="11" spans="1:38">
      <c r="A11" s="283"/>
      <c r="B11" s="1"/>
      <c r="C11" s="358"/>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
    </row>
    <row r="12" spans="1:38">
      <c r="A12" s="283"/>
      <c r="B12" s="1"/>
      <c r="C12" s="358"/>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
    </row>
    <row r="13" spans="1:38">
      <c r="A13" s="283"/>
      <c r="B13" s="1"/>
      <c r="C13" s="358"/>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
    </row>
    <row r="14" spans="1:38">
      <c r="A14" s="283"/>
      <c r="B14" s="1"/>
      <c r="C14" s="358"/>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
    </row>
    <row r="15" spans="1:38">
      <c r="A15" s="283"/>
      <c r="B15" s="1"/>
      <c r="C15" s="358"/>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1"/>
    </row>
    <row r="16" spans="1:38">
      <c r="A16" s="283"/>
      <c r="B16" s="1"/>
      <c r="C16" s="358"/>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1"/>
    </row>
    <row r="17" spans="1:38">
      <c r="A17" s="283"/>
      <c r="B17" s="1"/>
      <c r="C17" s="358"/>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1"/>
    </row>
    <row r="18" spans="1:38" ht="11.1" customHeight="1">
      <c r="A18" s="283"/>
      <c r="B18" s="1"/>
      <c r="C18" s="358"/>
      <c r="D18" s="1519"/>
      <c r="E18" s="1519"/>
      <c r="F18" s="1519"/>
      <c r="G18" s="1519"/>
      <c r="H18" s="1519"/>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c r="AL18" s="1"/>
    </row>
    <row r="19" spans="1:38" ht="13.7" customHeight="1">
      <c r="A19" s="283"/>
      <c r="B19" s="1"/>
      <c r="C19" s="358"/>
      <c r="D19" s="1519" t="s">
        <v>2324</v>
      </c>
      <c r="E19" s="1519"/>
      <c r="F19" s="1519"/>
      <c r="G19" s="1519"/>
      <c r="H19" s="1519"/>
      <c r="I19" s="1519"/>
      <c r="J19" s="1519"/>
      <c r="K19" s="1519"/>
      <c r="L19" s="1519"/>
      <c r="M19" s="1519"/>
      <c r="N19" s="1519"/>
      <c r="O19" s="1519"/>
      <c r="P19" s="1519"/>
      <c r="Q19" s="1519"/>
      <c r="R19" s="1519"/>
      <c r="S19" s="1519"/>
      <c r="T19" s="1519"/>
      <c r="U19" s="1519"/>
      <c r="V19" s="1519"/>
      <c r="W19" s="1519"/>
      <c r="X19" s="1519"/>
      <c r="Y19" s="1519"/>
      <c r="Z19" s="1519"/>
      <c r="AA19" s="1519"/>
      <c r="AB19" s="1519"/>
      <c r="AC19" s="1519"/>
      <c r="AD19" s="1519"/>
      <c r="AE19" s="1519"/>
      <c r="AF19" s="1519"/>
      <c r="AG19" s="1519"/>
      <c r="AH19" s="1519"/>
      <c r="AI19" s="1519"/>
      <c r="AJ19" s="1519"/>
      <c r="AK19" s="1519"/>
      <c r="AL19" s="1"/>
    </row>
    <row r="20" spans="1:38">
      <c r="A20" s="283"/>
      <c r="B20" s="1"/>
      <c r="C20" s="358"/>
      <c r="D20" s="1519"/>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1"/>
    </row>
    <row r="21" spans="1:38">
      <c r="A21" s="283"/>
      <c r="B21" s="1"/>
      <c r="C21" s="358"/>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
    </row>
    <row r="22" spans="1:38">
      <c r="A22" s="283"/>
      <c r="B22" s="1"/>
      <c r="C22" s="358"/>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1"/>
    </row>
    <row r="23" spans="1:38">
      <c r="A23" s="283"/>
      <c r="B23" s="1"/>
      <c r="C23" s="358"/>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
    </row>
    <row r="24" spans="1:38">
      <c r="A24" s="283"/>
      <c r="B24" s="1"/>
      <c r="C24" s="358"/>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1"/>
    </row>
    <row r="25" spans="1:38">
      <c r="A25" s="283"/>
      <c r="B25" s="1"/>
      <c r="C25" s="358"/>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1"/>
    </row>
    <row r="26" spans="1:38">
      <c r="A26" s="283"/>
      <c r="B26" s="1"/>
      <c r="C26" s="358"/>
      <c r="D26" s="288"/>
      <c r="E26" s="1530" t="s">
        <v>2325</v>
      </c>
      <c r="F26" s="1530"/>
      <c r="G26" s="1530"/>
      <c r="H26" s="1530"/>
      <c r="I26" s="1530"/>
      <c r="J26" s="1530"/>
      <c r="K26" s="1530"/>
      <c r="L26" s="1530"/>
      <c r="M26" s="1530"/>
      <c r="N26" s="1530"/>
      <c r="O26" s="1530"/>
      <c r="P26" s="1530"/>
      <c r="Q26" s="1530"/>
      <c r="R26" s="1530"/>
      <c r="S26" s="1530"/>
      <c r="T26" s="1530"/>
      <c r="U26" s="1530"/>
      <c r="V26" s="1530"/>
      <c r="W26" s="1530"/>
      <c r="X26" s="1530"/>
      <c r="Y26" s="1530"/>
      <c r="Z26" s="1530"/>
      <c r="AA26" s="1530"/>
      <c r="AB26" s="1530"/>
      <c r="AC26" s="1530"/>
      <c r="AD26" s="1530"/>
      <c r="AE26" s="1530"/>
      <c r="AF26" s="1530"/>
      <c r="AG26" s="1530"/>
      <c r="AH26" s="1530"/>
      <c r="AI26" s="1530"/>
      <c r="AJ26" s="1530"/>
      <c r="AK26" s="1530"/>
      <c r="AL26" s="1"/>
    </row>
    <row r="27" spans="1:38">
      <c r="A27" s="283"/>
      <c r="B27" s="1"/>
      <c r="C27" s="358"/>
      <c r="D27" s="272"/>
      <c r="E27" s="1530" t="s">
        <v>2045</v>
      </c>
      <c r="F27" s="1530"/>
      <c r="G27" s="1530"/>
      <c r="H27" s="1530"/>
      <c r="I27" s="1530"/>
      <c r="J27" s="1530"/>
      <c r="K27" s="1530"/>
      <c r="L27" s="1530"/>
      <c r="M27" s="1530"/>
      <c r="N27" s="1530"/>
      <c r="O27" s="1530"/>
      <c r="P27" s="1530"/>
      <c r="Q27" s="1530"/>
      <c r="R27" s="1530"/>
      <c r="S27" s="1530"/>
      <c r="T27" s="1530"/>
      <c r="U27" s="1530"/>
      <c r="V27" s="1530"/>
      <c r="W27" s="1530"/>
      <c r="X27" s="1530"/>
      <c r="Y27" s="1530"/>
      <c r="Z27" s="1530"/>
      <c r="AA27" s="1530"/>
      <c r="AB27" s="1530"/>
      <c r="AC27" s="1530"/>
      <c r="AD27" s="1530"/>
      <c r="AE27" s="1530"/>
      <c r="AF27" s="1530"/>
      <c r="AG27" s="1530"/>
      <c r="AH27" s="1530"/>
      <c r="AI27" s="1530"/>
      <c r="AJ27" s="1530"/>
      <c r="AK27" s="153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9" t="s">
        <v>2321</v>
      </c>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1"/>
    </row>
    <row r="30" spans="1:38">
      <c r="A30" s="283"/>
      <c r="B30" s="1"/>
      <c r="C30" s="1"/>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
    </row>
    <row r="31" spans="1:38">
      <c r="A31" s="283"/>
      <c r="B31" s="1"/>
      <c r="C31" s="1"/>
      <c r="D31" s="1070"/>
      <c r="E31" s="1531" t="s">
        <v>1422</v>
      </c>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31"/>
      <c r="AL31" s="1"/>
    </row>
    <row r="32" spans="1:38">
      <c r="A32" s="283"/>
      <c r="B32" s="1"/>
      <c r="C32" s="1"/>
      <c r="D32" s="1070"/>
      <c r="E32" s="1531" t="s">
        <v>1264</v>
      </c>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3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9" t="s">
        <v>1902</v>
      </c>
      <c r="G36" s="1519"/>
      <c r="H36" s="1519"/>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519"/>
      <c r="AE36" s="1519"/>
      <c r="AF36" s="1519"/>
      <c r="AG36" s="1519"/>
      <c r="AH36" s="1519"/>
      <c r="AI36" s="1519"/>
      <c r="AJ36" s="1519"/>
      <c r="AK36" s="1519"/>
      <c r="AL36" s="1"/>
    </row>
    <row r="37" spans="1:38">
      <c r="A37" s="283"/>
      <c r="B37" s="1"/>
      <c r="C37" s="358"/>
      <c r="D37" s="283"/>
      <c r="E37" s="283"/>
      <c r="F37" s="1519"/>
      <c r="G37" s="1519"/>
      <c r="H37" s="1519"/>
      <c r="I37" s="1519"/>
      <c r="J37" s="1519"/>
      <c r="K37" s="1519"/>
      <c r="L37" s="1519"/>
      <c r="M37" s="1519"/>
      <c r="N37" s="1519"/>
      <c r="O37" s="1519"/>
      <c r="P37" s="1519"/>
      <c r="Q37" s="1519"/>
      <c r="R37" s="1519"/>
      <c r="S37" s="1519"/>
      <c r="T37" s="1519"/>
      <c r="U37" s="1519"/>
      <c r="V37" s="1519"/>
      <c r="W37" s="1519"/>
      <c r="X37" s="1519"/>
      <c r="Y37" s="1519"/>
      <c r="Z37" s="1519"/>
      <c r="AA37" s="1519"/>
      <c r="AB37" s="1519"/>
      <c r="AC37" s="1519"/>
      <c r="AD37" s="1519"/>
      <c r="AE37" s="1519"/>
      <c r="AF37" s="1519"/>
      <c r="AG37" s="1519"/>
      <c r="AH37" s="1519"/>
      <c r="AI37" s="1519"/>
      <c r="AJ37" s="1519"/>
      <c r="AK37" s="1519"/>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9" t="s">
        <v>2133</v>
      </c>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
    </row>
    <row r="43" spans="1:38">
      <c r="A43" s="283"/>
      <c r="B43" s="1"/>
      <c r="C43" s="358"/>
      <c r="D43" s="283"/>
      <c r="E43" s="283"/>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
    </row>
    <row r="44" spans="1:38">
      <c r="A44" s="283"/>
      <c r="B44" s="1"/>
      <c r="C44" s="358"/>
      <c r="D44" s="283"/>
      <c r="E44" s="283"/>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21" t="s">
        <v>2135</v>
      </c>
      <c r="H48" s="1521"/>
      <c r="I48" s="1521"/>
      <c r="J48" s="1521"/>
      <c r="K48" s="1521"/>
      <c r="L48" s="1521"/>
      <c r="M48" s="1521"/>
      <c r="N48" s="1521"/>
      <c r="O48" s="1521"/>
      <c r="P48" s="1521"/>
      <c r="Q48" s="1521"/>
      <c r="R48" s="1521"/>
      <c r="S48" s="1521"/>
      <c r="T48" s="1521"/>
      <c r="U48" s="1521"/>
      <c r="V48" s="1521"/>
      <c r="W48" s="1521"/>
      <c r="X48" s="1521"/>
      <c r="Y48" s="1521"/>
      <c r="Z48" s="1521"/>
      <c r="AA48" s="1521"/>
      <c r="AB48" s="1521"/>
      <c r="AC48" s="1521"/>
      <c r="AD48" s="1521"/>
      <c r="AE48" s="1521"/>
      <c r="AF48" s="1521"/>
      <c r="AG48" s="1521"/>
      <c r="AH48" s="1521"/>
      <c r="AI48" s="1521"/>
      <c r="AJ48" s="1521"/>
      <c r="AK48" s="1521"/>
      <c r="AL48" s="1"/>
    </row>
    <row r="49" spans="1:38">
      <c r="A49" s="283"/>
      <c r="B49" s="1"/>
      <c r="C49" s="358"/>
      <c r="D49" s="358"/>
      <c r="E49" s="283"/>
      <c r="F49" s="517"/>
      <c r="G49" s="1521"/>
      <c r="H49" s="1521"/>
      <c r="I49" s="1521"/>
      <c r="J49" s="1521"/>
      <c r="K49" s="1521"/>
      <c r="L49" s="1521"/>
      <c r="M49" s="1521"/>
      <c r="N49" s="1521"/>
      <c r="O49" s="1521"/>
      <c r="P49" s="1521"/>
      <c r="Q49" s="1521"/>
      <c r="R49" s="1521"/>
      <c r="S49" s="1521"/>
      <c r="T49" s="1521"/>
      <c r="U49" s="1521"/>
      <c r="V49" s="1521"/>
      <c r="W49" s="1521"/>
      <c r="X49" s="1521"/>
      <c r="Y49" s="1521"/>
      <c r="Z49" s="1521"/>
      <c r="AA49" s="1521"/>
      <c r="AB49" s="1521"/>
      <c r="AC49" s="1521"/>
      <c r="AD49" s="1521"/>
      <c r="AE49" s="1521"/>
      <c r="AF49" s="1521"/>
      <c r="AG49" s="1521"/>
      <c r="AH49" s="1521"/>
      <c r="AI49" s="1521"/>
      <c r="AJ49" s="1521"/>
      <c r="AK49" s="1521"/>
      <c r="AL49" s="1"/>
    </row>
    <row r="50" spans="1:38">
      <c r="A50" s="283"/>
      <c r="B50" s="1"/>
      <c r="C50" s="358"/>
      <c r="D50" s="358"/>
      <c r="E50" s="283"/>
      <c r="F50" s="517"/>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c r="AH50" s="1521"/>
      <c r="AI50" s="1521"/>
      <c r="AJ50" s="1521"/>
      <c r="AK50" s="1521"/>
      <c r="AL50" s="1"/>
    </row>
    <row r="51" spans="1:38">
      <c r="A51" s="283"/>
      <c r="B51" s="358"/>
      <c r="C51" s="358"/>
      <c r="D51" s="358"/>
      <c r="E51" s="283"/>
      <c r="F51" s="517" t="s">
        <v>213</v>
      </c>
      <c r="G51" s="1522" t="s">
        <v>1903</v>
      </c>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c r="AH51" s="1522"/>
      <c r="AI51" s="1522"/>
      <c r="AJ51" s="1522"/>
      <c r="AK51" s="1522"/>
      <c r="AL51" s="1"/>
    </row>
    <row r="52" spans="1:38" s="288" customFormat="1">
      <c r="A52" s="283"/>
      <c r="B52" s="1"/>
      <c r="C52" s="358"/>
      <c r="D52" s="358"/>
      <c r="E52" s="283"/>
      <c r="F52" s="517"/>
      <c r="G52" s="1522"/>
      <c r="H52" s="1522"/>
      <c r="I52" s="1522"/>
      <c r="J52" s="1522"/>
      <c r="K52" s="1522"/>
      <c r="L52" s="1522"/>
      <c r="M52" s="1522"/>
      <c r="N52" s="1522"/>
      <c r="O52" s="1522"/>
      <c r="P52" s="1522"/>
      <c r="Q52" s="1522"/>
      <c r="R52" s="1522"/>
      <c r="S52" s="1522"/>
      <c r="T52" s="1522"/>
      <c r="U52" s="1522"/>
      <c r="V52" s="1522"/>
      <c r="W52" s="1522"/>
      <c r="X52" s="1522"/>
      <c r="Y52" s="1522"/>
      <c r="Z52" s="1522"/>
      <c r="AA52" s="1522"/>
      <c r="AB52" s="1522"/>
      <c r="AC52" s="1522"/>
      <c r="AD52" s="1522"/>
      <c r="AE52" s="1522"/>
      <c r="AF52" s="1522"/>
      <c r="AG52" s="1522"/>
      <c r="AH52" s="1522"/>
      <c r="AI52" s="1522"/>
      <c r="AJ52" s="1522"/>
      <c r="AK52" s="1522"/>
      <c r="AL52" s="1"/>
    </row>
    <row r="53" spans="1:38">
      <c r="A53" s="288"/>
      <c r="B53" s="272"/>
      <c r="C53" s="359"/>
      <c r="D53" s="359"/>
      <c r="E53" s="288"/>
      <c r="F53" s="1072"/>
      <c r="G53" s="1522"/>
      <c r="H53" s="1522"/>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2"/>
      <c r="AI53" s="1522"/>
      <c r="AJ53" s="1522"/>
      <c r="AK53" s="152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19" t="s">
        <v>1906</v>
      </c>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
    </row>
    <row r="59" spans="1:38">
      <c r="A59" s="283"/>
      <c r="B59" s="1"/>
      <c r="C59" s="358"/>
      <c r="D59" s="283"/>
      <c r="E59" s="283"/>
      <c r="F59" s="426"/>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c r="AJ59" s="1519"/>
      <c r="AK59" s="1519"/>
      <c r="AL59" s="1"/>
    </row>
    <row r="60" spans="1:38">
      <c r="A60" s="283"/>
      <c r="B60" s="1"/>
      <c r="C60" s="358"/>
      <c r="D60" s="283"/>
      <c r="E60" s="283"/>
      <c r="F60" s="426"/>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
    </row>
    <row r="61" spans="1:38">
      <c r="A61" s="283"/>
      <c r="B61" s="1"/>
      <c r="C61" s="358"/>
      <c r="D61" s="283"/>
      <c r="E61" s="283"/>
      <c r="F61" s="426" t="s">
        <v>213</v>
      </c>
      <c r="G61" s="1519" t="s">
        <v>1905</v>
      </c>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
    </row>
    <row r="62" spans="1:38">
      <c r="A62" s="283"/>
      <c r="B62" s="1"/>
      <c r="C62" s="358"/>
      <c r="D62" s="283"/>
      <c r="E62" s="283"/>
      <c r="F62" s="426"/>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c r="AI62" s="1519"/>
      <c r="AJ62" s="1519"/>
      <c r="AK62" s="1519"/>
      <c r="AL62" s="1"/>
    </row>
    <row r="63" spans="1:38">
      <c r="A63" s="283"/>
      <c r="B63" s="1"/>
      <c r="C63" s="358"/>
      <c r="D63" s="283"/>
      <c r="E63" s="283"/>
      <c r="F63" s="1073"/>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
    </row>
    <row r="64" spans="1:38">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19" t="s">
        <v>1907</v>
      </c>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
    </row>
    <row r="66" spans="1:38">
      <c r="A66" s="283"/>
      <c r="B66" s="1"/>
      <c r="C66" s="358"/>
      <c r="D66" s="283"/>
      <c r="E66" s="283"/>
      <c r="F66" s="517"/>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
    </row>
    <row r="67" spans="1:38">
      <c r="A67" s="283"/>
      <c r="B67" s="1"/>
      <c r="C67" s="358"/>
      <c r="D67" s="283"/>
      <c r="E67" s="283"/>
      <c r="F67" s="517" t="s">
        <v>213</v>
      </c>
      <c r="G67" s="1519" t="s">
        <v>1908</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
    </row>
    <row r="68" spans="1:38">
      <c r="A68" s="283"/>
      <c r="B68" s="1"/>
      <c r="C68" s="358"/>
      <c r="D68" s="283"/>
      <c r="E68" s="283"/>
      <c r="F68" s="517"/>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9" t="s">
        <v>1923</v>
      </c>
      <c r="H75" s="1519"/>
      <c r="I75" s="1519"/>
      <c r="J75" s="1519"/>
      <c r="K75" s="1519"/>
      <c r="L75" s="1519"/>
      <c r="M75" s="1519"/>
      <c r="N75" s="1519"/>
      <c r="O75" s="1519"/>
      <c r="P75" s="1519"/>
      <c r="Q75" s="1519"/>
      <c r="R75" s="1519"/>
      <c r="S75" s="1519"/>
      <c r="T75" s="1519"/>
      <c r="U75" s="1519"/>
      <c r="V75" s="1519"/>
      <c r="W75" s="1519"/>
      <c r="X75" s="1519"/>
      <c r="Y75" s="1519"/>
      <c r="Z75" s="1519"/>
      <c r="AA75" s="1519"/>
      <c r="AB75" s="1519"/>
      <c r="AC75" s="1519"/>
      <c r="AD75" s="1519"/>
      <c r="AE75" s="1519"/>
      <c r="AF75" s="1519"/>
      <c r="AG75" s="1519"/>
      <c r="AH75" s="1519"/>
      <c r="AI75" s="1519"/>
      <c r="AJ75" s="1519"/>
      <c r="AK75" s="1519"/>
      <c r="AL75" s="1"/>
    </row>
    <row r="76" spans="1:38">
      <c r="A76" s="283"/>
      <c r="B76" s="1"/>
      <c r="C76" s="358"/>
      <c r="D76" s="283"/>
      <c r="E76" s="283"/>
      <c r="F76" s="283"/>
      <c r="G76" s="1519"/>
      <c r="H76" s="1519"/>
      <c r="I76" s="1519"/>
      <c r="J76" s="1519"/>
      <c r="K76" s="1519"/>
      <c r="L76" s="1519"/>
      <c r="M76" s="1519"/>
      <c r="N76" s="1519"/>
      <c r="O76" s="1519"/>
      <c r="P76" s="1519"/>
      <c r="Q76" s="1519"/>
      <c r="R76" s="1519"/>
      <c r="S76" s="1519"/>
      <c r="T76" s="1519"/>
      <c r="U76" s="1519"/>
      <c r="V76" s="1519"/>
      <c r="W76" s="1519"/>
      <c r="X76" s="1519"/>
      <c r="Y76" s="1519"/>
      <c r="Z76" s="1519"/>
      <c r="AA76" s="1519"/>
      <c r="AB76" s="1519"/>
      <c r="AC76" s="1519"/>
      <c r="AD76" s="1519"/>
      <c r="AE76" s="1519"/>
      <c r="AF76" s="1519"/>
      <c r="AG76" s="1519"/>
      <c r="AH76" s="1519"/>
      <c r="AI76" s="1519"/>
      <c r="AJ76" s="1519"/>
      <c r="AK76" s="1519"/>
      <c r="AL76" s="1"/>
    </row>
    <row r="77" spans="1:38">
      <c r="A77" s="283"/>
      <c r="B77" s="1"/>
      <c r="C77" s="358"/>
      <c r="D77" s="283"/>
      <c r="E77" s="283"/>
      <c r="F77" s="283"/>
      <c r="G77" s="1519"/>
      <c r="H77" s="1519"/>
      <c r="I77" s="1519"/>
      <c r="J77" s="1519"/>
      <c r="K77" s="1519"/>
      <c r="L77" s="1519"/>
      <c r="M77" s="1519"/>
      <c r="N77" s="1519"/>
      <c r="O77" s="1519"/>
      <c r="P77" s="1519"/>
      <c r="Q77" s="1519"/>
      <c r="R77" s="1519"/>
      <c r="S77" s="1519"/>
      <c r="T77" s="1519"/>
      <c r="U77" s="1519"/>
      <c r="V77" s="1519"/>
      <c r="W77" s="1519"/>
      <c r="X77" s="1519"/>
      <c r="Y77" s="1519"/>
      <c r="Z77" s="1519"/>
      <c r="AA77" s="1519"/>
      <c r="AB77" s="1519"/>
      <c r="AC77" s="1519"/>
      <c r="AD77" s="1519"/>
      <c r="AE77" s="1519"/>
      <c r="AF77" s="1519"/>
      <c r="AG77" s="1519"/>
      <c r="AH77" s="1519"/>
      <c r="AI77" s="1519"/>
      <c r="AJ77" s="1519"/>
      <c r="AK77" s="1519"/>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9" t="s">
        <v>1924</v>
      </c>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
    </row>
    <row r="80" spans="1:38">
      <c r="A80" s="283"/>
      <c r="B80" s="1"/>
      <c r="C80" s="358"/>
      <c r="D80" s="283"/>
      <c r="E80" s="283"/>
      <c r="F80" s="283"/>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
    </row>
    <row r="81" spans="1:38">
      <c r="A81" s="283"/>
      <c r="B81" s="1"/>
      <c r="C81" s="358"/>
      <c r="D81" s="283"/>
      <c r="E81" s="283"/>
      <c r="F81" s="1"/>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9" t="s">
        <v>1909</v>
      </c>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
    </row>
    <row r="84" spans="1:38">
      <c r="A84" s="283"/>
      <c r="B84" s="1"/>
      <c r="C84" s="358"/>
      <c r="D84" s="283"/>
      <c r="E84" s="283"/>
      <c r="F84" s="1"/>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9" t="s">
        <v>1910</v>
      </c>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
    </row>
    <row r="87" spans="1:38">
      <c r="A87" s="283"/>
      <c r="B87" s="1"/>
      <c r="C87" s="358"/>
      <c r="D87" s="283"/>
      <c r="E87" s="283"/>
      <c r="F87" s="1"/>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
    </row>
    <row r="88" spans="1:38">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9" t="s">
        <v>1916</v>
      </c>
      <c r="H89" s="1519"/>
      <c r="I89" s="1519"/>
      <c r="J89" s="1519"/>
      <c r="K89" s="1519"/>
      <c r="L89" s="1519"/>
      <c r="M89" s="1519"/>
      <c r="N89" s="1519"/>
      <c r="O89" s="1519"/>
      <c r="P89" s="1519"/>
      <c r="Q89" s="1519"/>
      <c r="R89" s="1519"/>
      <c r="S89" s="1519"/>
      <c r="T89" s="1519"/>
      <c r="U89" s="1519"/>
      <c r="V89" s="1519"/>
      <c r="W89" s="1519"/>
      <c r="X89" s="1519"/>
      <c r="Y89" s="1519"/>
      <c r="Z89" s="1519"/>
      <c r="AA89" s="1519"/>
      <c r="AB89" s="1519"/>
      <c r="AC89" s="1519"/>
      <c r="AD89" s="1519"/>
      <c r="AE89" s="1519"/>
      <c r="AF89" s="1519"/>
      <c r="AG89" s="1519"/>
      <c r="AH89" s="1519"/>
      <c r="AI89" s="1519"/>
      <c r="AJ89" s="1519"/>
      <c r="AK89" s="1519"/>
      <c r="AL89" s="1"/>
    </row>
    <row r="90" spans="1:38">
      <c r="A90" s="283"/>
      <c r="B90" s="1"/>
      <c r="C90" s="358"/>
      <c r="D90" s="283"/>
      <c r="E90" s="283"/>
      <c r="F90" s="283"/>
      <c r="G90" s="1519"/>
      <c r="H90" s="1519"/>
      <c r="I90" s="1519"/>
      <c r="J90" s="1519"/>
      <c r="K90" s="1519"/>
      <c r="L90" s="1519"/>
      <c r="M90" s="1519"/>
      <c r="N90" s="1519"/>
      <c r="O90" s="1519"/>
      <c r="P90" s="1519"/>
      <c r="Q90" s="1519"/>
      <c r="R90" s="1519"/>
      <c r="S90" s="1519"/>
      <c r="T90" s="1519"/>
      <c r="U90" s="1519"/>
      <c r="V90" s="1519"/>
      <c r="W90" s="1519"/>
      <c r="X90" s="1519"/>
      <c r="Y90" s="1519"/>
      <c r="Z90" s="1519"/>
      <c r="AA90" s="1519"/>
      <c r="AB90" s="1519"/>
      <c r="AC90" s="1519"/>
      <c r="AD90" s="1519"/>
      <c r="AE90" s="1519"/>
      <c r="AF90" s="1519"/>
      <c r="AG90" s="1519"/>
      <c r="AH90" s="1519"/>
      <c r="AI90" s="1519"/>
      <c r="AJ90" s="1519"/>
      <c r="AK90" s="1519"/>
      <c r="AL90" s="1"/>
    </row>
    <row r="91" spans="1:38">
      <c r="A91" s="283"/>
      <c r="B91" s="1"/>
      <c r="C91" s="358"/>
      <c r="D91" s="283"/>
      <c r="E91" s="283"/>
      <c r="F91" s="283"/>
      <c r="G91" s="1519"/>
      <c r="H91" s="1519"/>
      <c r="I91" s="1519"/>
      <c r="J91" s="1519"/>
      <c r="K91" s="1519"/>
      <c r="L91" s="1519"/>
      <c r="M91" s="1519"/>
      <c r="N91" s="1519"/>
      <c r="O91" s="1519"/>
      <c r="P91" s="1519"/>
      <c r="Q91" s="1519"/>
      <c r="R91" s="1519"/>
      <c r="S91" s="1519"/>
      <c r="T91" s="1519"/>
      <c r="U91" s="1519"/>
      <c r="V91" s="1519"/>
      <c r="W91" s="1519"/>
      <c r="X91" s="1519"/>
      <c r="Y91" s="1519"/>
      <c r="Z91" s="1519"/>
      <c r="AA91" s="1519"/>
      <c r="AB91" s="1519"/>
      <c r="AC91" s="1519"/>
      <c r="AD91" s="1519"/>
      <c r="AE91" s="1519"/>
      <c r="AF91" s="1519"/>
      <c r="AG91" s="1519"/>
      <c r="AH91" s="1519"/>
      <c r="AI91" s="1519"/>
      <c r="AJ91" s="1519"/>
      <c r="AK91" s="1519"/>
      <c r="AL91" s="1"/>
    </row>
    <row r="92" spans="1:38">
      <c r="A92" s="283"/>
      <c r="B92" s="1"/>
      <c r="C92" s="358"/>
      <c r="D92" s="283"/>
      <c r="E92" s="283"/>
      <c r="F92" s="283"/>
      <c r="G92" s="1519"/>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0" t="s">
        <v>1917</v>
      </c>
      <c r="H94" s="1520"/>
      <c r="I94" s="1520"/>
      <c r="J94" s="1520"/>
      <c r="K94" s="1520"/>
      <c r="L94" s="1520"/>
      <c r="M94" s="1520"/>
      <c r="N94" s="1520"/>
      <c r="O94" s="1520"/>
      <c r="P94" s="1520"/>
      <c r="Q94" s="1520"/>
      <c r="R94" s="1520"/>
      <c r="S94" s="1520"/>
      <c r="T94" s="1520"/>
      <c r="U94" s="1520"/>
      <c r="V94" s="1520"/>
      <c r="W94" s="1520"/>
      <c r="X94" s="1520"/>
      <c r="Y94" s="1520"/>
      <c r="Z94" s="1520"/>
      <c r="AA94" s="1520"/>
      <c r="AB94" s="1520"/>
      <c r="AC94" s="1520"/>
      <c r="AD94" s="1520"/>
      <c r="AE94" s="1520"/>
      <c r="AF94" s="1520"/>
      <c r="AG94" s="1520"/>
      <c r="AH94" s="1520"/>
      <c r="AI94" s="1520"/>
      <c r="AJ94" s="1520"/>
      <c r="AK94" s="1520"/>
      <c r="AL94" s="1075"/>
    </row>
    <row r="95" spans="1:38">
      <c r="A95" s="1074"/>
      <c r="B95" s="1075"/>
      <c r="C95" s="1076"/>
      <c r="D95" s="1074"/>
      <c r="E95" s="1074"/>
      <c r="F95" s="1075"/>
      <c r="G95" s="1520"/>
      <c r="H95" s="1520"/>
      <c r="I95" s="1520"/>
      <c r="J95" s="1520"/>
      <c r="K95" s="1520"/>
      <c r="L95" s="1520"/>
      <c r="M95" s="1520"/>
      <c r="N95" s="1520"/>
      <c r="O95" s="1520"/>
      <c r="P95" s="1520"/>
      <c r="Q95" s="1520"/>
      <c r="R95" s="1520"/>
      <c r="S95" s="1520"/>
      <c r="T95" s="1520"/>
      <c r="U95" s="1520"/>
      <c r="V95" s="1520"/>
      <c r="W95" s="1520"/>
      <c r="X95" s="1520"/>
      <c r="Y95" s="1520"/>
      <c r="Z95" s="1520"/>
      <c r="AA95" s="1520"/>
      <c r="AB95" s="1520"/>
      <c r="AC95" s="1520"/>
      <c r="AD95" s="1520"/>
      <c r="AE95" s="1520"/>
      <c r="AF95" s="1520"/>
      <c r="AG95" s="1520"/>
      <c r="AH95" s="1520"/>
      <c r="AI95" s="1520"/>
      <c r="AJ95" s="1520"/>
      <c r="AK95" s="1520"/>
      <c r="AL95" s="1075"/>
    </row>
    <row r="96" spans="1:38">
      <c r="A96" s="1074"/>
      <c r="B96" s="1075"/>
      <c r="C96" s="1076"/>
      <c r="D96" s="1074"/>
      <c r="E96" s="1074"/>
      <c r="F96" s="1075"/>
      <c r="G96" s="1520"/>
      <c r="H96" s="1520"/>
      <c r="I96" s="1520"/>
      <c r="J96" s="1520"/>
      <c r="K96" s="1520"/>
      <c r="L96" s="1520"/>
      <c r="M96" s="1520"/>
      <c r="N96" s="1520"/>
      <c r="O96" s="1520"/>
      <c r="P96" s="1520"/>
      <c r="Q96" s="1520"/>
      <c r="R96" s="1520"/>
      <c r="S96" s="1520"/>
      <c r="T96" s="1520"/>
      <c r="U96" s="1520"/>
      <c r="V96" s="1520"/>
      <c r="W96" s="1520"/>
      <c r="X96" s="1520"/>
      <c r="Y96" s="1520"/>
      <c r="Z96" s="1520"/>
      <c r="AA96" s="1520"/>
      <c r="AB96" s="1520"/>
      <c r="AC96" s="1520"/>
      <c r="AD96" s="1520"/>
      <c r="AE96" s="1520"/>
      <c r="AF96" s="1520"/>
      <c r="AG96" s="1520"/>
      <c r="AH96" s="1520"/>
      <c r="AI96" s="1520"/>
      <c r="AJ96" s="1520"/>
      <c r="AK96" s="1520"/>
      <c r="AL96" s="1075"/>
    </row>
    <row r="97" spans="1:38">
      <c r="A97" s="1074"/>
      <c r="B97" s="1075"/>
      <c r="C97" s="1076"/>
      <c r="D97" s="1074"/>
      <c r="E97" s="1074"/>
      <c r="F97" s="1075"/>
      <c r="G97" s="1520"/>
      <c r="H97" s="1520"/>
      <c r="I97" s="1520"/>
      <c r="J97" s="1520"/>
      <c r="K97" s="1520"/>
      <c r="L97" s="1520"/>
      <c r="M97" s="1520"/>
      <c r="N97" s="1520"/>
      <c r="O97" s="1520"/>
      <c r="P97" s="1520"/>
      <c r="Q97" s="1520"/>
      <c r="R97" s="1520"/>
      <c r="S97" s="1520"/>
      <c r="T97" s="1520"/>
      <c r="U97" s="1520"/>
      <c r="V97" s="1520"/>
      <c r="W97" s="1520"/>
      <c r="X97" s="1520"/>
      <c r="Y97" s="1520"/>
      <c r="Z97" s="1520"/>
      <c r="AA97" s="1520"/>
      <c r="AB97" s="1520"/>
      <c r="AC97" s="1520"/>
      <c r="AD97" s="1520"/>
      <c r="AE97" s="1520"/>
      <c r="AF97" s="1520"/>
      <c r="AG97" s="1520"/>
      <c r="AH97" s="1520"/>
      <c r="AI97" s="1520"/>
      <c r="AJ97" s="1520"/>
      <c r="AK97" s="1520"/>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9" t="s">
        <v>1918</v>
      </c>
      <c r="H99" s="1519"/>
      <c r="I99" s="1519"/>
      <c r="J99" s="1519"/>
      <c r="K99" s="1519"/>
      <c r="L99" s="1519"/>
      <c r="M99" s="1519"/>
      <c r="N99" s="1519"/>
      <c r="O99" s="1519"/>
      <c r="P99" s="1519"/>
      <c r="Q99" s="1519"/>
      <c r="R99" s="1519"/>
      <c r="S99" s="1519"/>
      <c r="T99" s="1519"/>
      <c r="U99" s="1519"/>
      <c r="V99" s="1519"/>
      <c r="W99" s="1519"/>
      <c r="X99" s="1519"/>
      <c r="Y99" s="1519"/>
      <c r="Z99" s="1519"/>
      <c r="AA99" s="1519"/>
      <c r="AB99" s="1519"/>
      <c r="AC99" s="1519"/>
      <c r="AD99" s="1519"/>
      <c r="AE99" s="1519"/>
      <c r="AF99" s="1519"/>
      <c r="AG99" s="1519"/>
      <c r="AH99" s="1519"/>
      <c r="AI99" s="1519"/>
      <c r="AJ99" s="1519"/>
      <c r="AK99" s="1519"/>
      <c r="AL99" s="1"/>
    </row>
    <row r="100" spans="1:38">
      <c r="A100" s="283"/>
      <c r="B100" s="1"/>
      <c r="C100" s="358"/>
      <c r="D100" s="283"/>
      <c r="E100" s="283"/>
      <c r="F100" s="1"/>
      <c r="G100" s="1519"/>
      <c r="H100" s="1519"/>
      <c r="I100" s="1519"/>
      <c r="J100" s="1519"/>
      <c r="K100" s="1519"/>
      <c r="L100" s="1519"/>
      <c r="M100" s="1519"/>
      <c r="N100" s="1519"/>
      <c r="O100" s="1519"/>
      <c r="P100" s="1519"/>
      <c r="Q100" s="1519"/>
      <c r="R100" s="1519"/>
      <c r="S100" s="1519"/>
      <c r="T100" s="1519"/>
      <c r="U100" s="1519"/>
      <c r="V100" s="1519"/>
      <c r="W100" s="1519"/>
      <c r="X100" s="1519"/>
      <c r="Y100" s="1519"/>
      <c r="Z100" s="1519"/>
      <c r="AA100" s="1519"/>
      <c r="AB100" s="1519"/>
      <c r="AC100" s="1519"/>
      <c r="AD100" s="1519"/>
      <c r="AE100" s="1519"/>
      <c r="AF100" s="1519"/>
      <c r="AG100" s="1519"/>
      <c r="AH100" s="1519"/>
      <c r="AI100" s="1519"/>
      <c r="AJ100" s="1519"/>
      <c r="AK100" s="1519"/>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9" t="s">
        <v>1919</v>
      </c>
      <c r="H102" s="1519"/>
      <c r="I102" s="1519"/>
      <c r="J102" s="1519"/>
      <c r="K102" s="1519"/>
      <c r="L102" s="1519"/>
      <c r="M102" s="1519"/>
      <c r="N102" s="1519"/>
      <c r="O102" s="1519"/>
      <c r="P102" s="1519"/>
      <c r="Q102" s="1519"/>
      <c r="R102" s="1519"/>
      <c r="S102" s="1519"/>
      <c r="T102" s="1519"/>
      <c r="U102" s="1519"/>
      <c r="V102" s="1519"/>
      <c r="W102" s="1519"/>
      <c r="X102" s="1519"/>
      <c r="Y102" s="1519"/>
      <c r="Z102" s="1519"/>
      <c r="AA102" s="1519"/>
      <c r="AB102" s="1519"/>
      <c r="AC102" s="1519"/>
      <c r="AD102" s="1519"/>
      <c r="AE102" s="1519"/>
      <c r="AF102" s="1519"/>
      <c r="AG102" s="1519"/>
      <c r="AH102" s="1519"/>
      <c r="AI102" s="1519"/>
      <c r="AJ102" s="1519"/>
      <c r="AK102" s="1519"/>
      <c r="AL102" s="1"/>
    </row>
    <row r="103" spans="1:38">
      <c r="A103" s="283"/>
      <c r="B103" s="1"/>
      <c r="C103" s="358"/>
      <c r="D103" s="283"/>
      <c r="E103" s="283"/>
      <c r="F103" s="1"/>
      <c r="G103" s="1519"/>
      <c r="H103" s="1519"/>
      <c r="I103" s="1519"/>
      <c r="J103" s="1519"/>
      <c r="K103" s="1519"/>
      <c r="L103" s="1519"/>
      <c r="M103" s="1519"/>
      <c r="N103" s="1519"/>
      <c r="O103" s="1519"/>
      <c r="P103" s="1519"/>
      <c r="Q103" s="1519"/>
      <c r="R103" s="1519"/>
      <c r="S103" s="1519"/>
      <c r="T103" s="1519"/>
      <c r="U103" s="1519"/>
      <c r="V103" s="1519"/>
      <c r="W103" s="1519"/>
      <c r="X103" s="1519"/>
      <c r="Y103" s="1519"/>
      <c r="Z103" s="1519"/>
      <c r="AA103" s="1519"/>
      <c r="AB103" s="1519"/>
      <c r="AC103" s="1519"/>
      <c r="AD103" s="1519"/>
      <c r="AE103" s="1519"/>
      <c r="AF103" s="1519"/>
      <c r="AG103" s="1519"/>
      <c r="AH103" s="1519"/>
      <c r="AI103" s="1519"/>
      <c r="AJ103" s="1519"/>
      <c r="AK103" s="1519"/>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9" t="s">
        <v>1920</v>
      </c>
      <c r="H105" s="1519"/>
      <c r="I105" s="1519"/>
      <c r="J105" s="1519"/>
      <c r="K105" s="1519"/>
      <c r="L105" s="1519"/>
      <c r="M105" s="1519"/>
      <c r="N105" s="1519"/>
      <c r="O105" s="1519"/>
      <c r="P105" s="1519"/>
      <c r="Q105" s="1519"/>
      <c r="R105" s="1519"/>
      <c r="S105" s="1519"/>
      <c r="T105" s="1519"/>
      <c r="U105" s="1519"/>
      <c r="V105" s="1519"/>
      <c r="W105" s="1519"/>
      <c r="X105" s="1519"/>
      <c r="Y105" s="1519"/>
      <c r="Z105" s="1519"/>
      <c r="AA105" s="1519"/>
      <c r="AB105" s="1519"/>
      <c r="AC105" s="1519"/>
      <c r="AD105" s="1519"/>
      <c r="AE105" s="1519"/>
      <c r="AF105" s="1519"/>
      <c r="AG105" s="1519"/>
      <c r="AH105" s="1519"/>
      <c r="AI105" s="1519"/>
      <c r="AJ105" s="1519"/>
      <c r="AK105" s="1519"/>
      <c r="AL105" s="1"/>
    </row>
    <row r="106" spans="1:38">
      <c r="A106" s="288"/>
      <c r="B106" s="272"/>
      <c r="C106" s="359"/>
      <c r="D106" s="288"/>
      <c r="E106" s="288"/>
      <c r="F106" s="288"/>
      <c r="G106" s="1519"/>
      <c r="H106" s="1519"/>
      <c r="I106" s="1519"/>
      <c r="J106" s="1519"/>
      <c r="K106" s="1519"/>
      <c r="L106" s="1519"/>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19"/>
      <c r="AH106" s="1519"/>
      <c r="AI106" s="1519"/>
      <c r="AJ106" s="1519"/>
      <c r="AK106" s="1519"/>
      <c r="AL106" s="272"/>
    </row>
    <row r="107" spans="1:38">
      <c r="A107" s="288"/>
      <c r="B107" s="272"/>
      <c r="C107" s="359"/>
      <c r="D107" s="359"/>
      <c r="E107" s="288"/>
      <c r="F107" s="288"/>
      <c r="G107" s="1519"/>
      <c r="H107" s="1519"/>
      <c r="I107" s="1519"/>
      <c r="J107" s="1519"/>
      <c r="K107" s="1519"/>
      <c r="L107" s="1519"/>
      <c r="M107" s="1519"/>
      <c r="N107" s="1519"/>
      <c r="O107" s="1519"/>
      <c r="P107" s="1519"/>
      <c r="Q107" s="1519"/>
      <c r="R107" s="1519"/>
      <c r="S107" s="1519"/>
      <c r="T107" s="1519"/>
      <c r="U107" s="1519"/>
      <c r="V107" s="1519"/>
      <c r="W107" s="1519"/>
      <c r="X107" s="1519"/>
      <c r="Y107" s="1519"/>
      <c r="Z107" s="1519"/>
      <c r="AA107" s="1519"/>
      <c r="AB107" s="1519"/>
      <c r="AC107" s="1519"/>
      <c r="AD107" s="1519"/>
      <c r="AE107" s="1519"/>
      <c r="AF107" s="1519"/>
      <c r="AG107" s="1519"/>
      <c r="AH107" s="1519"/>
      <c r="AI107" s="1519"/>
      <c r="AJ107" s="1519"/>
      <c r="AK107" s="1519"/>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9" t="s">
        <v>1921</v>
      </c>
      <c r="H109" s="1519"/>
      <c r="I109" s="1519"/>
      <c r="J109" s="1519"/>
      <c r="K109" s="1519"/>
      <c r="L109" s="1519"/>
      <c r="M109" s="1519"/>
      <c r="N109" s="1519"/>
      <c r="O109" s="1519"/>
      <c r="P109" s="1519"/>
      <c r="Q109" s="1519"/>
      <c r="R109" s="1519"/>
      <c r="S109" s="1519"/>
      <c r="T109" s="1519"/>
      <c r="U109" s="1519"/>
      <c r="V109" s="1519"/>
      <c r="W109" s="1519"/>
      <c r="X109" s="1519"/>
      <c r="Y109" s="1519"/>
      <c r="Z109" s="1519"/>
      <c r="AA109" s="1519"/>
      <c r="AB109" s="1519"/>
      <c r="AC109" s="1519"/>
      <c r="AD109" s="1519"/>
      <c r="AE109" s="1519"/>
      <c r="AF109" s="1519"/>
      <c r="AG109" s="1519"/>
      <c r="AH109" s="1519"/>
      <c r="AI109" s="1519"/>
      <c r="AJ109" s="1519"/>
      <c r="AK109" s="1519"/>
      <c r="AL109" s="1"/>
    </row>
    <row r="110" spans="1:38">
      <c r="A110" s="283"/>
      <c r="B110" s="1"/>
      <c r="C110" s="358"/>
      <c r="D110" s="358"/>
      <c r="E110" s="283"/>
      <c r="F110" s="283"/>
      <c r="G110" s="1519"/>
      <c r="H110" s="1519"/>
      <c r="I110" s="1519"/>
      <c r="J110" s="1519"/>
      <c r="K110" s="1519"/>
      <c r="L110" s="1519"/>
      <c r="M110" s="1519"/>
      <c r="N110" s="1519"/>
      <c r="O110" s="1519"/>
      <c r="P110" s="1519"/>
      <c r="Q110" s="1519"/>
      <c r="R110" s="1519"/>
      <c r="S110" s="1519"/>
      <c r="T110" s="1519"/>
      <c r="U110" s="1519"/>
      <c r="V110" s="1519"/>
      <c r="W110" s="1519"/>
      <c r="X110" s="1519"/>
      <c r="Y110" s="1519"/>
      <c r="Z110" s="1519"/>
      <c r="AA110" s="1519"/>
      <c r="AB110" s="1519"/>
      <c r="AC110" s="1519"/>
      <c r="AD110" s="1519"/>
      <c r="AE110" s="1519"/>
      <c r="AF110" s="1519"/>
      <c r="AG110" s="1519"/>
      <c r="AH110" s="1519"/>
      <c r="AI110" s="1519"/>
      <c r="AJ110" s="1519"/>
      <c r="AK110" s="1519"/>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7" t="s">
        <v>1922</v>
      </c>
      <c r="F112" s="1527"/>
      <c r="G112" s="1527"/>
      <c r="H112" s="1527"/>
      <c r="I112" s="1527"/>
      <c r="J112" s="1527"/>
      <c r="K112" s="1527"/>
      <c r="L112" s="1527"/>
      <c r="M112" s="1527"/>
      <c r="N112" s="1527"/>
      <c r="O112" s="1527"/>
      <c r="P112" s="1527"/>
      <c r="Q112" s="1527"/>
      <c r="R112" s="1527"/>
      <c r="S112" s="1527"/>
      <c r="T112" s="1527"/>
      <c r="U112" s="1527"/>
      <c r="V112" s="1527"/>
      <c r="W112" s="1527"/>
      <c r="X112" s="1527"/>
      <c r="Y112" s="1527"/>
      <c r="Z112" s="1527"/>
      <c r="AA112" s="1527"/>
      <c r="AB112" s="1527"/>
      <c r="AC112" s="1527"/>
      <c r="AD112" s="1527"/>
      <c r="AE112" s="1527"/>
      <c r="AF112" s="1527"/>
      <c r="AG112" s="1527"/>
      <c r="AH112" s="1527"/>
      <c r="AI112" s="1527"/>
      <c r="AJ112" s="1527"/>
      <c r="AK112" s="1527"/>
      <c r="AL112" s="1"/>
    </row>
    <row r="113" spans="1:38">
      <c r="A113" s="283"/>
      <c r="B113" s="1"/>
      <c r="C113" s="1"/>
      <c r="D113" s="1077"/>
      <c r="E113" s="1527"/>
      <c r="F113" s="1527"/>
      <c r="G113" s="1527"/>
      <c r="H113" s="1527"/>
      <c r="I113" s="1527"/>
      <c r="J113" s="1527"/>
      <c r="K113" s="1527"/>
      <c r="L113" s="1527"/>
      <c r="M113" s="1527"/>
      <c r="N113" s="1527"/>
      <c r="O113" s="1527"/>
      <c r="P113" s="1527"/>
      <c r="Q113" s="1527"/>
      <c r="R113" s="1527"/>
      <c r="S113" s="1527"/>
      <c r="T113" s="1527"/>
      <c r="U113" s="1527"/>
      <c r="V113" s="1527"/>
      <c r="W113" s="1527"/>
      <c r="X113" s="1527"/>
      <c r="Y113" s="1527"/>
      <c r="Z113" s="1527"/>
      <c r="AA113" s="1527"/>
      <c r="AB113" s="1527"/>
      <c r="AC113" s="1527"/>
      <c r="AD113" s="1527"/>
      <c r="AE113" s="1527"/>
      <c r="AF113" s="1527"/>
      <c r="AG113" s="1527"/>
      <c r="AH113" s="1527"/>
      <c r="AI113" s="1527"/>
      <c r="AJ113" s="1527"/>
      <c r="AK113" s="152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2137</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9" t="s">
        <v>1925</v>
      </c>
      <c r="F145" s="1519"/>
      <c r="G145" s="1519"/>
      <c r="H145" s="1519"/>
      <c r="I145" s="1519"/>
      <c r="J145" s="1519"/>
      <c r="K145" s="1519"/>
      <c r="L145" s="1519"/>
      <c r="M145" s="1519"/>
      <c r="N145" s="1519"/>
      <c r="O145" s="1519"/>
      <c r="P145" s="1519"/>
      <c r="Q145" s="1519"/>
      <c r="R145" s="1519"/>
      <c r="S145" s="1519"/>
      <c r="T145" s="1519"/>
      <c r="U145" s="1519"/>
      <c r="V145" s="1519"/>
      <c r="W145" s="1519"/>
      <c r="X145" s="1519"/>
      <c r="Y145" s="1519"/>
      <c r="Z145" s="1519"/>
      <c r="AA145" s="1519"/>
      <c r="AB145" s="1519"/>
      <c r="AC145" s="1519"/>
      <c r="AD145" s="1519"/>
      <c r="AE145" s="1519"/>
      <c r="AF145" s="1519"/>
      <c r="AG145" s="1519"/>
      <c r="AH145" s="1519"/>
      <c r="AI145" s="1519"/>
      <c r="AJ145" s="1519"/>
      <c r="AK145" s="1519"/>
      <c r="AL145" s="1"/>
    </row>
    <row r="146" spans="1:38">
      <c r="A146" s="1"/>
      <c r="B146" s="1"/>
      <c r="C146" s="1"/>
      <c r="D146" s="1"/>
      <c r="E146" s="1519"/>
      <c r="F146" s="1519"/>
      <c r="G146" s="1519"/>
      <c r="H146" s="1519"/>
      <c r="I146" s="1519"/>
      <c r="J146" s="1519"/>
      <c r="K146" s="1519"/>
      <c r="L146" s="1519"/>
      <c r="M146" s="1519"/>
      <c r="N146" s="1519"/>
      <c r="O146" s="1519"/>
      <c r="P146" s="1519"/>
      <c r="Q146" s="1519"/>
      <c r="R146" s="1519"/>
      <c r="S146" s="1519"/>
      <c r="T146" s="1519"/>
      <c r="U146" s="1519"/>
      <c r="V146" s="1519"/>
      <c r="W146" s="1519"/>
      <c r="X146" s="1519"/>
      <c r="Y146" s="1519"/>
      <c r="Z146" s="1519"/>
      <c r="AA146" s="1519"/>
      <c r="AB146" s="1519"/>
      <c r="AC146" s="1519"/>
      <c r="AD146" s="1519"/>
      <c r="AE146" s="1519"/>
      <c r="AF146" s="1519"/>
      <c r="AG146" s="1519"/>
      <c r="AH146" s="1519"/>
      <c r="AI146" s="1519"/>
      <c r="AJ146" s="1519"/>
      <c r="AK146" s="151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9" t="s">
        <v>1926</v>
      </c>
      <c r="H158" s="1519"/>
      <c r="I158" s="1519"/>
      <c r="J158" s="1519"/>
      <c r="K158" s="1519"/>
      <c r="L158" s="1519"/>
      <c r="M158" s="1519"/>
      <c r="N158" s="1519"/>
      <c r="O158" s="1519"/>
      <c r="P158" s="1519"/>
      <c r="Q158" s="1519"/>
      <c r="R158" s="1519"/>
      <c r="S158" s="1519"/>
      <c r="T158" s="1519"/>
      <c r="U158" s="1519"/>
      <c r="V158" s="1519"/>
      <c r="W158" s="1519"/>
      <c r="X158" s="1519"/>
      <c r="Y158" s="1519"/>
      <c r="Z158" s="1519"/>
      <c r="AA158" s="1519"/>
      <c r="AB158" s="1519"/>
      <c r="AC158" s="1519"/>
      <c r="AD158" s="1519"/>
      <c r="AE158" s="1519"/>
      <c r="AF158" s="1519"/>
      <c r="AG158" s="1519"/>
      <c r="AH158" s="1519"/>
      <c r="AI158" s="1519"/>
      <c r="AJ158" s="1519"/>
      <c r="AK158" s="1519"/>
      <c r="AL158" s="1"/>
    </row>
    <row r="159" spans="1:38">
      <c r="A159" s="1"/>
      <c r="B159" s="1"/>
      <c r="C159" s="1"/>
      <c r="D159" s="1"/>
      <c r="E159" s="1"/>
      <c r="F159" s="1"/>
      <c r="G159" s="1519"/>
      <c r="H159" s="1519"/>
      <c r="I159" s="1519"/>
      <c r="J159" s="1519"/>
      <c r="K159" s="1519"/>
      <c r="L159" s="1519"/>
      <c r="M159" s="1519"/>
      <c r="N159" s="1519"/>
      <c r="O159" s="1519"/>
      <c r="P159" s="1519"/>
      <c r="Q159" s="1519"/>
      <c r="R159" s="1519"/>
      <c r="S159" s="1519"/>
      <c r="T159" s="1519"/>
      <c r="U159" s="1519"/>
      <c r="V159" s="1519"/>
      <c r="W159" s="1519"/>
      <c r="X159" s="1519"/>
      <c r="Y159" s="1519"/>
      <c r="Z159" s="1519"/>
      <c r="AA159" s="1519"/>
      <c r="AB159" s="1519"/>
      <c r="AC159" s="1519"/>
      <c r="AD159" s="1519"/>
      <c r="AE159" s="1519"/>
      <c r="AF159" s="1519"/>
      <c r="AG159" s="1519"/>
      <c r="AH159" s="1519"/>
      <c r="AI159" s="1519"/>
      <c r="AJ159" s="1519"/>
      <c r="AK159" s="151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1786</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19" t="s">
        <v>1927</v>
      </c>
      <c r="H222" s="1519"/>
      <c r="I222" s="1519"/>
      <c r="J222" s="1519"/>
      <c r="K222" s="1519"/>
      <c r="L222" s="1519"/>
      <c r="M222" s="1519"/>
      <c r="N222" s="1519"/>
      <c r="O222" s="1519"/>
      <c r="P222" s="1519"/>
      <c r="Q222" s="1519"/>
      <c r="R222" s="1519"/>
      <c r="S222" s="1519"/>
      <c r="T222" s="1519"/>
      <c r="U222" s="1519"/>
      <c r="V222" s="1519"/>
      <c r="W222" s="1519"/>
      <c r="X222" s="1519"/>
      <c r="Y222" s="1519"/>
      <c r="Z222" s="1519"/>
      <c r="AA222" s="1519"/>
      <c r="AB222" s="1519"/>
      <c r="AC222" s="1519"/>
      <c r="AD222" s="1519"/>
      <c r="AE222" s="1519"/>
      <c r="AF222" s="1519"/>
      <c r="AG222" s="1519"/>
      <c r="AH222" s="1519"/>
      <c r="AI222" s="1519"/>
      <c r="AJ222" s="1519"/>
      <c r="AK222" s="1519"/>
      <c r="AL222" s="1"/>
    </row>
    <row r="223" spans="1:38">
      <c r="A223" s="1"/>
      <c r="B223" s="283"/>
      <c r="C223" s="283"/>
      <c r="D223" s="358"/>
      <c r="E223" s="1"/>
      <c r="F223" s="1"/>
      <c r="G223" s="1519"/>
      <c r="H223" s="1519"/>
      <c r="I223" s="1519"/>
      <c r="J223" s="1519"/>
      <c r="K223" s="1519"/>
      <c r="L223" s="1519"/>
      <c r="M223" s="1519"/>
      <c r="N223" s="1519"/>
      <c r="O223" s="1519"/>
      <c r="P223" s="1519"/>
      <c r="Q223" s="1519"/>
      <c r="R223" s="1519"/>
      <c r="S223" s="1519"/>
      <c r="T223" s="1519"/>
      <c r="U223" s="1519"/>
      <c r="V223" s="1519"/>
      <c r="W223" s="1519"/>
      <c r="X223" s="1519"/>
      <c r="Y223" s="1519"/>
      <c r="Z223" s="1519"/>
      <c r="AA223" s="1519"/>
      <c r="AB223" s="1519"/>
      <c r="AC223" s="1519"/>
      <c r="AD223" s="1519"/>
      <c r="AE223" s="1519"/>
      <c r="AF223" s="1519"/>
      <c r="AG223" s="1519"/>
      <c r="AH223" s="1519"/>
      <c r="AI223" s="1519"/>
      <c r="AJ223" s="1519"/>
      <c r="AK223" s="151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19" t="s">
        <v>1928</v>
      </c>
      <c r="H233" s="1519"/>
      <c r="I233" s="1519"/>
      <c r="J233" s="1519"/>
      <c r="K233" s="1519"/>
      <c r="L233" s="1519"/>
      <c r="M233" s="1519"/>
      <c r="N233" s="1519"/>
      <c r="O233" s="1519"/>
      <c r="P233" s="1519"/>
      <c r="Q233" s="1519"/>
      <c r="R233" s="1519"/>
      <c r="S233" s="1519"/>
      <c r="T233" s="1519"/>
      <c r="U233" s="1519"/>
      <c r="V233" s="1519"/>
      <c r="W233" s="1519"/>
      <c r="X233" s="1519"/>
      <c r="Y233" s="1519"/>
      <c r="Z233" s="1519"/>
      <c r="AA233" s="1519"/>
      <c r="AB233" s="1519"/>
      <c r="AC233" s="1519"/>
      <c r="AD233" s="1519"/>
      <c r="AE233" s="1519"/>
      <c r="AF233" s="1519"/>
      <c r="AG233" s="1519"/>
      <c r="AH233" s="1519"/>
      <c r="AI233" s="1519"/>
      <c r="AJ233" s="1519"/>
      <c r="AK233" s="1519"/>
      <c r="AL233" s="1"/>
    </row>
    <row r="234" spans="1:38">
      <c r="A234" s="1"/>
      <c r="B234" s="283"/>
      <c r="C234" s="283"/>
      <c r="D234" s="1"/>
      <c r="E234" s="1"/>
      <c r="F234" s="283"/>
      <c r="G234" s="1519"/>
      <c r="H234" s="1519"/>
      <c r="I234" s="1519"/>
      <c r="J234" s="1519"/>
      <c r="K234" s="1519"/>
      <c r="L234" s="1519"/>
      <c r="M234" s="1519"/>
      <c r="N234" s="1519"/>
      <c r="O234" s="1519"/>
      <c r="P234" s="1519"/>
      <c r="Q234" s="1519"/>
      <c r="R234" s="1519"/>
      <c r="S234" s="1519"/>
      <c r="T234" s="1519"/>
      <c r="U234" s="1519"/>
      <c r="V234" s="1519"/>
      <c r="W234" s="1519"/>
      <c r="X234" s="1519"/>
      <c r="Y234" s="1519"/>
      <c r="Z234" s="1519"/>
      <c r="AA234" s="1519"/>
      <c r="AB234" s="1519"/>
      <c r="AC234" s="1519"/>
      <c r="AD234" s="1519"/>
      <c r="AE234" s="1519"/>
      <c r="AF234" s="1519"/>
      <c r="AG234" s="1519"/>
      <c r="AH234" s="1519"/>
      <c r="AI234" s="1519"/>
      <c r="AJ234" s="1519"/>
      <c r="AK234" s="1519"/>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19" t="s">
        <v>1929</v>
      </c>
      <c r="H236" s="1519"/>
      <c r="I236" s="1519"/>
      <c r="J236" s="1519"/>
      <c r="K236" s="1519"/>
      <c r="L236" s="1519"/>
      <c r="M236" s="1519"/>
      <c r="N236" s="1519"/>
      <c r="O236" s="1519"/>
      <c r="P236" s="1519"/>
      <c r="Q236" s="1519"/>
      <c r="R236" s="1519"/>
      <c r="S236" s="1519"/>
      <c r="T236" s="1519"/>
      <c r="U236" s="1519"/>
      <c r="V236" s="1519"/>
      <c r="W236" s="1519"/>
      <c r="X236" s="1519"/>
      <c r="Y236" s="1519"/>
      <c r="Z236" s="1519"/>
      <c r="AA236" s="1519"/>
      <c r="AB236" s="1519"/>
      <c r="AC236" s="1519"/>
      <c r="AD236" s="1519"/>
      <c r="AE236" s="1519"/>
      <c r="AF236" s="1519"/>
      <c r="AG236" s="1519"/>
      <c r="AH236" s="1519"/>
      <c r="AI236" s="1519"/>
      <c r="AJ236" s="1519"/>
      <c r="AK236" s="1519"/>
      <c r="AL236" s="1"/>
    </row>
    <row r="237" spans="1:38">
      <c r="A237" s="1"/>
      <c r="B237" s="283"/>
      <c r="C237" s="283"/>
      <c r="D237" s="1"/>
      <c r="E237" s="1"/>
      <c r="F237" s="283"/>
      <c r="G237" s="1519"/>
      <c r="H237" s="1519"/>
      <c r="I237" s="1519"/>
      <c r="J237" s="1519"/>
      <c r="K237" s="1519"/>
      <c r="L237" s="1519"/>
      <c r="M237" s="1519"/>
      <c r="N237" s="1519"/>
      <c r="O237" s="1519"/>
      <c r="P237" s="1519"/>
      <c r="Q237" s="1519"/>
      <c r="R237" s="1519"/>
      <c r="S237" s="1519"/>
      <c r="T237" s="1519"/>
      <c r="U237" s="1519"/>
      <c r="V237" s="1519"/>
      <c r="W237" s="1519"/>
      <c r="X237" s="1519"/>
      <c r="Y237" s="1519"/>
      <c r="Z237" s="1519"/>
      <c r="AA237" s="1519"/>
      <c r="AB237" s="1519"/>
      <c r="AC237" s="1519"/>
      <c r="AD237" s="1519"/>
      <c r="AE237" s="1519"/>
      <c r="AF237" s="1519"/>
      <c r="AG237" s="1519"/>
      <c r="AH237" s="1519"/>
      <c r="AI237" s="1519"/>
      <c r="AJ237" s="1519"/>
      <c r="AK237" s="151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1787</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1788</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1790</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1791</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8" t="s">
        <v>2059</v>
      </c>
      <c r="F343" s="1528"/>
      <c r="G343" s="1528"/>
      <c r="H343" s="1528"/>
      <c r="I343" s="1528"/>
      <c r="J343" s="1528"/>
      <c r="K343" s="1528"/>
      <c r="L343" s="1528"/>
      <c r="M343" s="1528"/>
      <c r="N343" s="1528"/>
      <c r="O343" s="1528"/>
      <c r="P343" s="1528"/>
      <c r="Q343" s="1528"/>
      <c r="R343" s="1528"/>
      <c r="S343" s="1528"/>
      <c r="T343" s="1528"/>
      <c r="U343" s="1528"/>
      <c r="V343" s="1528"/>
      <c r="W343" s="1528"/>
      <c r="X343" s="1528"/>
      <c r="Y343" s="1528"/>
      <c r="Z343" s="1528"/>
      <c r="AA343" s="1528"/>
      <c r="AB343" s="1528"/>
      <c r="AC343" s="1528"/>
      <c r="AD343" s="1528"/>
      <c r="AE343" s="1528"/>
      <c r="AF343" s="1528"/>
      <c r="AG343" s="1528"/>
      <c r="AH343" s="1528"/>
      <c r="AI343" s="1528"/>
      <c r="AJ343" s="1528"/>
      <c r="AK343" s="1528"/>
      <c r="AL343" s="1"/>
    </row>
    <row r="344" spans="1:38">
      <c r="A344" s="1"/>
      <c r="B344" s="358"/>
      <c r="C344" s="1"/>
      <c r="D344" s="1"/>
      <c r="E344" s="1528"/>
      <c r="F344" s="1528"/>
      <c r="G344" s="1528"/>
      <c r="H344" s="1528"/>
      <c r="I344" s="1528"/>
      <c r="J344" s="1528"/>
      <c r="K344" s="1528"/>
      <c r="L344" s="1528"/>
      <c r="M344" s="1528"/>
      <c r="N344" s="1528"/>
      <c r="O344" s="1528"/>
      <c r="P344" s="1528"/>
      <c r="Q344" s="1528"/>
      <c r="R344" s="1528"/>
      <c r="S344" s="1528"/>
      <c r="T344" s="1528"/>
      <c r="U344" s="1528"/>
      <c r="V344" s="1528"/>
      <c r="W344" s="1528"/>
      <c r="X344" s="1528"/>
      <c r="Y344" s="1528"/>
      <c r="Z344" s="1528"/>
      <c r="AA344" s="1528"/>
      <c r="AB344" s="1528"/>
      <c r="AC344" s="1528"/>
      <c r="AD344" s="1528"/>
      <c r="AE344" s="1528"/>
      <c r="AF344" s="1528"/>
      <c r="AG344" s="1528"/>
      <c r="AH344" s="1528"/>
      <c r="AI344" s="1528"/>
      <c r="AJ344" s="1528"/>
      <c r="AK344" s="1528"/>
      <c r="AL344" s="1"/>
    </row>
    <row r="345" spans="1:38">
      <c r="A345" s="1"/>
      <c r="B345" s="358"/>
      <c r="C345" s="1"/>
      <c r="D345" s="1"/>
      <c r="E345" s="1528"/>
      <c r="F345" s="1528"/>
      <c r="G345" s="1528"/>
      <c r="H345" s="1528"/>
      <c r="I345" s="1528"/>
      <c r="J345" s="1528"/>
      <c r="K345" s="1528"/>
      <c r="L345" s="1528"/>
      <c r="M345" s="1528"/>
      <c r="N345" s="1528"/>
      <c r="O345" s="1528"/>
      <c r="P345" s="1528"/>
      <c r="Q345" s="1528"/>
      <c r="R345" s="1528"/>
      <c r="S345" s="1528"/>
      <c r="T345" s="1528"/>
      <c r="U345" s="1528"/>
      <c r="V345" s="1528"/>
      <c r="W345" s="1528"/>
      <c r="X345" s="1528"/>
      <c r="Y345" s="1528"/>
      <c r="Z345" s="1528"/>
      <c r="AA345" s="1528"/>
      <c r="AB345" s="1528"/>
      <c r="AC345" s="1528"/>
      <c r="AD345" s="1528"/>
      <c r="AE345" s="1528"/>
      <c r="AF345" s="1528"/>
      <c r="AG345" s="1528"/>
      <c r="AH345" s="1528"/>
      <c r="AI345" s="1528"/>
      <c r="AJ345" s="1528"/>
      <c r="AK345" s="1528"/>
      <c r="AL345" s="1"/>
    </row>
    <row r="346" spans="1:38">
      <c r="A346" s="1"/>
      <c r="B346" s="358"/>
      <c r="C346" s="1"/>
      <c r="D346" s="1"/>
      <c r="E346" s="1528"/>
      <c r="F346" s="1528"/>
      <c r="G346" s="1528"/>
      <c r="H346" s="1528"/>
      <c r="I346" s="1528"/>
      <c r="J346" s="1528"/>
      <c r="K346" s="1528"/>
      <c r="L346" s="1528"/>
      <c r="M346" s="1528"/>
      <c r="N346" s="1528"/>
      <c r="O346" s="1528"/>
      <c r="P346" s="1528"/>
      <c r="Q346" s="1528"/>
      <c r="R346" s="1528"/>
      <c r="S346" s="1528"/>
      <c r="T346" s="1528"/>
      <c r="U346" s="1528"/>
      <c r="V346" s="1528"/>
      <c r="W346" s="1528"/>
      <c r="X346" s="1528"/>
      <c r="Y346" s="1528"/>
      <c r="Z346" s="1528"/>
      <c r="AA346" s="1528"/>
      <c r="AB346" s="1528"/>
      <c r="AC346" s="1528"/>
      <c r="AD346" s="1528"/>
      <c r="AE346" s="1528"/>
      <c r="AF346" s="1528"/>
      <c r="AG346" s="1528"/>
      <c r="AH346" s="1528"/>
      <c r="AI346" s="1528"/>
      <c r="AJ346" s="1528"/>
      <c r="AK346" s="1528"/>
      <c r="AL346" s="1"/>
    </row>
    <row r="347" spans="1:38">
      <c r="A347" s="1"/>
      <c r="B347" s="358"/>
      <c r="C347" s="1"/>
      <c r="D347" s="1"/>
      <c r="E347" s="1528"/>
      <c r="F347" s="1528"/>
      <c r="G347" s="1528"/>
      <c r="H347" s="1528"/>
      <c r="I347" s="1528"/>
      <c r="J347" s="1528"/>
      <c r="K347" s="1528"/>
      <c r="L347" s="1528"/>
      <c r="M347" s="1528"/>
      <c r="N347" s="1528"/>
      <c r="O347" s="1528"/>
      <c r="P347" s="1528"/>
      <c r="Q347" s="1528"/>
      <c r="R347" s="1528"/>
      <c r="S347" s="1528"/>
      <c r="T347" s="1528"/>
      <c r="U347" s="1528"/>
      <c r="V347" s="1528"/>
      <c r="W347" s="1528"/>
      <c r="X347" s="1528"/>
      <c r="Y347" s="1528"/>
      <c r="Z347" s="1528"/>
      <c r="AA347" s="1528"/>
      <c r="AB347" s="1528"/>
      <c r="AC347" s="1528"/>
      <c r="AD347" s="1528"/>
      <c r="AE347" s="1528"/>
      <c r="AF347" s="1528"/>
      <c r="AG347" s="1528"/>
      <c r="AH347" s="1528"/>
      <c r="AI347" s="1528"/>
      <c r="AJ347" s="1528"/>
      <c r="AK347" s="1528"/>
      <c r="AL347" s="1"/>
    </row>
    <row r="348" spans="1:38">
      <c r="A348" s="1"/>
      <c r="B348" s="358"/>
      <c r="C348" s="1"/>
      <c r="D348" s="1"/>
      <c r="E348" s="283" t="s">
        <v>1002</v>
      </c>
      <c r="F348" s="1519" t="s">
        <v>2060</v>
      </c>
      <c r="G348" s="1526"/>
      <c r="H348" s="1526"/>
      <c r="I348" s="1526"/>
      <c r="J348" s="1526"/>
      <c r="K348" s="1526"/>
      <c r="L348" s="1526"/>
      <c r="M348" s="1526"/>
      <c r="N348" s="1526"/>
      <c r="O348" s="1526"/>
      <c r="P348" s="1526"/>
      <c r="Q348" s="1526"/>
      <c r="R348" s="1526"/>
      <c r="S348" s="1526"/>
      <c r="T348" s="1526"/>
      <c r="U348" s="1526"/>
      <c r="V348" s="1526"/>
      <c r="W348" s="1526"/>
      <c r="X348" s="1526"/>
      <c r="Y348" s="1526"/>
      <c r="Z348" s="1526"/>
      <c r="AA348" s="1526"/>
      <c r="AB348" s="1526"/>
      <c r="AC348" s="1526"/>
      <c r="AD348" s="1526"/>
      <c r="AE348" s="1526"/>
      <c r="AF348" s="1526"/>
      <c r="AG348" s="1526"/>
      <c r="AH348" s="1526"/>
      <c r="AI348" s="1526"/>
      <c r="AJ348" s="1526"/>
      <c r="AK348" s="1526"/>
      <c r="AL348" s="1"/>
    </row>
    <row r="349" spans="1:38">
      <c r="A349" s="1"/>
      <c r="B349" s="358"/>
      <c r="C349" s="1"/>
      <c r="D349" s="1"/>
      <c r="E349" s="283"/>
      <c r="F349" s="1519"/>
      <c r="G349" s="1526"/>
      <c r="H349" s="1526"/>
      <c r="I349" s="1526"/>
      <c r="J349" s="1526"/>
      <c r="K349" s="1526"/>
      <c r="L349" s="1526"/>
      <c r="M349" s="1526"/>
      <c r="N349" s="1526"/>
      <c r="O349" s="1526"/>
      <c r="P349" s="1526"/>
      <c r="Q349" s="1526"/>
      <c r="R349" s="1526"/>
      <c r="S349" s="1526"/>
      <c r="T349" s="1526"/>
      <c r="U349" s="1526"/>
      <c r="V349" s="1526"/>
      <c r="W349" s="1526"/>
      <c r="X349" s="1526"/>
      <c r="Y349" s="1526"/>
      <c r="Z349" s="1526"/>
      <c r="AA349" s="1526"/>
      <c r="AB349" s="1526"/>
      <c r="AC349" s="1526"/>
      <c r="AD349" s="1526"/>
      <c r="AE349" s="1526"/>
      <c r="AF349" s="1526"/>
      <c r="AG349" s="1526"/>
      <c r="AH349" s="1526"/>
      <c r="AI349" s="1526"/>
      <c r="AJ349" s="1526"/>
      <c r="AK349" s="1526"/>
      <c r="AL349" s="1"/>
    </row>
    <row r="350" spans="1:38">
      <c r="A350" s="1"/>
      <c r="B350" s="358"/>
      <c r="C350" s="1"/>
      <c r="D350" s="1"/>
      <c r="E350" s="283"/>
      <c r="F350" s="1526"/>
      <c r="G350" s="1526"/>
      <c r="H350" s="1526"/>
      <c r="I350" s="1526"/>
      <c r="J350" s="1526"/>
      <c r="K350" s="1526"/>
      <c r="L350" s="1526"/>
      <c r="M350" s="1526"/>
      <c r="N350" s="1526"/>
      <c r="O350" s="1526"/>
      <c r="P350" s="1526"/>
      <c r="Q350" s="1526"/>
      <c r="R350" s="1526"/>
      <c r="S350" s="1526"/>
      <c r="T350" s="1526"/>
      <c r="U350" s="1526"/>
      <c r="V350" s="1526"/>
      <c r="W350" s="1526"/>
      <c r="X350" s="1526"/>
      <c r="Y350" s="1526"/>
      <c r="Z350" s="1526"/>
      <c r="AA350" s="1526"/>
      <c r="AB350" s="1526"/>
      <c r="AC350" s="1526"/>
      <c r="AD350" s="1526"/>
      <c r="AE350" s="1526"/>
      <c r="AF350" s="1526"/>
      <c r="AG350" s="1526"/>
      <c r="AH350" s="1526"/>
      <c r="AI350" s="1526"/>
      <c r="AJ350" s="1526"/>
      <c r="AK350" s="1526"/>
      <c r="AL350" s="1"/>
    </row>
    <row r="351" spans="1:38">
      <c r="A351" s="1"/>
      <c r="B351" s="358"/>
      <c r="C351" s="1"/>
      <c r="D351" s="1"/>
      <c r="E351" s="283"/>
      <c r="F351" s="1526"/>
      <c r="G351" s="1526"/>
      <c r="H351" s="1526"/>
      <c r="I351" s="1526"/>
      <c r="J351" s="1526"/>
      <c r="K351" s="1526"/>
      <c r="L351" s="1526"/>
      <c r="M351" s="1526"/>
      <c r="N351" s="1526"/>
      <c r="O351" s="1526"/>
      <c r="P351" s="1526"/>
      <c r="Q351" s="1526"/>
      <c r="R351" s="1526"/>
      <c r="S351" s="1526"/>
      <c r="T351" s="1526"/>
      <c r="U351" s="1526"/>
      <c r="V351" s="1526"/>
      <c r="W351" s="1526"/>
      <c r="X351" s="1526"/>
      <c r="Y351" s="1526"/>
      <c r="Z351" s="1526"/>
      <c r="AA351" s="1526"/>
      <c r="AB351" s="1526"/>
      <c r="AC351" s="1526"/>
      <c r="AD351" s="1526"/>
      <c r="AE351" s="1526"/>
      <c r="AF351" s="1526"/>
      <c r="AG351" s="1526"/>
      <c r="AH351" s="1526"/>
      <c r="AI351" s="1526"/>
      <c r="AJ351" s="1526"/>
      <c r="AK351" s="1526"/>
      <c r="AL351" s="1"/>
    </row>
    <row r="352" spans="1:38">
      <c r="A352" s="1"/>
      <c r="B352" s="358"/>
      <c r="C352" s="1"/>
      <c r="D352" s="1"/>
      <c r="E352" s="283" t="s">
        <v>1003</v>
      </c>
      <c r="F352" s="1519" t="s">
        <v>2061</v>
      </c>
      <c r="G352" s="1526"/>
      <c r="H352" s="1526"/>
      <c r="I352" s="1526"/>
      <c r="J352" s="1526"/>
      <c r="K352" s="1526"/>
      <c r="L352" s="1526"/>
      <c r="M352" s="1526"/>
      <c r="N352" s="1526"/>
      <c r="O352" s="1526"/>
      <c r="P352" s="1526"/>
      <c r="Q352" s="1526"/>
      <c r="R352" s="1526"/>
      <c r="S352" s="1526"/>
      <c r="T352" s="1526"/>
      <c r="U352" s="1526"/>
      <c r="V352" s="1526"/>
      <c r="W352" s="1526"/>
      <c r="X352" s="1526"/>
      <c r="Y352" s="1526"/>
      <c r="Z352" s="1526"/>
      <c r="AA352" s="1526"/>
      <c r="AB352" s="1526"/>
      <c r="AC352" s="1526"/>
      <c r="AD352" s="1526"/>
      <c r="AE352" s="1526"/>
      <c r="AF352" s="1526"/>
      <c r="AG352" s="1526"/>
      <c r="AH352" s="1526"/>
      <c r="AI352" s="1526"/>
      <c r="AJ352" s="1526"/>
      <c r="AK352" s="1526"/>
      <c r="AL352" s="1"/>
    </row>
    <row r="353" spans="1:38">
      <c r="A353" s="1"/>
      <c r="B353" s="358"/>
      <c r="C353" s="1"/>
      <c r="D353" s="1"/>
      <c r="E353" s="1"/>
      <c r="F353" s="1526"/>
      <c r="G353" s="1526"/>
      <c r="H353" s="1526"/>
      <c r="I353" s="1526"/>
      <c r="J353" s="1526"/>
      <c r="K353" s="1526"/>
      <c r="L353" s="1526"/>
      <c r="M353" s="1526"/>
      <c r="N353" s="1526"/>
      <c r="O353" s="1526"/>
      <c r="P353" s="1526"/>
      <c r="Q353" s="1526"/>
      <c r="R353" s="1526"/>
      <c r="S353" s="1526"/>
      <c r="T353" s="1526"/>
      <c r="U353" s="1526"/>
      <c r="V353" s="1526"/>
      <c r="W353" s="1526"/>
      <c r="X353" s="1526"/>
      <c r="Y353" s="1526"/>
      <c r="Z353" s="1526"/>
      <c r="AA353" s="1526"/>
      <c r="AB353" s="1526"/>
      <c r="AC353" s="1526"/>
      <c r="AD353" s="1526"/>
      <c r="AE353" s="1526"/>
      <c r="AF353" s="1526"/>
      <c r="AG353" s="1526"/>
      <c r="AH353" s="1526"/>
      <c r="AI353" s="1526"/>
      <c r="AJ353" s="1526"/>
      <c r="AK353" s="1526"/>
      <c r="AL353" s="1"/>
    </row>
    <row r="354" spans="1:38">
      <c r="A354" s="1"/>
      <c r="B354" s="358"/>
      <c r="C354" s="1"/>
      <c r="D354" s="1"/>
      <c r="E354" s="1"/>
      <c r="F354" s="1526"/>
      <c r="G354" s="1526"/>
      <c r="H354" s="1526"/>
      <c r="I354" s="1526"/>
      <c r="J354" s="1526"/>
      <c r="K354" s="1526"/>
      <c r="L354" s="1526"/>
      <c r="M354" s="1526"/>
      <c r="N354" s="1526"/>
      <c r="O354" s="1526"/>
      <c r="P354" s="1526"/>
      <c r="Q354" s="1526"/>
      <c r="R354" s="1526"/>
      <c r="S354" s="1526"/>
      <c r="T354" s="1526"/>
      <c r="U354" s="1526"/>
      <c r="V354" s="1526"/>
      <c r="W354" s="1526"/>
      <c r="X354" s="1526"/>
      <c r="Y354" s="1526"/>
      <c r="Z354" s="1526"/>
      <c r="AA354" s="1526"/>
      <c r="AB354" s="1526"/>
      <c r="AC354" s="1526"/>
      <c r="AD354" s="1526"/>
      <c r="AE354" s="1526"/>
      <c r="AF354" s="1526"/>
      <c r="AG354" s="1526"/>
      <c r="AH354" s="1526"/>
      <c r="AI354" s="1526"/>
      <c r="AJ354" s="1526"/>
      <c r="AK354" s="1526"/>
      <c r="AL354" s="1"/>
    </row>
    <row r="355" spans="1:38">
      <c r="A355" s="1"/>
      <c r="B355" s="358"/>
      <c r="C355" s="1"/>
      <c r="D355" s="1"/>
      <c r="E355" s="1"/>
      <c r="F355" s="1526"/>
      <c r="G355" s="1526"/>
      <c r="H355" s="1526"/>
      <c r="I355" s="1526"/>
      <c r="J355" s="1526"/>
      <c r="K355" s="1526"/>
      <c r="L355" s="1526"/>
      <c r="M355" s="1526"/>
      <c r="N355" s="1526"/>
      <c r="O355" s="1526"/>
      <c r="P355" s="1526"/>
      <c r="Q355" s="1526"/>
      <c r="R355" s="1526"/>
      <c r="S355" s="1526"/>
      <c r="T355" s="1526"/>
      <c r="U355" s="1526"/>
      <c r="V355" s="1526"/>
      <c r="W355" s="1526"/>
      <c r="X355" s="1526"/>
      <c r="Y355" s="1526"/>
      <c r="Z355" s="1526"/>
      <c r="AA355" s="1526"/>
      <c r="AB355" s="1526"/>
      <c r="AC355" s="1526"/>
      <c r="AD355" s="1526"/>
      <c r="AE355" s="1526"/>
      <c r="AF355" s="1526"/>
      <c r="AG355" s="1526"/>
      <c r="AH355" s="1526"/>
      <c r="AI355" s="1526"/>
      <c r="AJ355" s="1526"/>
      <c r="AK355" s="1526"/>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5" customFormat="1">
      <c r="A365" s="1"/>
      <c r="B365" s="358"/>
      <c r="C365" s="1"/>
      <c r="D365" s="1"/>
      <c r="E365" s="1525" t="s">
        <v>2056</v>
      </c>
    </row>
    <row r="366" spans="1:38" s="1525" customFormat="1">
      <c r="A366" s="1"/>
      <c r="B366" s="358"/>
      <c r="C366" s="1"/>
      <c r="D366" s="1"/>
    </row>
    <row r="367" spans="1:38">
      <c r="A367" s="1"/>
      <c r="B367" s="358"/>
      <c r="C367" s="1"/>
      <c r="D367" s="1"/>
      <c r="E367" s="1"/>
      <c r="F367" s="1523" t="s">
        <v>2057</v>
      </c>
      <c r="G367" s="1524"/>
      <c r="H367" s="1524"/>
      <c r="I367" s="1524"/>
      <c r="J367" s="1524"/>
      <c r="K367" s="1524"/>
      <c r="L367" s="1524"/>
      <c r="M367" s="1524"/>
      <c r="N367" s="1524"/>
      <c r="O367" s="1524"/>
      <c r="P367" s="1524"/>
      <c r="Q367" s="1524"/>
      <c r="R367" s="1524"/>
      <c r="S367" s="1524"/>
      <c r="T367" s="1524"/>
      <c r="U367" s="1524"/>
      <c r="V367" s="1524"/>
      <c r="W367" s="1524"/>
      <c r="X367" s="1524"/>
      <c r="Y367" s="1524"/>
      <c r="Z367" s="1524"/>
      <c r="AA367" s="1524"/>
      <c r="AB367" s="1524"/>
      <c r="AC367" s="1524"/>
      <c r="AD367" s="1524"/>
      <c r="AE367" s="1524"/>
      <c r="AF367" s="1524"/>
      <c r="AG367" s="1524"/>
      <c r="AH367" s="1524"/>
      <c r="AI367" s="1524"/>
      <c r="AJ367" s="1524"/>
      <c r="AK367" s="1524"/>
      <c r="AL367" s="1524"/>
    </row>
    <row r="368" spans="1:38">
      <c r="A368" s="1"/>
      <c r="B368" s="358"/>
      <c r="C368" s="1"/>
      <c r="D368" s="1"/>
      <c r="E368" s="1"/>
      <c r="F368" s="1524"/>
      <c r="G368" s="1524"/>
      <c r="H368" s="1524"/>
      <c r="I368" s="1524"/>
      <c r="J368" s="1524"/>
      <c r="K368" s="1524"/>
      <c r="L368" s="1524"/>
      <c r="M368" s="1524"/>
      <c r="N368" s="1524"/>
      <c r="O368" s="1524"/>
      <c r="P368" s="1524"/>
      <c r="Q368" s="1524"/>
      <c r="R368" s="1524"/>
      <c r="S368" s="1524"/>
      <c r="T368" s="1524"/>
      <c r="U368" s="1524"/>
      <c r="V368" s="1524"/>
      <c r="W368" s="1524"/>
      <c r="X368" s="1524"/>
      <c r="Y368" s="1524"/>
      <c r="Z368" s="1524"/>
      <c r="AA368" s="1524"/>
      <c r="AB368" s="1524"/>
      <c r="AC368" s="1524"/>
      <c r="AD368" s="1524"/>
      <c r="AE368" s="1524"/>
      <c r="AF368" s="1524"/>
      <c r="AG368" s="1524"/>
      <c r="AH368" s="1524"/>
      <c r="AI368" s="1524"/>
      <c r="AJ368" s="1524"/>
      <c r="AK368" s="1524"/>
      <c r="AL368" s="152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1795</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1795</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67" zoomScale="90" zoomScaleNormal="100" zoomScaleSheetLayoutView="90" workbookViewId="0">
      <selection activeCell="O105" sqref="O105"/>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32" t="s">
        <v>2125</v>
      </c>
      <c r="B1" s="2632"/>
      <c r="C1" s="2632"/>
      <c r="D1" s="2632"/>
      <c r="E1" s="2632"/>
      <c r="F1" s="2632"/>
      <c r="G1" s="2632"/>
      <c r="H1" s="2632"/>
      <c r="I1" s="2632"/>
      <c r="J1" s="2632"/>
      <c r="K1" s="2632"/>
      <c r="L1" s="2632"/>
      <c r="M1" s="2632"/>
      <c r="N1" s="2632"/>
      <c r="O1" s="2632"/>
      <c r="P1" s="2632"/>
      <c r="Q1" s="2632"/>
      <c r="R1" s="2632"/>
      <c r="S1" s="2632"/>
    </row>
    <row r="2" spans="1:19" ht="15" customHeight="1">
      <c r="A2" s="2632"/>
      <c r="B2" s="2632"/>
      <c r="C2" s="2632"/>
      <c r="D2" s="2632"/>
      <c r="E2" s="2632"/>
      <c r="F2" s="2632"/>
      <c r="G2" s="2632"/>
      <c r="H2" s="2632"/>
      <c r="I2" s="2632"/>
      <c r="J2" s="2632"/>
      <c r="K2" s="2632"/>
      <c r="L2" s="2632"/>
      <c r="M2" s="2632"/>
      <c r="N2" s="2632"/>
      <c r="O2" s="2632"/>
      <c r="P2" s="2632"/>
      <c r="Q2" s="2632"/>
      <c r="R2" s="2632"/>
      <c r="S2" s="263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33" t="s">
        <v>1836</v>
      </c>
      <c r="C4" s="2633"/>
      <c r="D4" s="2633"/>
      <c r="E4" s="2633"/>
      <c r="F4" s="2633"/>
      <c r="G4" s="2633"/>
      <c r="H4" s="2633"/>
      <c r="I4" s="2633"/>
      <c r="J4" s="2633"/>
      <c r="K4" s="2633"/>
      <c r="L4" s="2633"/>
      <c r="M4" s="2633"/>
      <c r="N4" s="2633"/>
      <c r="O4" s="2633"/>
      <c r="P4" s="2633"/>
      <c r="Q4" s="2633"/>
      <c r="R4" s="2633"/>
      <c r="S4" s="818"/>
    </row>
    <row r="5" spans="1:19" ht="15" customHeight="1">
      <c r="A5" s="817"/>
      <c r="B5" s="2633"/>
      <c r="C5" s="2633"/>
      <c r="D5" s="2633"/>
      <c r="E5" s="2633"/>
      <c r="F5" s="2633"/>
      <c r="G5" s="2633"/>
      <c r="H5" s="2633"/>
      <c r="I5" s="2633"/>
      <c r="J5" s="2633"/>
      <c r="K5" s="2633"/>
      <c r="L5" s="2633"/>
      <c r="M5" s="2633"/>
      <c r="N5" s="2633"/>
      <c r="O5" s="2633"/>
      <c r="P5" s="2633"/>
      <c r="Q5" s="2633"/>
      <c r="R5" s="2633"/>
      <c r="S5" s="818"/>
    </row>
    <row r="6" spans="1:19" ht="15" customHeight="1">
      <c r="A6" s="817"/>
      <c r="B6" s="2633"/>
      <c r="C6" s="2633"/>
      <c r="D6" s="2633"/>
      <c r="E6" s="2633"/>
      <c r="F6" s="2633"/>
      <c r="G6" s="2633"/>
      <c r="H6" s="2633"/>
      <c r="I6" s="2633"/>
      <c r="J6" s="2633"/>
      <c r="K6" s="2633"/>
      <c r="L6" s="2633"/>
      <c r="M6" s="2633"/>
      <c r="N6" s="2633"/>
      <c r="O6" s="2633"/>
      <c r="P6" s="2633"/>
      <c r="Q6" s="2633"/>
      <c r="R6" s="2633"/>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33" t="s">
        <v>1912</v>
      </c>
      <c r="C8" s="2633"/>
      <c r="D8" s="2633"/>
      <c r="E8" s="2633"/>
      <c r="F8" s="2633"/>
      <c r="G8" s="2633"/>
      <c r="H8" s="2633"/>
      <c r="I8" s="2633"/>
      <c r="J8" s="2633"/>
      <c r="K8" s="2633"/>
      <c r="L8" s="2633"/>
      <c r="M8" s="2633"/>
      <c r="N8" s="2633"/>
      <c r="O8" s="2633"/>
      <c r="P8" s="2633"/>
      <c r="Q8" s="2633"/>
      <c r="R8" s="263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34" t="s">
        <v>1913</v>
      </c>
      <c r="C10" s="2634"/>
      <c r="D10" s="2634"/>
      <c r="E10" s="2634"/>
      <c r="F10" s="2634"/>
      <c r="G10" s="2634"/>
      <c r="H10" s="2634"/>
      <c r="I10" s="2634"/>
      <c r="J10" s="2634"/>
      <c r="K10" s="2634"/>
      <c r="L10" s="2634"/>
      <c r="M10" s="2634"/>
      <c r="N10" s="2634"/>
      <c r="O10" s="2634"/>
      <c r="P10" s="2634"/>
      <c r="Q10" s="2634"/>
      <c r="R10" s="2634"/>
      <c r="S10" s="818"/>
    </row>
    <row r="11" spans="1:19" ht="15" customHeight="1">
      <c r="A11" s="817"/>
      <c r="B11" s="2634"/>
      <c r="C11" s="2634"/>
      <c r="D11" s="2634"/>
      <c r="E11" s="2634"/>
      <c r="F11" s="2634"/>
      <c r="G11" s="2634"/>
      <c r="H11" s="2634"/>
      <c r="I11" s="2634"/>
      <c r="J11" s="2634"/>
      <c r="K11" s="2634"/>
      <c r="L11" s="2634"/>
      <c r="M11" s="2634"/>
      <c r="N11" s="2634"/>
      <c r="O11" s="2634"/>
      <c r="P11" s="2634"/>
      <c r="Q11" s="2634"/>
      <c r="R11" s="2634"/>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34" t="s">
        <v>2229</v>
      </c>
      <c r="C13" s="2634"/>
      <c r="D13" s="2634"/>
      <c r="E13" s="2634"/>
      <c r="F13" s="2634"/>
      <c r="G13" s="2634"/>
      <c r="H13" s="2634"/>
      <c r="I13" s="2634"/>
      <c r="J13" s="2634"/>
      <c r="K13" s="2634"/>
      <c r="L13" s="2634"/>
      <c r="M13" s="2634"/>
      <c r="N13" s="2634"/>
      <c r="O13" s="2634"/>
      <c r="P13" s="2634"/>
      <c r="Q13" s="2634"/>
      <c r="R13" s="2634"/>
      <c r="S13" s="818"/>
    </row>
    <row r="14" spans="1:19" ht="15" customHeight="1">
      <c r="A14" s="817"/>
      <c r="B14" s="2634"/>
      <c r="C14" s="2634"/>
      <c r="D14" s="2634"/>
      <c r="E14" s="2634"/>
      <c r="F14" s="2634"/>
      <c r="G14" s="2634"/>
      <c r="H14" s="2634"/>
      <c r="I14" s="2634"/>
      <c r="J14" s="2634"/>
      <c r="K14" s="2634"/>
      <c r="L14" s="2634"/>
      <c r="M14" s="2634"/>
      <c r="N14" s="2634"/>
      <c r="O14" s="2634"/>
      <c r="P14" s="2634"/>
      <c r="Q14" s="2634"/>
      <c r="R14" s="2634"/>
      <c r="S14" s="818"/>
    </row>
    <row r="15" spans="1:19" ht="15" customHeight="1">
      <c r="A15" s="817"/>
      <c r="B15" s="2634"/>
      <c r="C15" s="2634"/>
      <c r="D15" s="2634"/>
      <c r="E15" s="2634"/>
      <c r="F15" s="2634"/>
      <c r="G15" s="2634"/>
      <c r="H15" s="2634"/>
      <c r="I15" s="2634"/>
      <c r="J15" s="2634"/>
      <c r="K15" s="2634"/>
      <c r="L15" s="2634"/>
      <c r="M15" s="2634"/>
      <c r="N15" s="2634"/>
      <c r="O15" s="2634"/>
      <c r="P15" s="2634"/>
      <c r="Q15" s="2634"/>
      <c r="R15" s="2634"/>
      <c r="S15" s="818"/>
    </row>
    <row r="16" spans="1:19" ht="15" customHeight="1">
      <c r="A16" s="817"/>
      <c r="B16" s="2634"/>
      <c r="C16" s="2634"/>
      <c r="D16" s="2634"/>
      <c r="E16" s="2634"/>
      <c r="F16" s="2634"/>
      <c r="G16" s="2634"/>
      <c r="H16" s="2634"/>
      <c r="I16" s="2634"/>
      <c r="J16" s="2634"/>
      <c r="K16" s="2634"/>
      <c r="L16" s="2634"/>
      <c r="M16" s="2634"/>
      <c r="N16" s="2634"/>
      <c r="O16" s="2634"/>
      <c r="P16" s="2634"/>
      <c r="Q16" s="2634"/>
      <c r="R16" s="2634"/>
      <c r="S16" s="818"/>
    </row>
    <row r="17" spans="1:19" ht="15" customHeight="1">
      <c r="A17" s="817"/>
      <c r="B17" s="2634"/>
      <c r="C17" s="2634"/>
      <c r="D17" s="2634"/>
      <c r="E17" s="2634"/>
      <c r="F17" s="2634"/>
      <c r="G17" s="2634"/>
      <c r="H17" s="2634"/>
      <c r="I17" s="2634"/>
      <c r="J17" s="2634"/>
      <c r="K17" s="2634"/>
      <c r="L17" s="2634"/>
      <c r="M17" s="2634"/>
      <c r="N17" s="2634"/>
      <c r="O17" s="2634"/>
      <c r="P17" s="2634"/>
      <c r="Q17" s="2634"/>
      <c r="R17" s="263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5" t="s">
        <v>2036</v>
      </c>
      <c r="C19" s="2635"/>
      <c r="D19" s="2635"/>
      <c r="E19" s="2635"/>
      <c r="F19" s="2635"/>
      <c r="G19" s="2635"/>
      <c r="H19" s="2635"/>
      <c r="I19" s="2635"/>
      <c r="J19" s="2635"/>
      <c r="K19" s="2635"/>
      <c r="L19" s="2635"/>
      <c r="M19" s="2635"/>
      <c r="N19" s="2635"/>
      <c r="O19" s="2635"/>
      <c r="P19" s="2635"/>
      <c r="Q19" s="2635"/>
      <c r="R19" s="2635"/>
      <c r="S19" s="818"/>
    </row>
    <row r="20" spans="1:19" ht="15" customHeight="1">
      <c r="A20" s="817"/>
      <c r="B20" s="2635"/>
      <c r="C20" s="2635"/>
      <c r="D20" s="2635"/>
      <c r="E20" s="2635"/>
      <c r="F20" s="2635"/>
      <c r="G20" s="2635"/>
      <c r="H20" s="2635"/>
      <c r="I20" s="2635"/>
      <c r="J20" s="2635"/>
      <c r="K20" s="2635"/>
      <c r="L20" s="2635"/>
      <c r="M20" s="2635"/>
      <c r="N20" s="2635"/>
      <c r="O20" s="2635"/>
      <c r="P20" s="2635"/>
      <c r="Q20" s="2635"/>
      <c r="R20" s="2635"/>
      <c r="S20" s="818"/>
    </row>
    <row r="21" spans="1:19" ht="15" customHeight="1">
      <c r="A21" s="817"/>
      <c r="B21" s="2635"/>
      <c r="C21" s="2635"/>
      <c r="D21" s="2635"/>
      <c r="E21" s="2635"/>
      <c r="F21" s="2635"/>
      <c r="G21" s="2635"/>
      <c r="H21" s="2635"/>
      <c r="I21" s="2635"/>
      <c r="J21" s="2635"/>
      <c r="K21" s="2635"/>
      <c r="L21" s="2635"/>
      <c r="M21" s="2635"/>
      <c r="N21" s="2635"/>
      <c r="O21" s="2635"/>
      <c r="P21" s="2635"/>
      <c r="Q21" s="2635"/>
      <c r="R21" s="263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35" t="s">
        <v>2037</v>
      </c>
      <c r="C23" s="2635"/>
      <c r="D23" s="2635"/>
      <c r="E23" s="2635"/>
      <c r="F23" s="2635"/>
      <c r="G23" s="2635"/>
      <c r="H23" s="2635"/>
      <c r="I23" s="2635"/>
      <c r="J23" s="2635"/>
      <c r="K23" s="2635"/>
      <c r="L23" s="2635"/>
      <c r="M23" s="2635"/>
      <c r="N23" s="2635"/>
      <c r="O23" s="2635"/>
      <c r="P23" s="2635"/>
      <c r="Q23" s="2635"/>
      <c r="R23" s="2635"/>
      <c r="S23" s="818"/>
    </row>
    <row r="24" spans="1:19" ht="15" customHeight="1">
      <c r="A24" s="819"/>
      <c r="B24" s="2635"/>
      <c r="C24" s="2635"/>
      <c r="D24" s="2635"/>
      <c r="E24" s="2635"/>
      <c r="F24" s="2635"/>
      <c r="G24" s="2635"/>
      <c r="H24" s="2635"/>
      <c r="I24" s="2635"/>
      <c r="J24" s="2635"/>
      <c r="K24" s="2635"/>
      <c r="L24" s="2635"/>
      <c r="M24" s="2635"/>
      <c r="N24" s="2635"/>
      <c r="O24" s="2635"/>
      <c r="P24" s="2635"/>
      <c r="Q24" s="2635"/>
      <c r="R24" s="263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33" t="s">
        <v>1911</v>
      </c>
      <c r="C26" s="2633"/>
      <c r="D26" s="2633"/>
      <c r="E26" s="2633"/>
      <c r="F26" s="2633"/>
      <c r="G26" s="2633"/>
      <c r="H26" s="2633"/>
      <c r="I26" s="2633"/>
      <c r="J26" s="2633"/>
      <c r="K26" s="2633"/>
      <c r="L26" s="2633"/>
      <c r="M26" s="2633"/>
      <c r="N26" s="2633"/>
      <c r="O26" s="2633"/>
      <c r="P26" s="2633"/>
      <c r="Q26" s="2633"/>
      <c r="R26" s="2633"/>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40" t="s">
        <v>1815</v>
      </c>
      <c r="C29" s="2640"/>
      <c r="D29" s="2640"/>
      <c r="E29" s="2640"/>
      <c r="F29" s="2640"/>
      <c r="G29" s="2640"/>
      <c r="H29" s="821"/>
      <c r="I29" s="821"/>
      <c r="J29" s="821"/>
      <c r="K29" s="821"/>
      <c r="L29" s="821"/>
      <c r="M29" s="821"/>
      <c r="N29" s="821"/>
      <c r="O29" s="2638" t="s">
        <v>1824</v>
      </c>
      <c r="P29" s="819"/>
      <c r="Q29" s="819"/>
      <c r="R29" s="819"/>
      <c r="S29" s="819"/>
    </row>
    <row r="30" spans="1:19" ht="15" customHeight="1">
      <c r="A30" s="819"/>
      <c r="B30" s="2640"/>
      <c r="C30" s="2640"/>
      <c r="D30" s="2640"/>
      <c r="E30" s="2640"/>
      <c r="F30" s="2640"/>
      <c r="G30" s="2640"/>
      <c r="H30" s="821"/>
      <c r="I30" s="821"/>
      <c r="J30" s="821"/>
      <c r="K30" s="821"/>
      <c r="L30" s="821"/>
      <c r="M30" s="821"/>
      <c r="N30" s="821"/>
      <c r="O30" s="2638"/>
      <c r="P30" s="819"/>
      <c r="Q30" s="819"/>
      <c r="R30" s="819"/>
      <c r="S30" s="819"/>
    </row>
    <row r="31" spans="1:19" ht="15" customHeight="1">
      <c r="A31" s="819"/>
      <c r="B31" s="2640"/>
      <c r="C31" s="2640"/>
      <c r="D31" s="2640"/>
      <c r="E31" s="2640"/>
      <c r="F31" s="2640"/>
      <c r="G31" s="2640"/>
      <c r="H31" s="821"/>
      <c r="I31" s="821"/>
      <c r="J31" s="821"/>
      <c r="K31" s="821"/>
      <c r="L31" s="821"/>
      <c r="M31" s="821"/>
      <c r="N31" s="821"/>
      <c r="O31" s="2638"/>
      <c r="P31" s="819"/>
      <c r="Q31" s="819"/>
      <c r="R31" s="819"/>
      <c r="S31" s="819"/>
    </row>
    <row r="32" spans="1:19" ht="15" customHeight="1">
      <c r="A32" s="819"/>
      <c r="B32" s="2641"/>
      <c r="C32" s="2641"/>
      <c r="D32" s="2641"/>
      <c r="E32" s="2641"/>
      <c r="F32" s="2641"/>
      <c r="G32" s="2641"/>
      <c r="H32" s="819"/>
      <c r="I32" s="2607" t="s">
        <v>154</v>
      </c>
      <c r="J32" s="2599" t="s">
        <v>1094</v>
      </c>
      <c r="K32" s="2642">
        <v>1</v>
      </c>
      <c r="L32" s="819"/>
      <c r="M32" s="822"/>
      <c r="N32" s="819"/>
      <c r="O32" s="2639"/>
      <c r="P32" s="2599" t="s">
        <v>2227</v>
      </c>
      <c r="Q32" s="819"/>
      <c r="R32" s="819"/>
      <c r="S32" s="819"/>
    </row>
    <row r="33" spans="1:19" ht="15" customHeight="1">
      <c r="A33" s="819"/>
      <c r="B33" s="2597" t="s">
        <v>1819</v>
      </c>
      <c r="C33" s="2597"/>
      <c r="D33" s="2597"/>
      <c r="E33" s="2597"/>
      <c r="F33" s="2597"/>
      <c r="G33" s="2597"/>
      <c r="H33" s="819"/>
      <c r="I33" s="2607"/>
      <c r="J33" s="2599"/>
      <c r="K33" s="2642"/>
      <c r="L33" s="819"/>
      <c r="M33" s="823"/>
      <c r="N33" s="819"/>
      <c r="O33" s="2597" t="s">
        <v>1819</v>
      </c>
      <c r="P33" s="2599"/>
      <c r="Q33" s="819"/>
      <c r="R33" s="819"/>
      <c r="S33" s="819"/>
    </row>
    <row r="34" spans="1:19" ht="15" customHeight="1">
      <c r="A34" s="819"/>
      <c r="B34" s="2598"/>
      <c r="C34" s="2598"/>
      <c r="D34" s="2598"/>
      <c r="E34" s="2598"/>
      <c r="F34" s="2598"/>
      <c r="G34" s="2598"/>
      <c r="H34" s="819"/>
      <c r="I34" s="1051"/>
      <c r="J34" s="1050"/>
      <c r="K34" s="1052"/>
      <c r="L34" s="819"/>
      <c r="M34" s="823"/>
      <c r="N34" s="819"/>
      <c r="O34" s="2598"/>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21" t="s">
        <v>1807</v>
      </c>
      <c r="C37" s="2621"/>
      <c r="D37" s="2621"/>
      <c r="E37" s="2621"/>
      <c r="F37" s="830"/>
      <c r="G37" s="830"/>
      <c r="H37" s="831"/>
      <c r="I37" s="832"/>
      <c r="J37" s="832"/>
      <c r="P37" s="819"/>
      <c r="Q37" s="833"/>
      <c r="R37" s="833"/>
      <c r="S37" s="819"/>
    </row>
    <row r="38" spans="1:19" ht="15" customHeight="1">
      <c r="A38" s="819"/>
      <c r="B38" s="2626" t="s">
        <v>1825</v>
      </c>
      <c r="C38" s="2626"/>
      <c r="D38" s="2626"/>
      <c r="E38" s="2626"/>
      <c r="F38" s="1046"/>
      <c r="G38" s="834">
        <f>D110</f>
        <v>3874642.2480749208</v>
      </c>
      <c r="H38" s="835"/>
      <c r="I38" s="836"/>
      <c r="J38" s="835"/>
      <c r="L38" s="1327"/>
      <c r="M38" s="1327"/>
      <c r="N38" s="1327"/>
      <c r="O38" s="1327"/>
      <c r="P38" s="782"/>
      <c r="Q38" s="2596"/>
      <c r="R38" s="2596"/>
      <c r="S38" s="782"/>
    </row>
    <row r="39" spans="1:19" ht="15" customHeight="1">
      <c r="A39" s="597"/>
      <c r="B39" s="2627" t="s">
        <v>1418</v>
      </c>
      <c r="C39" s="2627"/>
      <c r="D39" s="2627"/>
      <c r="E39" s="2627"/>
      <c r="F39" s="1046"/>
      <c r="G39" s="1003"/>
      <c r="H39" s="835"/>
      <c r="I39" s="836"/>
      <c r="J39" s="835"/>
      <c r="L39" s="835"/>
      <c r="M39" s="833"/>
      <c r="N39" s="833"/>
      <c r="O39" s="833"/>
      <c r="P39" s="782"/>
      <c r="Q39" s="1183"/>
      <c r="R39" s="1183"/>
      <c r="S39" s="782"/>
    </row>
    <row r="40" spans="1:19" ht="15" customHeight="1">
      <c r="A40" s="597"/>
      <c r="B40" s="2627" t="s">
        <v>1419</v>
      </c>
      <c r="C40" s="2627"/>
      <c r="D40" s="2627"/>
      <c r="E40" s="2627"/>
      <c r="F40" s="1046"/>
      <c r="G40" s="1003"/>
      <c r="H40" s="835"/>
      <c r="I40" s="836"/>
      <c r="J40" s="835"/>
      <c r="K40" s="2631"/>
      <c r="L40" s="2631"/>
      <c r="M40" s="2631"/>
      <c r="N40" s="2631"/>
      <c r="O40" s="2631"/>
      <c r="P40" s="1075"/>
      <c r="Q40" s="2596"/>
      <c r="R40" s="2596"/>
      <c r="S40" s="819"/>
    </row>
    <row r="41" spans="1:19" ht="15" customHeight="1">
      <c r="A41" s="597"/>
      <c r="B41" s="2628" t="s">
        <v>1820</v>
      </c>
      <c r="C41" s="2628"/>
      <c r="D41" s="2628"/>
      <c r="E41" s="2628"/>
      <c r="F41" s="1046"/>
      <c r="G41" s="835"/>
      <c r="H41" s="835"/>
      <c r="I41" s="836"/>
      <c r="J41" s="835"/>
      <c r="K41" s="835"/>
      <c r="L41" s="835"/>
      <c r="M41" s="833"/>
      <c r="N41" s="833"/>
      <c r="O41" s="833"/>
      <c r="P41" s="782"/>
      <c r="Q41" s="837"/>
      <c r="R41" s="837"/>
      <c r="S41" s="819"/>
    </row>
    <row r="42" spans="1:19" ht="15" customHeight="1">
      <c r="A42" s="597"/>
      <c r="B42" s="1005" t="str">
        <f>Application!C560</f>
        <v>LACDA - Affordable Multifamily Rental Housing</v>
      </c>
      <c r="C42" s="1005"/>
      <c r="D42" s="998"/>
      <c r="E42" s="1049">
        <f>Application!AO631</f>
        <v>7000000</v>
      </c>
      <c r="F42" s="1046"/>
      <c r="G42" s="835"/>
      <c r="H42" s="835"/>
      <c r="I42" s="836"/>
      <c r="J42" s="835"/>
      <c r="K42" s="2631"/>
      <c r="L42" s="2631"/>
      <c r="M42" s="2631"/>
      <c r="N42" s="2631"/>
      <c r="O42" s="2631"/>
      <c r="P42" s="1075"/>
      <c r="Q42" s="2596"/>
      <c r="R42" s="2596"/>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2106</v>
      </c>
      <c r="P44" s="1075"/>
      <c r="Q44" s="2596"/>
      <c r="R44" s="2596"/>
      <c r="S44" s="819"/>
    </row>
    <row r="45" spans="1:19" ht="15" customHeight="1">
      <c r="A45" s="597"/>
      <c r="B45" s="1005"/>
      <c r="C45" s="1005"/>
      <c r="D45" s="814"/>
      <c r="E45" s="1049"/>
      <c r="F45" s="1046"/>
      <c r="G45" s="835"/>
      <c r="H45" s="835"/>
      <c r="I45" s="836"/>
      <c r="K45" s="1334" t="s">
        <v>2101</v>
      </c>
      <c r="L45" s="1334"/>
      <c r="M45" s="835"/>
      <c r="N45" s="835"/>
      <c r="O45" s="835"/>
      <c r="P45" s="835"/>
      <c r="Q45" s="597"/>
      <c r="R45" s="597"/>
      <c r="S45" s="819"/>
    </row>
    <row r="46" spans="1:19" ht="15" customHeight="1">
      <c r="A46" s="597"/>
      <c r="B46" s="1005"/>
      <c r="C46" s="1005"/>
      <c r="D46" s="814"/>
      <c r="E46" s="1049"/>
      <c r="F46" s="1046"/>
      <c r="G46" s="835"/>
      <c r="H46" s="835"/>
      <c r="I46" s="836"/>
      <c r="J46" s="835"/>
      <c r="K46" s="2602" t="s">
        <v>2102</v>
      </c>
      <c r="L46" s="2602"/>
      <c r="M46" s="2602"/>
      <c r="N46" s="2602"/>
      <c r="O46" s="2602"/>
      <c r="P46" s="819"/>
      <c r="Q46" s="2600"/>
      <c r="R46" s="2600"/>
      <c r="S46" s="819"/>
    </row>
    <row r="47" spans="1:19" ht="15" customHeight="1">
      <c r="A47" s="597"/>
      <c r="B47" s="1005"/>
      <c r="C47" s="1005"/>
      <c r="D47" s="814"/>
      <c r="E47" s="1049"/>
      <c r="F47" s="1046"/>
      <c r="G47" s="835"/>
      <c r="H47" s="835"/>
      <c r="I47" s="836"/>
      <c r="J47" s="835"/>
      <c r="K47" s="2601" t="s">
        <v>2103</v>
      </c>
      <c r="L47" s="2601"/>
      <c r="M47" s="2601"/>
      <c r="N47" s="2601"/>
      <c r="O47" s="2601"/>
      <c r="P47" s="819"/>
      <c r="Q47" s="2637"/>
      <c r="R47" s="2637"/>
      <c r="S47" s="819"/>
    </row>
    <row r="48" spans="1:19" ht="15" customHeight="1">
      <c r="A48" s="597"/>
      <c r="B48" s="1005"/>
      <c r="C48" s="1005"/>
      <c r="D48" s="814"/>
      <c r="E48" s="1049"/>
      <c r="F48" s="1046"/>
      <c r="G48" s="835"/>
      <c r="H48" s="835"/>
      <c r="I48" s="836"/>
      <c r="J48" s="835"/>
      <c r="K48" s="2636" t="s">
        <v>2104</v>
      </c>
      <c r="L48" s="2636"/>
      <c r="M48" s="2636"/>
      <c r="N48" s="2636"/>
      <c r="O48" s="2636"/>
      <c r="P48" s="819"/>
      <c r="Q48" s="2602">
        <f>Q46+Q47</f>
        <v>0</v>
      </c>
      <c r="R48" s="2602"/>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1914</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6" t="s">
        <v>1816</v>
      </c>
      <c r="C52" s="2626"/>
      <c r="D52" s="2626"/>
      <c r="E52" s="2626"/>
      <c r="F52" s="1046"/>
      <c r="G52" s="834">
        <f>SUM(E42:E49)-ABS(E50)-ABS(E51)</f>
        <v>7000000</v>
      </c>
      <c r="H52" s="835"/>
      <c r="I52" s="836"/>
      <c r="J52" s="835"/>
    </row>
    <row r="53" spans="1:29" ht="15" customHeight="1">
      <c r="A53" s="597"/>
      <c r="B53" s="819"/>
      <c r="C53" s="840"/>
      <c r="D53" s="840" t="s">
        <v>972</v>
      </c>
      <c r="E53" s="841"/>
      <c r="F53" s="841"/>
      <c r="G53" s="842">
        <f>SUM(G38:G40)+G52</f>
        <v>10874642.248074921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1076</v>
      </c>
    </row>
    <row r="56" spans="1:29" ht="15" customHeight="1">
      <c r="A56" s="597"/>
      <c r="B56" s="2629" t="s">
        <v>1397</v>
      </c>
      <c r="C56" s="2629"/>
      <c r="D56" s="1046"/>
      <c r="E56" s="1046"/>
      <c r="F56" s="1046"/>
      <c r="G56" s="1046"/>
      <c r="H56" s="1046"/>
      <c r="I56" s="1046"/>
      <c r="J56" s="1046"/>
      <c r="K56" s="1046"/>
      <c r="L56" s="1046"/>
      <c r="M56" s="1046"/>
      <c r="N56" s="1046"/>
      <c r="O56" s="1046"/>
      <c r="P56" s="1046"/>
      <c r="Q56" s="819"/>
      <c r="R56" s="819"/>
      <c r="S56" s="819"/>
      <c r="U56" s="1260" t="s">
        <v>2030</v>
      </c>
      <c r="AC56" s="1314">
        <v>0.2</v>
      </c>
    </row>
    <row r="57" spans="1:29" ht="15" customHeight="1">
      <c r="A57" s="838"/>
      <c r="B57" s="2630" t="s">
        <v>1810</v>
      </c>
      <c r="C57" s="2630"/>
      <c r="D57" s="2630"/>
      <c r="E57" s="2630"/>
      <c r="F57" s="2630"/>
      <c r="G57" s="2630"/>
      <c r="H57" s="2630"/>
      <c r="I57" s="2630"/>
      <c r="J57" s="2630"/>
      <c r="K57" s="2630"/>
      <c r="L57" s="2630"/>
      <c r="M57" s="2630"/>
      <c r="N57" s="2630"/>
      <c r="O57" s="2630"/>
      <c r="P57" s="1046"/>
      <c r="Q57" s="819"/>
      <c r="R57" s="819"/>
      <c r="S57" s="819"/>
      <c r="U57" s="1260" t="s">
        <v>2031</v>
      </c>
      <c r="AC57" s="1314">
        <v>0.1</v>
      </c>
    </row>
    <row r="58" spans="1:29" ht="15" customHeight="1">
      <c r="A58" s="819"/>
      <c r="B58" s="2621" t="s">
        <v>1809</v>
      </c>
      <c r="C58" s="2622"/>
      <c r="D58" s="2622"/>
      <c r="E58" s="2622"/>
      <c r="F58" s="845"/>
      <c r="G58" s="845"/>
      <c r="H58" s="846"/>
      <c r="I58" s="846"/>
      <c r="J58" s="2623">
        <f>('Sources and Uses Budget'!D104+Q47)/('Sources and Uses Budget'!B104+Q48)</f>
        <v>0</v>
      </c>
      <c r="K58" s="2624"/>
      <c r="L58" s="2624"/>
      <c r="M58" s="2624"/>
      <c r="N58" s="2625"/>
      <c r="O58" s="846"/>
      <c r="P58" s="846"/>
      <c r="Q58" s="819"/>
      <c r="R58" s="819"/>
      <c r="S58" s="819"/>
      <c r="U58" s="1260" t="s">
        <v>2032</v>
      </c>
      <c r="AC58" s="1314">
        <v>0.1</v>
      </c>
    </row>
    <row r="59" spans="1:29" ht="15" customHeight="1">
      <c r="A59" s="819"/>
      <c r="B59" s="2611" t="s">
        <v>2035</v>
      </c>
      <c r="C59" s="2611"/>
      <c r="D59" s="2611"/>
      <c r="E59" s="2611"/>
      <c r="F59" s="2611"/>
      <c r="G59" s="2611"/>
      <c r="H59" s="2611"/>
      <c r="I59" s="2611"/>
      <c r="J59" s="2611"/>
      <c r="K59" s="2611"/>
      <c r="L59" s="2611"/>
      <c r="M59" s="2611"/>
      <c r="N59" s="2611"/>
      <c r="O59" s="2611"/>
      <c r="P59" s="846"/>
      <c r="Q59" s="819"/>
      <c r="R59" s="819"/>
      <c r="S59" s="819"/>
      <c r="U59" s="1260" t="s">
        <v>2033</v>
      </c>
      <c r="AC59" s="1314">
        <v>0.05</v>
      </c>
    </row>
    <row r="60" spans="1:29" ht="15" customHeight="1" thickBot="1">
      <c r="A60" s="819"/>
      <c r="B60" s="2611"/>
      <c r="C60" s="2611"/>
      <c r="D60" s="2611"/>
      <c r="E60" s="2611"/>
      <c r="F60" s="2611"/>
      <c r="G60" s="2611"/>
      <c r="H60" s="2611"/>
      <c r="I60" s="2611"/>
      <c r="J60" s="2611"/>
      <c r="K60" s="2611"/>
      <c r="L60" s="2611"/>
      <c r="M60" s="2611"/>
      <c r="N60" s="2611"/>
      <c r="O60" s="2611"/>
      <c r="P60" s="846"/>
      <c r="Q60" s="819"/>
      <c r="R60" s="819"/>
      <c r="S60" s="819"/>
      <c r="U60" s="1261"/>
      <c r="AC60" s="1262"/>
    </row>
    <row r="61" spans="1:29" ht="15" customHeight="1">
      <c r="A61" s="819"/>
      <c r="B61" s="2612" t="s">
        <v>1811</v>
      </c>
      <c r="C61" s="2612"/>
      <c r="D61" s="2612"/>
      <c r="E61" s="2612"/>
      <c r="F61" s="2612"/>
      <c r="G61" s="2612"/>
      <c r="H61" s="2612"/>
      <c r="I61" s="2612"/>
      <c r="J61" s="2612"/>
      <c r="K61" s="2612"/>
      <c r="L61" s="2612"/>
      <c r="M61" s="2612"/>
      <c r="N61" s="2612"/>
      <c r="O61" s="2612"/>
      <c r="P61" s="846"/>
      <c r="Q61" s="819"/>
      <c r="R61" s="819"/>
      <c r="S61" s="819"/>
      <c r="U61" s="264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4"/>
    </row>
    <row r="63" spans="1:29" ht="15" customHeight="1">
      <c r="A63" s="819"/>
      <c r="B63" s="833"/>
      <c r="C63" s="833"/>
      <c r="D63" s="833"/>
      <c r="E63" s="1333"/>
      <c r="F63" s="833"/>
      <c r="G63" s="833"/>
      <c r="H63" s="833"/>
      <c r="I63" s="1270"/>
      <c r="J63" s="2617" t="s">
        <v>2228</v>
      </c>
      <c r="K63" s="2618"/>
      <c r="L63" s="2618"/>
      <c r="M63" s="2618"/>
      <c r="N63" s="2618"/>
      <c r="O63" s="2618"/>
      <c r="P63" s="2618"/>
      <c r="Q63" s="2618"/>
      <c r="R63" s="2618"/>
      <c r="S63" s="819"/>
      <c r="U63" s="2643">
        <f>IF(J67="Non-rural project, Census Tract is High Resource (10 percentage points)",AC57,0)</f>
        <v>0</v>
      </c>
    </row>
    <row r="64" spans="1:29" ht="15" customHeight="1" thickBot="1">
      <c r="A64" s="819"/>
      <c r="B64" s="2613" t="s">
        <v>1821</v>
      </c>
      <c r="C64" s="2613"/>
      <c r="D64" s="833"/>
      <c r="F64" s="833"/>
      <c r="G64" s="1335" t="s">
        <v>2105</v>
      </c>
      <c r="H64" s="833"/>
      <c r="I64" s="1271"/>
      <c r="J64" s="2619"/>
      <c r="K64" s="2620"/>
      <c r="L64" s="2620"/>
      <c r="M64" s="2620"/>
      <c r="N64" s="2620"/>
      <c r="O64" s="2620"/>
      <c r="P64" s="2620"/>
      <c r="Q64" s="2620"/>
      <c r="R64" s="2620"/>
      <c r="S64" s="819"/>
      <c r="U64" s="2644"/>
    </row>
    <row r="65" spans="1:22" ht="15" customHeight="1">
      <c r="A65" s="819"/>
      <c r="B65" s="848" t="s">
        <v>1814</v>
      </c>
      <c r="C65" s="1011" t="str">
        <f>IF(Application!M349="Yes","Yes","No")</f>
        <v>Yes</v>
      </c>
      <c r="E65" s="1336"/>
      <c r="F65" s="1336"/>
      <c r="G65" s="1337" t="s">
        <v>2107</v>
      </c>
      <c r="H65" s="833"/>
      <c r="I65" s="1271"/>
      <c r="J65" s="2619"/>
      <c r="K65" s="2620"/>
      <c r="L65" s="2620"/>
      <c r="M65" s="2620"/>
      <c r="N65" s="2620"/>
      <c r="O65" s="2620"/>
      <c r="P65" s="2620"/>
      <c r="Q65" s="2620"/>
      <c r="R65" s="2620"/>
      <c r="S65" s="819"/>
      <c r="U65" s="2643">
        <f>IF(J67="Rural project, Census Tract is Highest Resource (10 percentage points)",AC58,0)</f>
        <v>0</v>
      </c>
    </row>
    <row r="66" spans="1:22" ht="15" customHeight="1" thickBot="1">
      <c r="A66" s="819"/>
      <c r="B66" s="849" t="s">
        <v>1898</v>
      </c>
      <c r="C66" s="1012">
        <f>Application!AG430-Application!AG431</f>
        <v>92</v>
      </c>
      <c r="D66" s="1336"/>
      <c r="E66" s="849" t="s">
        <v>2108</v>
      </c>
      <c r="F66" s="1336"/>
      <c r="G66" s="1059"/>
      <c r="H66" s="850"/>
      <c r="I66" s="1272"/>
      <c r="J66" s="2619"/>
      <c r="K66" s="2620"/>
      <c r="L66" s="2620"/>
      <c r="M66" s="2620"/>
      <c r="N66" s="2620"/>
      <c r="O66" s="2620"/>
      <c r="P66" s="2620"/>
      <c r="Q66" s="2620"/>
      <c r="R66" s="2620"/>
      <c r="S66" s="819"/>
      <c r="U66" s="2644"/>
    </row>
    <row r="67" spans="1:22" ht="15" customHeight="1">
      <c r="A67" s="819"/>
      <c r="B67" s="849" t="s">
        <v>1808</v>
      </c>
      <c r="C67" s="1013">
        <f>MIN(IF(AND(C65="Yes",G67&gt;=50),(0.75+(G67/200)),1),1.5)</f>
        <v>1.21</v>
      </c>
      <c r="D67" s="850"/>
      <c r="E67" s="849" t="s">
        <v>1899</v>
      </c>
      <c r="G67" s="1012">
        <f>C66+G66</f>
        <v>92</v>
      </c>
      <c r="H67" s="850"/>
      <c r="I67" s="1272"/>
      <c r="J67" s="2616" t="s">
        <v>135</v>
      </c>
      <c r="K67" s="2616"/>
      <c r="L67" s="2616"/>
      <c r="M67" s="2616"/>
      <c r="N67" s="2616"/>
      <c r="O67" s="2616"/>
      <c r="P67" s="2616"/>
      <c r="Q67" s="2616"/>
      <c r="R67" s="2616"/>
      <c r="S67" s="819"/>
      <c r="U67" s="2643">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44"/>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7">
        <f>SUM(U61:U68)</f>
        <v>0</v>
      </c>
    </row>
    <row r="70" spans="1:22" ht="15" customHeight="1" thickBot="1">
      <c r="A70" s="819"/>
      <c r="B70" s="2614" t="s">
        <v>1818</v>
      </c>
      <c r="C70" s="2614"/>
      <c r="D70" s="820"/>
      <c r="E70" s="820"/>
      <c r="F70" s="820"/>
      <c r="G70" s="820"/>
      <c r="H70" s="819"/>
      <c r="I70" s="819"/>
      <c r="J70" s="819"/>
      <c r="K70" s="819"/>
      <c r="L70" s="819"/>
      <c r="M70" s="819"/>
      <c r="N70" s="819"/>
      <c r="O70" s="819"/>
      <c r="P70" s="819"/>
      <c r="Q70" s="819"/>
      <c r="R70" s="819"/>
      <c r="S70" s="819"/>
      <c r="U70" s="2648"/>
      <c r="V70" s="638" t="s">
        <v>2034</v>
      </c>
    </row>
    <row r="71" spans="1:22" ht="15" customHeight="1">
      <c r="A71" s="819"/>
      <c r="B71" s="2615" t="s">
        <v>1822</v>
      </c>
      <c r="C71" s="2615"/>
      <c r="D71" s="2615"/>
      <c r="E71" s="820"/>
      <c r="F71" s="820"/>
      <c r="G71" s="834">
        <f>G53*(1-J58)</f>
        <v>10874642.248074921</v>
      </c>
      <c r="H71" s="819"/>
      <c r="I71" s="819"/>
      <c r="J71" s="852"/>
      <c r="K71" s="1168" t="s">
        <v>1824</v>
      </c>
      <c r="L71" s="1168"/>
      <c r="M71" s="1168"/>
      <c r="N71" s="1168"/>
      <c r="O71" s="1168"/>
      <c r="P71" s="819"/>
      <c r="Q71" s="2602">
        <f>'Basis &amp; Credits'!T23+'Basis &amp; Credits'!Y23+'Basis &amp; Credits'!AD23+'Basis &amp; Credits'!AI23</f>
        <v>21367525</v>
      </c>
      <c r="R71" s="2602"/>
      <c r="S71" s="819"/>
    </row>
    <row r="72" spans="1:22" ht="15" customHeight="1">
      <c r="A72" s="819"/>
      <c r="B72" s="2604" t="s">
        <v>1823</v>
      </c>
      <c r="C72" s="2604"/>
      <c r="D72" s="2604"/>
      <c r="E72" s="820"/>
      <c r="F72" s="820"/>
      <c r="G72" s="834">
        <f>G71*C67</f>
        <v>13158317.120170655</v>
      </c>
      <c r="H72" s="819"/>
      <c r="I72" s="819"/>
      <c r="J72" s="852"/>
      <c r="K72" s="1274"/>
      <c r="L72" s="1274"/>
      <c r="M72" s="1274"/>
      <c r="N72" s="1274"/>
      <c r="O72" s="1274"/>
      <c r="P72" s="819"/>
      <c r="Q72" s="2596"/>
      <c r="R72" s="259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5">
        <f>$G$72</f>
        <v>13158317.120170655</v>
      </c>
      <c r="C75" s="2606"/>
      <c r="D75" s="2606"/>
      <c r="E75" s="2606"/>
      <c r="F75" s="2606"/>
      <c r="G75" s="2606"/>
      <c r="H75" s="853"/>
      <c r="I75" s="2607" t="s">
        <v>154</v>
      </c>
      <c r="J75" s="2599" t="s">
        <v>1094</v>
      </c>
      <c r="K75" s="2607">
        <v>1</v>
      </c>
      <c r="L75" s="819"/>
      <c r="M75" s="825"/>
      <c r="N75" s="851"/>
      <c r="O75" s="1061">
        <f>$Q$71</f>
        <v>21367525</v>
      </c>
      <c r="P75" s="2599" t="s">
        <v>2227</v>
      </c>
      <c r="Q75" s="2608" t="s">
        <v>153</v>
      </c>
      <c r="R75" s="2645">
        <f>((B75/B76)+((1-(O75/O76))/2))+U69</f>
        <v>0.56151891357611672</v>
      </c>
    </row>
    <row r="76" spans="1:22" ht="15" customHeight="1" thickBot="1">
      <c r="A76" s="819"/>
      <c r="B76" s="2609">
        <f>'Sources and Uses Budget'!$C$104+$Q$46-($E$50+$E$51)*(1-$J$58)</f>
        <v>40224290</v>
      </c>
      <c r="C76" s="2610"/>
      <c r="D76" s="2610"/>
      <c r="E76" s="2610"/>
      <c r="F76" s="2610"/>
      <c r="G76" s="2609"/>
      <c r="H76" s="819"/>
      <c r="I76" s="2607"/>
      <c r="J76" s="2599"/>
      <c r="K76" s="2607"/>
      <c r="L76" s="819"/>
      <c r="M76" s="1042"/>
      <c r="N76" s="819"/>
      <c r="O76" s="1060">
        <f>B76</f>
        <v>40224290</v>
      </c>
      <c r="P76" s="2599"/>
      <c r="Q76" s="2608"/>
      <c r="R76" s="264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2099</v>
      </c>
      <c r="C81" s="1048"/>
      <c r="D81" s="1048"/>
      <c r="E81" s="1048"/>
      <c r="F81" s="1048"/>
      <c r="G81" s="819"/>
      <c r="H81" s="1048"/>
      <c r="I81" s="836"/>
      <c r="J81" s="1048"/>
      <c r="K81" s="796" t="s">
        <v>2100</v>
      </c>
      <c r="L81" s="1048"/>
      <c r="M81" s="1048"/>
      <c r="N81" s="1048"/>
      <c r="O81" s="1048"/>
      <c r="P81" s="819"/>
      <c r="Q81" s="819"/>
      <c r="R81" s="819"/>
      <c r="S81" s="819"/>
    </row>
    <row r="82" spans="1:19" ht="15" customHeight="1">
      <c r="A82" s="819"/>
      <c r="B82" s="1291" t="s">
        <v>2040</v>
      </c>
      <c r="C82" s="1280"/>
      <c r="D82" s="1275"/>
      <c r="E82" s="1280"/>
      <c r="F82" s="1280"/>
      <c r="G82" s="1282"/>
      <c r="H82" s="819"/>
      <c r="I82" s="836"/>
      <c r="J82" s="819"/>
      <c r="L82" s="819"/>
      <c r="M82" s="819"/>
      <c r="N82" s="819"/>
      <c r="O82" s="819"/>
      <c r="P82" s="819"/>
      <c r="Q82" s="819"/>
      <c r="R82" s="819"/>
      <c r="S82" s="819"/>
    </row>
    <row r="83" spans="1:19" ht="15" customHeight="1">
      <c r="A83" s="819"/>
      <c r="B83" s="1289" t="s">
        <v>2043</v>
      </c>
      <c r="C83" s="1280"/>
      <c r="D83" s="1281"/>
      <c r="E83" s="1278"/>
      <c r="F83" s="1278"/>
      <c r="G83" s="1282"/>
      <c r="H83" s="819"/>
      <c r="I83" s="836"/>
      <c r="J83" s="819"/>
      <c r="K83" s="1263" t="s">
        <v>1900</v>
      </c>
      <c r="L83" s="819"/>
      <c r="M83" s="819"/>
      <c r="N83" s="819"/>
      <c r="O83" s="819"/>
      <c r="P83" s="819"/>
      <c r="Q83" s="819"/>
      <c r="R83" s="819"/>
      <c r="S83" s="819"/>
    </row>
    <row r="84" spans="1:19" ht="15" customHeight="1">
      <c r="A84" s="819"/>
      <c r="B84" s="1290" t="s">
        <v>2181</v>
      </c>
      <c r="C84" s="1283"/>
      <c r="D84" s="1284"/>
      <c r="E84" s="1276"/>
      <c r="F84" s="1276"/>
      <c r="G84" s="1285"/>
      <c r="H84" s="819"/>
      <c r="I84" s="836"/>
      <c r="J84" s="819"/>
      <c r="K84" s="1263" t="s">
        <v>1831</v>
      </c>
      <c r="L84" s="1164"/>
      <c r="M84" s="1164"/>
      <c r="N84" s="1164"/>
      <c r="O84" s="1164"/>
      <c r="P84" s="1164"/>
      <c r="Q84" s="2600"/>
      <c r="R84" s="2600"/>
      <c r="S84" s="819"/>
    </row>
    <row r="85" spans="1:19" ht="15" customHeight="1">
      <c r="A85" s="819"/>
      <c r="B85" s="1290" t="s">
        <v>2039</v>
      </c>
      <c r="C85" s="1286"/>
      <c r="D85" s="1287"/>
      <c r="E85" s="1279"/>
      <c r="F85" s="1279"/>
      <c r="G85" s="1288"/>
      <c r="H85" s="819"/>
      <c r="I85" s="836"/>
      <c r="J85" s="819"/>
      <c r="L85" s="1165"/>
      <c r="M85" s="1165"/>
      <c r="N85" s="1165"/>
      <c r="O85" s="1165"/>
      <c r="P85" s="1165"/>
      <c r="S85" s="819"/>
    </row>
    <row r="86" spans="1:19" ht="15" customHeight="1">
      <c r="A86" s="819"/>
      <c r="B86" s="1291" t="s">
        <v>2123</v>
      </c>
      <c r="C86" s="1283"/>
      <c r="D86" s="1284"/>
      <c r="E86" s="1276"/>
      <c r="F86" s="1276"/>
      <c r="G86" s="1277"/>
      <c r="H86" s="819"/>
      <c r="I86" s="836"/>
      <c r="J86" s="819"/>
      <c r="L86" s="1166"/>
      <c r="M86" s="1166"/>
      <c r="N86" s="1166"/>
      <c r="O86" s="1344" t="s">
        <v>1126</v>
      </c>
      <c r="P86" s="1166"/>
      <c r="Q86" s="819"/>
      <c r="R86" s="597"/>
      <c r="S86" s="819"/>
    </row>
    <row r="87" spans="1:19" ht="15" customHeight="1">
      <c r="A87" s="819"/>
      <c r="B87" s="1291" t="s">
        <v>2208</v>
      </c>
      <c r="C87" s="1286"/>
      <c r="D87" s="1275"/>
      <c r="E87" s="1280"/>
      <c r="F87" s="1280"/>
      <c r="G87" s="1349"/>
      <c r="H87" s="819"/>
      <c r="I87" s="836"/>
      <c r="J87" s="819"/>
      <c r="S87" s="819"/>
    </row>
    <row r="88" spans="1:19" ht="15" customHeight="1">
      <c r="A88" s="819"/>
      <c r="B88" s="1345"/>
      <c r="C88" s="1346"/>
      <c r="D88" s="1347"/>
      <c r="E88" s="1348" t="s">
        <v>2038</v>
      </c>
      <c r="F88" s="1278"/>
      <c r="G88" s="1278" t="s">
        <v>1095</v>
      </c>
      <c r="H88" s="819"/>
      <c r="I88" s="836"/>
      <c r="J88" s="819"/>
      <c r="K88" s="1264" t="s">
        <v>1830</v>
      </c>
      <c r="L88" s="1164"/>
      <c r="M88" s="1164"/>
      <c r="N88" s="1164"/>
      <c r="O88" s="1164"/>
      <c r="P88" s="1164"/>
      <c r="Q88" s="819"/>
      <c r="R88" s="597"/>
      <c r="S88" s="819"/>
    </row>
    <row r="89" spans="1:19" ht="15" customHeight="1">
      <c r="A89" s="819"/>
      <c r="B89" s="854" t="s">
        <v>1088</v>
      </c>
      <c r="C89" s="855" t="s">
        <v>1089</v>
      </c>
      <c r="D89" s="1292" t="s">
        <v>2041</v>
      </c>
      <c r="E89" s="1292" t="s">
        <v>2124</v>
      </c>
      <c r="F89" s="856"/>
      <c r="G89" s="856" t="s">
        <v>2042</v>
      </c>
      <c r="H89" s="819"/>
      <c r="I89" s="836"/>
      <c r="J89" s="819"/>
      <c r="K89" s="1264" t="s">
        <v>1832</v>
      </c>
      <c r="L89" s="1165"/>
      <c r="M89" s="1165"/>
      <c r="N89" s="1165"/>
      <c r="O89" s="1165"/>
      <c r="P89" s="1165"/>
      <c r="Q89" s="2600"/>
      <c r="R89" s="2600"/>
      <c r="S89" s="819"/>
    </row>
    <row r="90" spans="1:19" ht="15" customHeight="1">
      <c r="A90" s="597"/>
      <c r="B90" s="797" t="s">
        <v>679</v>
      </c>
      <c r="C90" s="798">
        <v>25</v>
      </c>
      <c r="D90" s="799">
        <v>591</v>
      </c>
      <c r="E90" s="800">
        <v>1232</v>
      </c>
      <c r="F90" s="864"/>
      <c r="G90" s="857">
        <f>MAX(($E90-$D90)*$C90*12,0)</f>
        <v>192300</v>
      </c>
      <c r="H90" s="819"/>
      <c r="I90" s="836"/>
      <c r="J90" s="819"/>
      <c r="K90" s="1264" t="s">
        <v>1833</v>
      </c>
      <c r="L90" s="1165"/>
      <c r="M90" s="1165"/>
      <c r="N90" s="1165"/>
      <c r="O90" s="1165"/>
      <c r="P90" s="1165"/>
      <c r="Q90" s="2603"/>
      <c r="R90" s="2603"/>
      <c r="S90" s="819"/>
    </row>
    <row r="91" spans="1:19" ht="15" customHeight="1">
      <c r="A91" s="597"/>
      <c r="B91" s="797" t="s">
        <v>2482</v>
      </c>
      <c r="C91" s="798">
        <v>21</v>
      </c>
      <c r="D91" s="799">
        <v>633</v>
      </c>
      <c r="E91" s="800">
        <v>1522</v>
      </c>
      <c r="F91" s="864"/>
      <c r="G91" s="857">
        <f t="shared" ref="G91:G97" si="0">MAX(($E91-$D91)*$C91*12,0)</f>
        <v>224028</v>
      </c>
      <c r="H91" s="819"/>
      <c r="I91" s="836"/>
      <c r="J91" s="819"/>
      <c r="K91" s="1264" t="s">
        <v>1837</v>
      </c>
      <c r="L91" s="1165"/>
      <c r="M91" s="1165"/>
      <c r="N91" s="1165"/>
      <c r="O91" s="1165"/>
      <c r="P91" s="1165"/>
      <c r="Q91" s="2601">
        <f>IFERROR(Q89/Q90,0)</f>
        <v>0</v>
      </c>
      <c r="R91" s="2601"/>
      <c r="S91" s="819"/>
    </row>
    <row r="92" spans="1:19" ht="15" customHeight="1">
      <c r="A92" s="597"/>
      <c r="B92" s="797" t="s">
        <v>679</v>
      </c>
      <c r="C92" s="798"/>
      <c r="D92" s="799"/>
      <c r="E92" s="800"/>
      <c r="F92" s="864"/>
      <c r="G92" s="857">
        <f t="shared" si="0"/>
        <v>0</v>
      </c>
      <c r="H92" s="819"/>
      <c r="I92" s="836"/>
      <c r="J92" s="819"/>
      <c r="S92" s="819"/>
    </row>
    <row r="93" spans="1:19" ht="15" customHeight="1">
      <c r="A93" s="597"/>
      <c r="B93" s="797" t="s">
        <v>679</v>
      </c>
      <c r="C93" s="798"/>
      <c r="D93" s="799"/>
      <c r="E93" s="800"/>
      <c r="F93" s="864"/>
      <c r="G93" s="857">
        <f t="shared" si="0"/>
        <v>0</v>
      </c>
      <c r="H93" s="819"/>
      <c r="I93" s="836"/>
      <c r="J93" s="819"/>
      <c r="K93" s="1265" t="s">
        <v>1838</v>
      </c>
      <c r="L93" s="1163"/>
      <c r="M93" s="1163"/>
      <c r="N93" s="1163"/>
      <c r="O93" s="1163"/>
      <c r="P93" s="1163"/>
      <c r="Q93" s="2602">
        <f>MAX(Q84,Q91)</f>
        <v>0</v>
      </c>
      <c r="R93" s="2602"/>
      <c r="S93" s="819"/>
    </row>
    <row r="94" spans="1:19" ht="15" customHeight="1">
      <c r="A94" s="597"/>
      <c r="B94" s="797" t="s">
        <v>679</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679</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1936</v>
      </c>
      <c r="F98" s="1047"/>
      <c r="G98" s="1091">
        <f>SUM(G90:G97)</f>
        <v>416328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9">
        <f>G98+Q93</f>
        <v>416328</v>
      </c>
      <c r="E100" s="819"/>
      <c r="F100" s="819"/>
      <c r="G100" s="819"/>
      <c r="H100" s="819"/>
      <c r="I100" s="836"/>
      <c r="J100" s="819"/>
      <c r="K100" s="819"/>
      <c r="L100" s="819"/>
      <c r="M100" s="819"/>
      <c r="N100" s="819"/>
      <c r="O100" s="819"/>
      <c r="P100" s="819"/>
      <c r="Q100" s="819"/>
      <c r="R100" s="819"/>
      <c r="S100" s="819"/>
    </row>
    <row r="101" spans="1:19" ht="1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1127</v>
      </c>
      <c r="C102" s="819"/>
      <c r="D102" s="1009">
        <f>D100-(D100*D101)</f>
        <v>395511.6</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9">
        <f>D102/D108</f>
        <v>343923.13043478259</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10">
        <f>PV(D107/12,D106*12,-D104/12, ,0)</f>
        <v>3874642.2480749208</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FD216"/>
  <sheetViews>
    <sheetView view="pageBreakPreview" topLeftCell="A25" zoomScaleNormal="100" zoomScaleSheetLayoutView="100" workbookViewId="0">
      <selection activeCell="C18" sqref="C1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25">
      <c r="A4" s="610" t="s">
        <v>1188</v>
      </c>
      <c r="B4" s="610"/>
      <c r="C4" s="634">
        <v>1.0249999999999999</v>
      </c>
      <c r="D4" s="610"/>
      <c r="E4" s="610">
        <f>Application!Y777</f>
        <v>857604</v>
      </c>
      <c r="F4" s="610"/>
      <c r="G4" s="610">
        <f>E4*$C$4</f>
        <v>879044.1</v>
      </c>
      <c r="H4" s="610"/>
      <c r="I4" s="610">
        <f>G4*$C$4</f>
        <v>901020.2024999999</v>
      </c>
      <c r="J4" s="610"/>
      <c r="K4" s="610">
        <f>I4*$C$4</f>
        <v>923545.7075624998</v>
      </c>
      <c r="L4" s="610"/>
      <c r="M4" s="610">
        <f>K4*$C$4</f>
        <v>946634.35025156219</v>
      </c>
      <c r="N4" s="610"/>
      <c r="O4" s="610">
        <f>M4*$C$4</f>
        <v>970300.2090078512</v>
      </c>
      <c r="P4" s="610"/>
      <c r="Q4" s="610">
        <f>O4*$C$4</f>
        <v>994557.71423304745</v>
      </c>
      <c r="R4" s="610"/>
      <c r="S4" s="610">
        <f>Q4*$C$4</f>
        <v>1019421.6570888736</v>
      </c>
      <c r="T4" s="610"/>
      <c r="U4" s="610">
        <f>S4*$C$4</f>
        <v>1044907.1985160953</v>
      </c>
      <c r="V4" s="610"/>
      <c r="W4" s="610">
        <f>U4*$C$4</f>
        <v>1071029.8784789976</v>
      </c>
      <c r="X4" s="610"/>
      <c r="Y4" s="610">
        <f>W4*$C$4</f>
        <v>1097805.6254409724</v>
      </c>
      <c r="Z4" s="610"/>
      <c r="AA4" s="610">
        <f>Y4*$C$4</f>
        <v>1125250.7660769967</v>
      </c>
      <c r="AB4" s="610"/>
      <c r="AC4" s="610">
        <f>AA4*$C$4</f>
        <v>1153382.0352289216</v>
      </c>
      <c r="AD4" s="610"/>
      <c r="AE4" s="610">
        <f>AC4*$C$4</f>
        <v>1182216.5861096445</v>
      </c>
      <c r="AF4" s="610"/>
      <c r="AG4" s="610">
        <f>AE4*$C$4</f>
        <v>1211772.0007623855</v>
      </c>
      <c r="AH4" s="610"/>
    </row>
    <row r="5" spans="1:34" ht="14.25">
      <c r="A5" s="600"/>
      <c r="B5" s="600" t="s">
        <v>1090</v>
      </c>
      <c r="C5" s="635">
        <v>7.0000000000000007E-2</v>
      </c>
      <c r="D5" s="600"/>
      <c r="E5" s="612">
        <f>-E4*$C$5</f>
        <v>-60032.280000000006</v>
      </c>
      <c r="F5" s="612"/>
      <c r="G5" s="612">
        <f>-G4*$C$5</f>
        <v>-61533.087000000007</v>
      </c>
      <c r="H5" s="612"/>
      <c r="I5" s="612">
        <f>-I4*$C$5</f>
        <v>-63071.414174999998</v>
      </c>
      <c r="J5" s="612"/>
      <c r="K5" s="612">
        <f>-K4*$C$5</f>
        <v>-64648.199529374993</v>
      </c>
      <c r="L5" s="612"/>
      <c r="M5" s="612">
        <f>-M4*$C$5</f>
        <v>-66264.404517609364</v>
      </c>
      <c r="N5" s="612"/>
      <c r="O5" s="612">
        <f>-O4*$C$5</f>
        <v>-67921.014630549587</v>
      </c>
      <c r="P5" s="612"/>
      <c r="Q5" s="612">
        <f>-Q4*$C$5</f>
        <v>-69619.039996313324</v>
      </c>
      <c r="R5" s="612"/>
      <c r="S5" s="612">
        <f>-S4*$C$5</f>
        <v>-71359.515996221162</v>
      </c>
      <c r="T5" s="612"/>
      <c r="U5" s="612">
        <f>-U4*$C$5</f>
        <v>-73143.503896126684</v>
      </c>
      <c r="V5" s="612"/>
      <c r="W5" s="612">
        <f>-W4*$C$5</f>
        <v>-74972.091493529835</v>
      </c>
      <c r="X5" s="612"/>
      <c r="Y5" s="612">
        <f>-Y4*$C$5</f>
        <v>-76846.393780868078</v>
      </c>
      <c r="Z5" s="612"/>
      <c r="AA5" s="612">
        <f>-AA4*$C$5</f>
        <v>-78767.553625389774</v>
      </c>
      <c r="AB5" s="612"/>
      <c r="AC5" s="612">
        <f>-AC4*$C$5</f>
        <v>-80736.742466024516</v>
      </c>
      <c r="AD5" s="612"/>
      <c r="AE5" s="612">
        <f>-AE4*$C$5</f>
        <v>-82755.161027675116</v>
      </c>
      <c r="AF5" s="612"/>
      <c r="AG5" s="612">
        <f>-AG4*$C$5</f>
        <v>-84824.040053367004</v>
      </c>
      <c r="AH5" s="600"/>
    </row>
    <row r="6" spans="1:34" ht="14.25">
      <c r="A6" s="600" t="s">
        <v>1189</v>
      </c>
      <c r="B6" s="600"/>
      <c r="C6" s="634">
        <v>1.0249999999999999</v>
      </c>
      <c r="D6" s="600"/>
      <c r="E6" s="613">
        <f>Application!Z785</f>
        <v>416328</v>
      </c>
      <c r="F6" s="613"/>
      <c r="G6" s="613">
        <f>E6*$C$6</f>
        <v>426736.19999999995</v>
      </c>
      <c r="H6" s="613"/>
      <c r="I6" s="613">
        <f>G6*$C$6</f>
        <v>437404.60499999992</v>
      </c>
      <c r="J6" s="613"/>
      <c r="K6" s="613">
        <f>I6*$C$6</f>
        <v>448339.72012499988</v>
      </c>
      <c r="L6" s="613"/>
      <c r="M6" s="613">
        <f>K6*$C$6</f>
        <v>459548.21312812483</v>
      </c>
      <c r="N6" s="613"/>
      <c r="O6" s="613">
        <f>M6*$C$6</f>
        <v>471036.91845632793</v>
      </c>
      <c r="P6" s="613"/>
      <c r="Q6" s="613">
        <f>O6*$C$6</f>
        <v>482812.84141773608</v>
      </c>
      <c r="R6" s="613"/>
      <c r="S6" s="613">
        <f>Q6*$C$6</f>
        <v>494883.16245317942</v>
      </c>
      <c r="T6" s="613"/>
      <c r="U6" s="613">
        <f>S6*$C$6</f>
        <v>507255.24151450885</v>
      </c>
      <c r="V6" s="613"/>
      <c r="W6" s="613">
        <f>U6*$C$6</f>
        <v>519936.62255237153</v>
      </c>
      <c r="X6" s="613"/>
      <c r="Y6" s="613">
        <f>W6*$C$6</f>
        <v>532935.0381161808</v>
      </c>
      <c r="Z6" s="613"/>
      <c r="AA6" s="613">
        <f>Y6*$C$6</f>
        <v>546258.41406908527</v>
      </c>
      <c r="AB6" s="613"/>
      <c r="AC6" s="613">
        <f>AA6*$C$6</f>
        <v>559914.87442081235</v>
      </c>
      <c r="AD6" s="613"/>
      <c r="AE6" s="613">
        <f>AC6*$C$6</f>
        <v>573912.74628133257</v>
      </c>
      <c r="AF6" s="613"/>
      <c r="AG6" s="613">
        <f>AE6*$C$6</f>
        <v>588260.56493836583</v>
      </c>
      <c r="AH6" s="600"/>
    </row>
    <row r="7" spans="1:34" ht="14.25">
      <c r="A7" s="600"/>
      <c r="B7" s="600" t="s">
        <v>1090</v>
      </c>
      <c r="C7" s="635">
        <v>7.0000000000000007E-2</v>
      </c>
      <c r="D7" s="600"/>
      <c r="E7" s="612">
        <f>-E6*$C$7</f>
        <v>-29142.960000000003</v>
      </c>
      <c r="F7" s="612"/>
      <c r="G7" s="612">
        <f>-G6*$C$7</f>
        <v>-29871.534</v>
      </c>
      <c r="H7" s="612"/>
      <c r="I7" s="612">
        <f>-I6*$C$7</f>
        <v>-30618.322349999999</v>
      </c>
      <c r="J7" s="612"/>
      <c r="K7" s="612">
        <f>-K6*$C$7</f>
        <v>-31383.780408749994</v>
      </c>
      <c r="L7" s="612"/>
      <c r="M7" s="612">
        <f>-M6*$C$7</f>
        <v>-32168.374918968741</v>
      </c>
      <c r="N7" s="612"/>
      <c r="O7" s="612">
        <f>-O6*$C$7</f>
        <v>-32972.584291942956</v>
      </c>
      <c r="P7" s="612"/>
      <c r="Q7" s="612">
        <f>-Q6*$C$7</f>
        <v>-33796.898899241532</v>
      </c>
      <c r="R7" s="612"/>
      <c r="S7" s="612">
        <f>-S6*$C$7</f>
        <v>-34641.821371722566</v>
      </c>
      <c r="T7" s="612"/>
      <c r="U7" s="612">
        <f>-U6*$C$7</f>
        <v>-35507.866906015624</v>
      </c>
      <c r="V7" s="612"/>
      <c r="W7" s="612">
        <f>-W6*$C$7</f>
        <v>-36395.563578666013</v>
      </c>
      <c r="X7" s="612"/>
      <c r="Y7" s="612">
        <f>-Y6*$C$7</f>
        <v>-37305.452668132661</v>
      </c>
      <c r="Z7" s="612"/>
      <c r="AA7" s="612">
        <f>-AA6*$C$7</f>
        <v>-38238.088984835973</v>
      </c>
      <c r="AB7" s="612"/>
      <c r="AC7" s="612">
        <f>-AC6*$C$7</f>
        <v>-39194.041209456867</v>
      </c>
      <c r="AD7" s="612"/>
      <c r="AE7" s="612">
        <f>-AE6*$C$7</f>
        <v>-40173.892239693283</v>
      </c>
      <c r="AF7" s="612"/>
      <c r="AG7" s="612">
        <f>-AG6*$C$7</f>
        <v>-41178.23954568561</v>
      </c>
      <c r="AH7" s="600"/>
    </row>
    <row r="8" spans="1:34" ht="14.25">
      <c r="A8" s="600" t="s">
        <v>288</v>
      </c>
      <c r="B8" s="600"/>
      <c r="C8" s="634">
        <v>1.0249999999999999</v>
      </c>
      <c r="D8" s="600"/>
      <c r="E8" s="613">
        <f>Application!Z793</f>
        <v>9936</v>
      </c>
      <c r="F8" s="613"/>
      <c r="G8" s="613">
        <f>E8*$C$8</f>
        <v>10184.4</v>
      </c>
      <c r="H8" s="613"/>
      <c r="I8" s="613">
        <f>G8*$C$8</f>
        <v>10439.009999999998</v>
      </c>
      <c r="J8" s="613"/>
      <c r="K8" s="613">
        <f>I8*$C$8</f>
        <v>10699.985249999998</v>
      </c>
      <c r="L8" s="613"/>
      <c r="M8" s="613">
        <f>K8*$C$8</f>
        <v>10967.484881249997</v>
      </c>
      <c r="N8" s="613"/>
      <c r="O8" s="613">
        <f>M8*$C$8</f>
        <v>11241.672003281246</v>
      </c>
      <c r="P8" s="613"/>
      <c r="Q8" s="613">
        <f>O8*$C$8</f>
        <v>11522.713803363276</v>
      </c>
      <c r="R8" s="613"/>
      <c r="S8" s="613">
        <f>Q8*$C$8</f>
        <v>11810.781648447357</v>
      </c>
      <c r="T8" s="613"/>
      <c r="U8" s="613">
        <f>S8*$C$8</f>
        <v>12106.051189658539</v>
      </c>
      <c r="V8" s="613"/>
      <c r="W8" s="613">
        <f>U8*$C$8</f>
        <v>12408.702469400001</v>
      </c>
      <c r="X8" s="613"/>
      <c r="Y8" s="613">
        <f>W8*$C$8</f>
        <v>12718.920031135</v>
      </c>
      <c r="Z8" s="613"/>
      <c r="AA8" s="613">
        <f>Y8*$C$8</f>
        <v>13036.893031913374</v>
      </c>
      <c r="AB8" s="613"/>
      <c r="AC8" s="613">
        <f>AA8*$C$8</f>
        <v>13362.815357711208</v>
      </c>
      <c r="AD8" s="613"/>
      <c r="AE8" s="613">
        <f>AC8*$C$8</f>
        <v>13696.885741653987</v>
      </c>
      <c r="AF8" s="613"/>
      <c r="AG8" s="613">
        <f>AE8*$C$8</f>
        <v>14039.307885195336</v>
      </c>
      <c r="AH8" s="600"/>
    </row>
    <row r="9" spans="1:34" ht="14.25">
      <c r="A9" s="600"/>
      <c r="B9" s="600" t="s">
        <v>1090</v>
      </c>
      <c r="C9" s="635">
        <v>7.0000000000000007E-2</v>
      </c>
      <c r="D9" s="600"/>
      <c r="E9" s="632">
        <f>-E8*$C$9</f>
        <v>-695.5200000000001</v>
      </c>
      <c r="F9" s="612"/>
      <c r="G9" s="632">
        <f>-G8*$C$9</f>
        <v>-712.90800000000002</v>
      </c>
      <c r="H9" s="612"/>
      <c r="I9" s="632">
        <f>-I8*$C$9</f>
        <v>-730.73069999999996</v>
      </c>
      <c r="J9" s="612"/>
      <c r="K9" s="632">
        <f>-K8*$C$9</f>
        <v>-748.99896749999994</v>
      </c>
      <c r="L9" s="612"/>
      <c r="M9" s="632">
        <f>-M8*$C$9</f>
        <v>-767.72394168749986</v>
      </c>
      <c r="N9" s="612"/>
      <c r="O9" s="632">
        <f>-O8*$C$9</f>
        <v>-786.91704022968736</v>
      </c>
      <c r="P9" s="612"/>
      <c r="Q9" s="632">
        <f>-Q8*$C$9</f>
        <v>-806.58996623542942</v>
      </c>
      <c r="R9" s="612"/>
      <c r="S9" s="632">
        <f>-S8*$C$9</f>
        <v>-826.75471539131502</v>
      </c>
      <c r="T9" s="612"/>
      <c r="U9" s="632">
        <f>-U8*$C$9</f>
        <v>-847.42358327609782</v>
      </c>
      <c r="V9" s="612"/>
      <c r="W9" s="632">
        <f>-W8*$C$9</f>
        <v>-868.60917285800019</v>
      </c>
      <c r="X9" s="612"/>
      <c r="Y9" s="632">
        <f>-Y8*$C$9</f>
        <v>-890.32440217945009</v>
      </c>
      <c r="Z9" s="612"/>
      <c r="AA9" s="632">
        <f>-AA8*$C$9</f>
        <v>-912.58251223393631</v>
      </c>
      <c r="AB9" s="612"/>
      <c r="AC9" s="632">
        <f>-AC8*$C$9</f>
        <v>-935.39707503978468</v>
      </c>
      <c r="AD9" s="612"/>
      <c r="AE9" s="632">
        <f>-AE8*$C$9</f>
        <v>-958.78200191577912</v>
      </c>
      <c r="AF9" s="612"/>
      <c r="AG9" s="632">
        <f>-AG8*$C$9</f>
        <v>-982.75155196367359</v>
      </c>
      <c r="AH9" s="600"/>
    </row>
    <row r="10" spans="1:34" ht="15">
      <c r="A10" s="614" t="s">
        <v>1190</v>
      </c>
      <c r="B10" s="614"/>
      <c r="C10" s="605"/>
      <c r="D10" s="614"/>
      <c r="E10" s="614">
        <f>SUM(E4:E9)</f>
        <v>1193997.24</v>
      </c>
      <c r="F10" s="614"/>
      <c r="G10" s="614">
        <f>SUM(G4:G9)</f>
        <v>1223847.1709999999</v>
      </c>
      <c r="H10" s="614"/>
      <c r="I10" s="614">
        <f>SUM(I4:I9)</f>
        <v>1254443.3502749999</v>
      </c>
      <c r="J10" s="614"/>
      <c r="K10" s="614">
        <f>SUM(K4:K9)</f>
        <v>1285804.4340318746</v>
      </c>
      <c r="L10" s="614"/>
      <c r="M10" s="614">
        <f>SUM(M4:M9)</f>
        <v>1317949.5448826714</v>
      </c>
      <c r="N10" s="614"/>
      <c r="O10" s="614">
        <f>SUM(O4:O9)</f>
        <v>1350898.2835047382</v>
      </c>
      <c r="P10" s="614"/>
      <c r="Q10" s="614">
        <f>SUM(Q4:Q9)</f>
        <v>1384670.7405923565</v>
      </c>
      <c r="R10" s="614"/>
      <c r="S10" s="614">
        <f>SUM(S4:S9)</f>
        <v>1419287.5091071655</v>
      </c>
      <c r="T10" s="614"/>
      <c r="U10" s="614">
        <f>SUM(U4:U9)</f>
        <v>1454769.6968348443</v>
      </c>
      <c r="V10" s="614"/>
      <c r="W10" s="614">
        <f>SUM(W4:W9)</f>
        <v>1491138.9392557151</v>
      </c>
      <c r="X10" s="614"/>
      <c r="Y10" s="614">
        <f>SUM(Y4:Y9)</f>
        <v>1528417.4127371081</v>
      </c>
      <c r="Z10" s="614"/>
      <c r="AA10" s="614">
        <f>SUM(AA4:AA9)</f>
        <v>1566627.8480555357</v>
      </c>
      <c r="AB10" s="614"/>
      <c r="AC10" s="614">
        <f>SUM(AC4:AC9)</f>
        <v>1605793.5442569237</v>
      </c>
      <c r="AD10" s="614"/>
      <c r="AE10" s="614">
        <f>SUM(AE4:AE9)</f>
        <v>1645938.382863347</v>
      </c>
      <c r="AF10" s="614"/>
      <c r="AG10" s="614">
        <f>SUM(AG4:AG9)</f>
        <v>1687086.8424349306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1193</v>
      </c>
      <c r="B14" s="610"/>
      <c r="C14" s="625"/>
      <c r="D14" s="610"/>
      <c r="E14" s="610">
        <f>Application!W823</f>
        <v>161000</v>
      </c>
      <c r="F14" s="610"/>
      <c r="G14" s="610">
        <f t="shared" ref="G14:G20" si="0">E14*$C$13</f>
        <v>166635</v>
      </c>
      <c r="H14" s="610"/>
      <c r="I14" s="610">
        <f t="shared" ref="I14:I20" si="1">G14*$C$13</f>
        <v>172467.22499999998</v>
      </c>
      <c r="J14" s="610"/>
      <c r="K14" s="610">
        <f t="shared" ref="K14:K20" si="2">I14*$C$13</f>
        <v>178503.57787499996</v>
      </c>
      <c r="L14" s="610"/>
      <c r="M14" s="610">
        <f t="shared" ref="M14:M20" si="3">K14*$C$13</f>
        <v>184751.20310062493</v>
      </c>
      <c r="N14" s="610"/>
      <c r="O14" s="610">
        <f t="shared" ref="O14:O20" si="4">M14*$C$13</f>
        <v>191217.49520914679</v>
      </c>
      <c r="P14" s="610"/>
      <c r="Q14" s="610">
        <f t="shared" ref="Q14:Q20" si="5">O14*$C$13</f>
        <v>197910.10754146692</v>
      </c>
      <c r="R14" s="610"/>
      <c r="S14" s="610">
        <f t="shared" ref="S14:S20" si="6">Q14*$C$13</f>
        <v>204836.96130541826</v>
      </c>
      <c r="T14" s="610"/>
      <c r="U14" s="610">
        <f t="shared" ref="U14:U20" si="7">S14*$C$13</f>
        <v>212006.25495110787</v>
      </c>
      <c r="V14" s="610"/>
      <c r="W14" s="610">
        <f t="shared" ref="W14:W20" si="8">U14*$C$13</f>
        <v>219426.47387439662</v>
      </c>
      <c r="X14" s="610"/>
      <c r="Y14" s="610">
        <f t="shared" ref="Y14:Y20" si="9">W14*$C$13</f>
        <v>227106.40046000047</v>
      </c>
      <c r="Z14" s="610"/>
      <c r="AA14" s="610">
        <f t="shared" ref="AA14:AA20" si="10">Y14*$C$13</f>
        <v>235055.12447610046</v>
      </c>
      <c r="AB14" s="610"/>
      <c r="AC14" s="610">
        <f t="shared" ref="AC14:AC20" si="11">AA14*$C$13</f>
        <v>243282.05383276395</v>
      </c>
      <c r="AD14" s="610"/>
      <c r="AE14" s="610">
        <f t="shared" ref="AE14:AE20" si="12">AC14*$C$13</f>
        <v>251796.92571691066</v>
      </c>
      <c r="AF14" s="610"/>
      <c r="AG14" s="610">
        <f t="shared" ref="AG14:AG20" si="13">AE14*$C$13</f>
        <v>260609.81811700252</v>
      </c>
      <c r="AH14" s="610"/>
    </row>
    <row r="15" spans="1:34" ht="14.25">
      <c r="A15" s="600" t="s">
        <v>516</v>
      </c>
      <c r="B15" s="600"/>
      <c r="C15" s="624"/>
      <c r="D15" s="600"/>
      <c r="E15" s="613">
        <f>Application!W825</f>
        <v>64800</v>
      </c>
      <c r="F15" s="613"/>
      <c r="G15" s="613">
        <f t="shared" si="0"/>
        <v>67068</v>
      </c>
      <c r="H15" s="613"/>
      <c r="I15" s="613">
        <f t="shared" si="1"/>
        <v>69415.37999999999</v>
      </c>
      <c r="J15" s="613"/>
      <c r="K15" s="613">
        <f t="shared" si="2"/>
        <v>71844.91829999999</v>
      </c>
      <c r="L15" s="613"/>
      <c r="M15" s="613">
        <f t="shared" si="3"/>
        <v>74359.490440499983</v>
      </c>
      <c r="N15" s="613"/>
      <c r="O15" s="613">
        <f t="shared" si="4"/>
        <v>76962.072605917478</v>
      </c>
      <c r="P15" s="613"/>
      <c r="Q15" s="613">
        <f t="shared" si="5"/>
        <v>79655.745147124588</v>
      </c>
      <c r="R15" s="613"/>
      <c r="S15" s="613">
        <f t="shared" si="6"/>
        <v>82443.696227273947</v>
      </c>
      <c r="T15" s="613"/>
      <c r="U15" s="613">
        <f t="shared" si="7"/>
        <v>85329.225595228534</v>
      </c>
      <c r="V15" s="613"/>
      <c r="W15" s="613">
        <f t="shared" si="8"/>
        <v>88315.748491061531</v>
      </c>
      <c r="X15" s="613"/>
      <c r="Y15" s="613">
        <f t="shared" si="9"/>
        <v>91406.799688248677</v>
      </c>
      <c r="Z15" s="613"/>
      <c r="AA15" s="613">
        <f t="shared" si="10"/>
        <v>94606.037677337372</v>
      </c>
      <c r="AB15" s="613"/>
      <c r="AC15" s="613">
        <f t="shared" si="11"/>
        <v>97917.248996044174</v>
      </c>
      <c r="AD15" s="613"/>
      <c r="AE15" s="613">
        <f t="shared" si="12"/>
        <v>101344.35271090572</v>
      </c>
      <c r="AF15" s="613"/>
      <c r="AG15" s="613">
        <f t="shared" si="13"/>
        <v>104891.40505578741</v>
      </c>
      <c r="AH15" s="600"/>
    </row>
    <row r="16" spans="1:34" ht="14.25">
      <c r="A16" s="600" t="s">
        <v>799</v>
      </c>
      <c r="B16" s="600"/>
      <c r="C16" s="624"/>
      <c r="D16" s="600"/>
      <c r="E16" s="613">
        <f>Application!W831</f>
        <v>114500</v>
      </c>
      <c r="F16" s="613"/>
      <c r="G16" s="613">
        <f t="shared" si="0"/>
        <v>118507.49999999999</v>
      </c>
      <c r="H16" s="613"/>
      <c r="I16" s="613">
        <f t="shared" si="1"/>
        <v>122655.26249999998</v>
      </c>
      <c r="J16" s="613"/>
      <c r="K16" s="613">
        <f t="shared" si="2"/>
        <v>126948.19668749998</v>
      </c>
      <c r="L16" s="613"/>
      <c r="M16" s="613">
        <f t="shared" si="3"/>
        <v>131391.38357156247</v>
      </c>
      <c r="N16" s="613"/>
      <c r="O16" s="613">
        <f t="shared" si="4"/>
        <v>135990.08199656714</v>
      </c>
      <c r="P16" s="613"/>
      <c r="Q16" s="613">
        <f t="shared" si="5"/>
        <v>140749.73486644699</v>
      </c>
      <c r="R16" s="613"/>
      <c r="S16" s="613">
        <f t="shared" si="6"/>
        <v>145675.97558677263</v>
      </c>
      <c r="T16" s="613"/>
      <c r="U16" s="613">
        <f t="shared" si="7"/>
        <v>150774.63473230967</v>
      </c>
      <c r="V16" s="613"/>
      <c r="W16" s="613">
        <f t="shared" si="8"/>
        <v>156051.7469479405</v>
      </c>
      <c r="X16" s="613"/>
      <c r="Y16" s="613">
        <f t="shared" si="9"/>
        <v>161513.55809111841</v>
      </c>
      <c r="Z16" s="613"/>
      <c r="AA16" s="613">
        <f t="shared" si="10"/>
        <v>167166.53262430753</v>
      </c>
      <c r="AB16" s="613"/>
      <c r="AC16" s="613">
        <f t="shared" si="11"/>
        <v>173017.36126615829</v>
      </c>
      <c r="AD16" s="613"/>
      <c r="AE16" s="613">
        <f t="shared" si="12"/>
        <v>179072.96891047381</v>
      </c>
      <c r="AF16" s="613"/>
      <c r="AG16" s="613">
        <f t="shared" si="13"/>
        <v>185340.52282234037</v>
      </c>
      <c r="AH16" s="600"/>
    </row>
    <row r="17" spans="1:33" ht="14.25">
      <c r="A17" s="600" t="s">
        <v>1194</v>
      </c>
      <c r="B17" s="600"/>
      <c r="C17" s="624"/>
      <c r="D17" s="600"/>
      <c r="E17" s="613">
        <f>Application!W838</f>
        <v>137400</v>
      </c>
      <c r="F17" s="613"/>
      <c r="G17" s="613">
        <f t="shared" si="0"/>
        <v>142209</v>
      </c>
      <c r="H17" s="613"/>
      <c r="I17" s="613">
        <f t="shared" si="1"/>
        <v>147186.315</v>
      </c>
      <c r="J17" s="613"/>
      <c r="K17" s="613">
        <f t="shared" si="2"/>
        <v>152337.836025</v>
      </c>
      <c r="L17" s="613"/>
      <c r="M17" s="613">
        <f t="shared" si="3"/>
        <v>157669.660285875</v>
      </c>
      <c r="N17" s="613"/>
      <c r="O17" s="613">
        <f t="shared" si="4"/>
        <v>163188.0983958806</v>
      </c>
      <c r="P17" s="613"/>
      <c r="Q17" s="613">
        <f t="shared" si="5"/>
        <v>168899.68183973641</v>
      </c>
      <c r="R17" s="613"/>
      <c r="S17" s="613">
        <f t="shared" si="6"/>
        <v>174811.17070412717</v>
      </c>
      <c r="T17" s="613"/>
      <c r="U17" s="613">
        <f t="shared" si="7"/>
        <v>180929.5616787716</v>
      </c>
      <c r="V17" s="613"/>
      <c r="W17" s="613">
        <f t="shared" si="8"/>
        <v>187262.09633752858</v>
      </c>
      <c r="X17" s="613"/>
      <c r="Y17" s="613">
        <f t="shared" si="9"/>
        <v>193816.26970934207</v>
      </c>
      <c r="Z17" s="613"/>
      <c r="AA17" s="613">
        <f t="shared" si="10"/>
        <v>200599.83914916904</v>
      </c>
      <c r="AB17" s="613"/>
      <c r="AC17" s="613">
        <f t="shared" si="11"/>
        <v>207620.83351938994</v>
      </c>
      <c r="AD17" s="613"/>
      <c r="AE17" s="613">
        <f t="shared" si="12"/>
        <v>214887.56269256858</v>
      </c>
      <c r="AF17" s="613"/>
      <c r="AG17" s="613">
        <f t="shared" si="13"/>
        <v>222408.62738680845</v>
      </c>
    </row>
    <row r="18" spans="1:33" ht="14.25">
      <c r="A18" s="600" t="s">
        <v>1033</v>
      </c>
      <c r="B18" s="600"/>
      <c r="C18" s="624"/>
      <c r="D18" s="600"/>
      <c r="E18" s="613">
        <f>Application!W839</f>
        <v>40000</v>
      </c>
      <c r="F18" s="613"/>
      <c r="G18" s="613">
        <f t="shared" si="0"/>
        <v>41400</v>
      </c>
      <c r="H18" s="613"/>
      <c r="I18" s="613">
        <f t="shared" si="1"/>
        <v>42849</v>
      </c>
      <c r="J18" s="613"/>
      <c r="K18" s="613">
        <f t="shared" si="2"/>
        <v>44348.714999999997</v>
      </c>
      <c r="L18" s="613"/>
      <c r="M18" s="613">
        <f t="shared" si="3"/>
        <v>45900.920024999992</v>
      </c>
      <c r="N18" s="613"/>
      <c r="O18" s="613">
        <f t="shared" si="4"/>
        <v>47507.452225874986</v>
      </c>
      <c r="P18" s="613"/>
      <c r="Q18" s="613">
        <f t="shared" si="5"/>
        <v>49170.213053780608</v>
      </c>
      <c r="R18" s="613"/>
      <c r="S18" s="613">
        <f t="shared" si="6"/>
        <v>50891.170510662923</v>
      </c>
      <c r="T18" s="613"/>
      <c r="U18" s="613">
        <f t="shared" si="7"/>
        <v>52672.361478536121</v>
      </c>
      <c r="V18" s="613"/>
      <c r="W18" s="613">
        <f t="shared" si="8"/>
        <v>54515.894130284883</v>
      </c>
      <c r="X18" s="613"/>
      <c r="Y18" s="613">
        <f t="shared" si="9"/>
        <v>56423.95042484485</v>
      </c>
      <c r="Z18" s="613"/>
      <c r="AA18" s="613">
        <f t="shared" si="10"/>
        <v>58398.788689714413</v>
      </c>
      <c r="AB18" s="613"/>
      <c r="AC18" s="613">
        <f t="shared" si="11"/>
        <v>60442.746293854412</v>
      </c>
      <c r="AD18" s="613"/>
      <c r="AE18" s="613">
        <f t="shared" si="12"/>
        <v>62558.242414139313</v>
      </c>
      <c r="AF18" s="613"/>
      <c r="AG18" s="613">
        <f t="shared" si="13"/>
        <v>64747.780898634184</v>
      </c>
    </row>
    <row r="19" spans="1:33" ht="14.25">
      <c r="A19" s="600" t="s">
        <v>59</v>
      </c>
      <c r="B19" s="600"/>
      <c r="C19" s="624"/>
      <c r="D19" s="600"/>
      <c r="E19" s="613">
        <f>Application!W848</f>
        <v>85300</v>
      </c>
      <c r="F19" s="613"/>
      <c r="G19" s="613">
        <f t="shared" si="0"/>
        <v>88285.5</v>
      </c>
      <c r="H19" s="613"/>
      <c r="I19" s="613">
        <f t="shared" si="1"/>
        <v>91375.492499999993</v>
      </c>
      <c r="J19" s="613"/>
      <c r="K19" s="613">
        <f t="shared" si="2"/>
        <v>94573.63473749999</v>
      </c>
      <c r="L19" s="613"/>
      <c r="M19" s="613">
        <f t="shared" si="3"/>
        <v>97883.711953312479</v>
      </c>
      <c r="N19" s="613"/>
      <c r="O19" s="613">
        <f t="shared" si="4"/>
        <v>101309.64187167841</v>
      </c>
      <c r="P19" s="613"/>
      <c r="Q19" s="613">
        <f t="shared" si="5"/>
        <v>104855.47933718715</v>
      </c>
      <c r="R19" s="613"/>
      <c r="S19" s="613">
        <f t="shared" si="6"/>
        <v>108525.42111398869</v>
      </c>
      <c r="T19" s="613"/>
      <c r="U19" s="613">
        <f t="shared" si="7"/>
        <v>112323.81085297829</v>
      </c>
      <c r="V19" s="613"/>
      <c r="W19" s="613">
        <f t="shared" si="8"/>
        <v>116255.14423283252</v>
      </c>
      <c r="X19" s="613"/>
      <c r="Y19" s="613">
        <f t="shared" si="9"/>
        <v>120324.07428098164</v>
      </c>
      <c r="Z19" s="613"/>
      <c r="AA19" s="613">
        <f t="shared" si="10"/>
        <v>124535.41688081599</v>
      </c>
      <c r="AB19" s="613"/>
      <c r="AC19" s="613">
        <f t="shared" si="11"/>
        <v>128894.15647164454</v>
      </c>
      <c r="AD19" s="613"/>
      <c r="AE19" s="613">
        <f t="shared" si="12"/>
        <v>133405.4519481521</v>
      </c>
      <c r="AF19" s="613"/>
      <c r="AG19" s="613">
        <f t="shared" si="13"/>
        <v>138074.64276633741</v>
      </c>
    </row>
    <row r="20" spans="1:33" ht="14.25">
      <c r="A20" s="769" t="s">
        <v>1349</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1195</v>
      </c>
      <c r="B21" s="614"/>
      <c r="C21" s="624"/>
      <c r="D21" s="614"/>
      <c r="E21" s="614">
        <f>SUM(E14:E20)</f>
        <v>603000</v>
      </c>
      <c r="F21" s="614"/>
      <c r="G21" s="614">
        <f>SUM(G14:G20)</f>
        <v>624105</v>
      </c>
      <c r="H21" s="614"/>
      <c r="I21" s="614">
        <f>SUM(I14:I20)</f>
        <v>645948.67499999981</v>
      </c>
      <c r="J21" s="614"/>
      <c r="K21" s="614">
        <f>SUM(K14:K20)</f>
        <v>668556.8786249999</v>
      </c>
      <c r="L21" s="614"/>
      <c r="M21" s="614">
        <f>SUM(M14:M20)</f>
        <v>691956.36937687488</v>
      </c>
      <c r="N21" s="614"/>
      <c r="O21" s="614">
        <f>SUM(O14:O20)</f>
        <v>716174.84230506548</v>
      </c>
      <c r="P21" s="614"/>
      <c r="Q21" s="614">
        <f>SUM(Q14:Q20)</f>
        <v>741240.96178574266</v>
      </c>
      <c r="R21" s="614"/>
      <c r="S21" s="614">
        <f>SUM(S14:S20)</f>
        <v>767184.39544824371</v>
      </c>
      <c r="T21" s="614"/>
      <c r="U21" s="614">
        <f>SUM(U14:U20)</f>
        <v>794035.84928893205</v>
      </c>
      <c r="V21" s="614"/>
      <c r="W21" s="614">
        <f>SUM(W14:W20)</f>
        <v>821827.10401404463</v>
      </c>
      <c r="X21" s="614"/>
      <c r="Y21" s="614">
        <f>SUM(Y14:Y20)</f>
        <v>850591.05265453621</v>
      </c>
      <c r="Z21" s="614"/>
      <c r="AA21" s="614">
        <f>SUM(AA14:AA20)</f>
        <v>880361.73949744483</v>
      </c>
      <c r="AB21" s="614"/>
      <c r="AC21" s="614">
        <f>SUM(AC14:AC20)</f>
        <v>911174.4003798553</v>
      </c>
      <c r="AD21" s="614"/>
      <c r="AE21" s="614">
        <f>SUM(AE14:AE20)</f>
        <v>943065.5043931501</v>
      </c>
      <c r="AF21" s="614"/>
      <c r="AG21" s="614">
        <f>SUM(AG14:AG20)</f>
        <v>976072.79704691039</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2223</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1196</v>
      </c>
      <c r="B26" s="600"/>
      <c r="C26" s="636">
        <v>1.0349999999999999</v>
      </c>
      <c r="D26" s="600"/>
      <c r="E26" s="613">
        <f>Application!AC864</f>
        <v>35000</v>
      </c>
      <c r="F26" s="613"/>
      <c r="G26" s="613">
        <f>E26*$C$26</f>
        <v>36225</v>
      </c>
      <c r="H26" s="613"/>
      <c r="I26" s="613">
        <f>G26*$C$26</f>
        <v>37492.875</v>
      </c>
      <c r="J26" s="613"/>
      <c r="K26" s="613">
        <f>I26*$C$26</f>
        <v>38805.125625000001</v>
      </c>
      <c r="L26" s="613"/>
      <c r="M26" s="613">
        <f>K26*$C$26</f>
        <v>40163.305021875</v>
      </c>
      <c r="N26" s="613"/>
      <c r="O26" s="613">
        <f>M26*$C$26</f>
        <v>41569.020697640619</v>
      </c>
      <c r="P26" s="613"/>
      <c r="Q26" s="613">
        <f>O26*$C$26</f>
        <v>43023.936422058039</v>
      </c>
      <c r="R26" s="613"/>
      <c r="S26" s="613">
        <f>Q26*$C$26</f>
        <v>44529.774196830069</v>
      </c>
      <c r="T26" s="613"/>
      <c r="U26" s="613">
        <f>S26*$C$26</f>
        <v>46088.316293719115</v>
      </c>
      <c r="V26" s="613"/>
      <c r="W26" s="613">
        <f>U26*$C$26</f>
        <v>47701.407363999278</v>
      </c>
      <c r="X26" s="613"/>
      <c r="Y26" s="613">
        <f>W26*$C$26</f>
        <v>49370.956621739249</v>
      </c>
      <c r="Z26" s="613"/>
      <c r="AA26" s="613">
        <f>Y26*$C$26</f>
        <v>51098.940103500121</v>
      </c>
      <c r="AB26" s="613"/>
      <c r="AC26" s="613">
        <f>AA26*$C$26</f>
        <v>52887.403007122623</v>
      </c>
      <c r="AD26" s="613"/>
      <c r="AE26" s="613">
        <f>AC26*$C$26</f>
        <v>54738.462112371912</v>
      </c>
      <c r="AF26" s="613"/>
      <c r="AG26" s="613">
        <f>AE26*$C$26</f>
        <v>56654.308286304928</v>
      </c>
    </row>
    <row r="27" spans="1:33" ht="14.25">
      <c r="A27" s="1406" t="s">
        <v>1197</v>
      </c>
      <c r="B27" s="600"/>
      <c r="C27" s="636"/>
      <c r="D27" s="600"/>
      <c r="E27" s="613">
        <f>Application!AC865</f>
        <v>27600</v>
      </c>
      <c r="F27" s="613"/>
      <c r="G27" s="613">
        <f>$E$27</f>
        <v>27600</v>
      </c>
      <c r="H27" s="613"/>
      <c r="I27" s="613">
        <f>$E$27</f>
        <v>27600</v>
      </c>
      <c r="J27" s="613"/>
      <c r="K27" s="613">
        <f>$E$27</f>
        <v>27600</v>
      </c>
      <c r="L27" s="613"/>
      <c r="M27" s="613">
        <f>$E$27</f>
        <v>27600</v>
      </c>
      <c r="N27" s="613"/>
      <c r="O27" s="613">
        <f>$E$27</f>
        <v>27600</v>
      </c>
      <c r="P27" s="613"/>
      <c r="Q27" s="613">
        <f>$E$27</f>
        <v>27600</v>
      </c>
      <c r="R27" s="613"/>
      <c r="S27" s="613">
        <f>$E$27</f>
        <v>27600</v>
      </c>
      <c r="T27" s="613"/>
      <c r="U27" s="613">
        <f>$E$27</f>
        <v>27600</v>
      </c>
      <c r="V27" s="613"/>
      <c r="W27" s="613">
        <f>$E$27</f>
        <v>27600</v>
      </c>
      <c r="X27" s="613"/>
      <c r="Y27" s="613">
        <f>$E$27</f>
        <v>27600</v>
      </c>
      <c r="Z27" s="613"/>
      <c r="AA27" s="613">
        <f>$E$27</f>
        <v>27600</v>
      </c>
      <c r="AB27" s="613"/>
      <c r="AC27" s="613">
        <f>$E$27</f>
        <v>27600</v>
      </c>
      <c r="AD27" s="613"/>
      <c r="AE27" s="613">
        <f>$E$27</f>
        <v>27600</v>
      </c>
      <c r="AF27" s="613"/>
      <c r="AG27" s="613">
        <f>$E$27</f>
        <v>27600</v>
      </c>
    </row>
    <row r="28" spans="1:33" s="1387" customFormat="1" ht="14.25">
      <c r="A28" s="1406" t="s">
        <v>2224</v>
      </c>
      <c r="B28" s="600"/>
      <c r="C28" s="636"/>
      <c r="D28" s="600"/>
      <c r="E28" s="613">
        <f>Application!AC866</f>
        <v>7150</v>
      </c>
      <c r="F28" s="613"/>
      <c r="G28" s="613">
        <f>E28</f>
        <v>7150</v>
      </c>
      <c r="H28" s="613"/>
      <c r="I28" s="613">
        <f>E28</f>
        <v>7150</v>
      </c>
      <c r="J28" s="613"/>
      <c r="K28" s="613">
        <f>E28</f>
        <v>7150</v>
      </c>
      <c r="L28" s="613"/>
      <c r="M28" s="613">
        <f>E28</f>
        <v>7150</v>
      </c>
      <c r="N28" s="613"/>
      <c r="O28" s="613">
        <f>E28</f>
        <v>7150</v>
      </c>
      <c r="P28" s="613"/>
      <c r="Q28" s="613">
        <f>E28</f>
        <v>7150</v>
      </c>
      <c r="R28" s="613"/>
      <c r="S28" s="613">
        <f>E28</f>
        <v>7150</v>
      </c>
      <c r="T28" s="613"/>
      <c r="U28" s="613">
        <f>E28</f>
        <v>7150</v>
      </c>
      <c r="V28" s="613"/>
      <c r="W28" s="613">
        <f>E28</f>
        <v>7150</v>
      </c>
      <c r="X28" s="613"/>
      <c r="Y28" s="613">
        <f>E28</f>
        <v>7150</v>
      </c>
      <c r="Z28" s="613"/>
      <c r="AA28" s="613">
        <f>E28</f>
        <v>7150</v>
      </c>
      <c r="AB28" s="613"/>
      <c r="AC28" s="613">
        <f>E28</f>
        <v>7150</v>
      </c>
      <c r="AD28" s="613"/>
      <c r="AE28" s="613">
        <f>E28</f>
        <v>7150</v>
      </c>
      <c r="AF28" s="613"/>
      <c r="AG28" s="613">
        <f>E28</f>
        <v>7150</v>
      </c>
    </row>
    <row r="29" spans="1:33" ht="14.25">
      <c r="A29" s="1406" t="s">
        <v>1198</v>
      </c>
      <c r="B29" s="600"/>
      <c r="C29" s="634">
        <v>1.02</v>
      </c>
      <c r="D29" s="600"/>
      <c r="E29" s="613">
        <f>Application!AC867</f>
        <v>10000</v>
      </c>
      <c r="F29" s="613"/>
      <c r="G29" s="613">
        <f>E29*$C$29</f>
        <v>10200</v>
      </c>
      <c r="H29" s="613"/>
      <c r="I29" s="613">
        <f>G29*$C$29</f>
        <v>10404</v>
      </c>
      <c r="J29" s="613"/>
      <c r="K29" s="613">
        <f>I29*$C$29</f>
        <v>10612.08</v>
      </c>
      <c r="L29" s="613"/>
      <c r="M29" s="613">
        <f>K29*$C$29</f>
        <v>10824.321599999999</v>
      </c>
      <c r="N29" s="613"/>
      <c r="O29" s="613">
        <f>M29*$C$29</f>
        <v>11040.808031999999</v>
      </c>
      <c r="P29" s="613"/>
      <c r="Q29" s="613">
        <f>O29*$C$29</f>
        <v>11261.62419264</v>
      </c>
      <c r="R29" s="613"/>
      <c r="S29" s="613">
        <f>Q29*$C$29</f>
        <v>11486.8566764928</v>
      </c>
      <c r="T29" s="613"/>
      <c r="U29" s="613">
        <f>S29*$C$29</f>
        <v>11716.593810022656</v>
      </c>
      <c r="V29" s="613"/>
      <c r="W29" s="613">
        <f>U29*$C$29</f>
        <v>11950.925686223109</v>
      </c>
      <c r="X29" s="613"/>
      <c r="Y29" s="613">
        <f>W29*$C$29</f>
        <v>12189.944199947571</v>
      </c>
      <c r="Z29" s="613"/>
      <c r="AA29" s="613">
        <f>Y29*$C$29</f>
        <v>12433.743083946523</v>
      </c>
      <c r="AB29" s="613"/>
      <c r="AC29" s="613">
        <f>AA29*$C$29</f>
        <v>12682.417945625453</v>
      </c>
      <c r="AD29" s="613"/>
      <c r="AE29" s="613">
        <f>AC29*$C$29</f>
        <v>12936.066304537962</v>
      </c>
      <c r="AF29" s="613"/>
      <c r="AG29" s="613">
        <f>AE29*$C$29</f>
        <v>13194.787630628722</v>
      </c>
    </row>
    <row r="30" spans="1:33" s="1387" customFormat="1" ht="14.25">
      <c r="A30" s="1406"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682750</v>
      </c>
      <c r="F34" s="614"/>
      <c r="G34" s="614">
        <f>SUM(G21:G32)</f>
        <v>705280</v>
      </c>
      <c r="H34" s="614"/>
      <c r="I34" s="614">
        <f>SUM(I21:I32)</f>
        <v>728595.54999999981</v>
      </c>
      <c r="J34" s="614"/>
      <c r="K34" s="614">
        <f>SUM(K21:K32)</f>
        <v>752724.08424999984</v>
      </c>
      <c r="L34" s="614"/>
      <c r="M34" s="614">
        <f>SUM(M21:M32)</f>
        <v>777693.99599874986</v>
      </c>
      <c r="N34" s="614"/>
      <c r="O34" s="614">
        <f>SUM(O21:O32)</f>
        <v>803534.67103470606</v>
      </c>
      <c r="P34" s="614"/>
      <c r="Q34" s="614">
        <f>SUM(Q21:Q32)</f>
        <v>830276.52240044065</v>
      </c>
      <c r="R34" s="614"/>
      <c r="S34" s="614">
        <f>SUM(S21:S32)</f>
        <v>857951.02632156666</v>
      </c>
      <c r="T34" s="614"/>
      <c r="U34" s="614">
        <f>SUM(U21:U32)</f>
        <v>886590.75939267385</v>
      </c>
      <c r="V34" s="614"/>
      <c r="W34" s="614">
        <f>SUM(W21:W32)</f>
        <v>916229.437064267</v>
      </c>
      <c r="X34" s="614"/>
      <c r="Y34" s="614">
        <f>SUM(Y21:Y32)</f>
        <v>946901.95347622293</v>
      </c>
      <c r="Z34" s="614"/>
      <c r="AA34" s="614">
        <f>SUM(AA21:AA32)</f>
        <v>978644.4226848915</v>
      </c>
      <c r="AB34" s="614"/>
      <c r="AC34" s="614">
        <f>SUM(AC21:AC32)</f>
        <v>1011494.2213326034</v>
      </c>
      <c r="AD34" s="614"/>
      <c r="AE34" s="614">
        <f>SUM(AE21:AE32)</f>
        <v>1045490.03281006</v>
      </c>
      <c r="AF34" s="614"/>
      <c r="AG34" s="614">
        <f>SUM(AG21:AG32)</f>
        <v>1080671.8929638441</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1199</v>
      </c>
      <c r="B36" s="614"/>
      <c r="C36" s="615"/>
      <c r="D36" s="614"/>
      <c r="E36" s="614">
        <f>E10-E34</f>
        <v>511247.24</v>
      </c>
      <c r="F36" s="614"/>
      <c r="G36" s="614">
        <f>G10-G34</f>
        <v>518567.17099999986</v>
      </c>
      <c r="H36" s="614"/>
      <c r="I36" s="614">
        <f>I10-I34</f>
        <v>525847.80027500005</v>
      </c>
      <c r="J36" s="614"/>
      <c r="K36" s="614">
        <f>K10-K34</f>
        <v>533080.3497818748</v>
      </c>
      <c r="L36" s="614"/>
      <c r="M36" s="614">
        <f>M10-M34</f>
        <v>540255.54888392158</v>
      </c>
      <c r="N36" s="614"/>
      <c r="O36" s="614">
        <f>O10-O34</f>
        <v>547363.61247003218</v>
      </c>
      <c r="P36" s="614"/>
      <c r="Q36" s="614">
        <f>Q10-Q34</f>
        <v>554394.21819191589</v>
      </c>
      <c r="R36" s="614"/>
      <c r="S36" s="614">
        <f>S10-S34</f>
        <v>561336.48278559884</v>
      </c>
      <c r="T36" s="614"/>
      <c r="U36" s="614">
        <f>U10-U34</f>
        <v>568178.93744217046</v>
      </c>
      <c r="V36" s="614"/>
      <c r="W36" s="614">
        <f>W10-W34</f>
        <v>574909.50219144812</v>
      </c>
      <c r="X36" s="614"/>
      <c r="Y36" s="614">
        <f>Y10-Y34</f>
        <v>581515.45926088514</v>
      </c>
      <c r="Z36" s="614"/>
      <c r="AA36" s="614">
        <f>AA10-AA34</f>
        <v>587983.4253706442</v>
      </c>
      <c r="AB36" s="614"/>
      <c r="AC36" s="614">
        <f>AC10-AC34</f>
        <v>594299.32292432035</v>
      </c>
      <c r="AD36" s="614"/>
      <c r="AE36" s="614">
        <f>AE10-AE34</f>
        <v>600448.35005328699</v>
      </c>
      <c r="AF36" s="614"/>
      <c r="AG36" s="614">
        <f>AG10-AG34</f>
        <v>606414.9494710865</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Tranche B - Chase</v>
      </c>
      <c r="B39" s="617"/>
      <c r="C39" s="611"/>
      <c r="D39" s="600"/>
      <c r="E39" s="610">
        <f>Application!AF630</f>
        <v>445168</v>
      </c>
      <c r="F39" s="610"/>
      <c r="G39" s="610">
        <f>$E$39</f>
        <v>445168</v>
      </c>
      <c r="H39" s="610"/>
      <c r="I39" s="610">
        <f>$E$39</f>
        <v>445168</v>
      </c>
      <c r="J39" s="610"/>
      <c r="K39" s="610">
        <f>$E$39</f>
        <v>445168</v>
      </c>
      <c r="L39" s="610"/>
      <c r="M39" s="610">
        <f>$E$39</f>
        <v>445168</v>
      </c>
      <c r="N39" s="610"/>
      <c r="O39" s="610">
        <f>$E$39</f>
        <v>445168</v>
      </c>
      <c r="P39" s="610"/>
      <c r="Q39" s="610">
        <f>$E$39</f>
        <v>445168</v>
      </c>
      <c r="R39" s="610"/>
      <c r="S39" s="610">
        <f>$E$39</f>
        <v>445168</v>
      </c>
      <c r="T39" s="610"/>
      <c r="U39" s="610">
        <f>$E$39</f>
        <v>445168</v>
      </c>
      <c r="V39" s="610"/>
      <c r="W39" s="610">
        <f>$E$39</f>
        <v>445168</v>
      </c>
      <c r="X39" s="610"/>
      <c r="Y39" s="610">
        <f>$E$39</f>
        <v>445168</v>
      </c>
      <c r="Z39" s="610"/>
      <c r="AA39" s="610">
        <f>$E$39</f>
        <v>445168</v>
      </c>
      <c r="AB39" s="610"/>
      <c r="AC39" s="610">
        <f>$E$39</f>
        <v>445168</v>
      </c>
      <c r="AD39" s="610"/>
      <c r="AE39" s="610">
        <f>$E$39</f>
        <v>445168</v>
      </c>
      <c r="AF39" s="610"/>
      <c r="AG39" s="610">
        <f>$E$39</f>
        <v>445168</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1201</v>
      </c>
      <c r="B42" s="614"/>
      <c r="C42" s="615"/>
      <c r="D42" s="614"/>
      <c r="E42" s="614">
        <f>SUM(E39:E41)</f>
        <v>445168</v>
      </c>
      <c r="F42" s="614"/>
      <c r="G42" s="614">
        <f>SUM(G39:G41)</f>
        <v>445168</v>
      </c>
      <c r="H42" s="614"/>
      <c r="I42" s="614">
        <f>SUM(I39:I41)</f>
        <v>445168</v>
      </c>
      <c r="J42" s="614"/>
      <c r="K42" s="614">
        <f>SUM(K39:K41)</f>
        <v>445168</v>
      </c>
      <c r="L42" s="614"/>
      <c r="M42" s="614">
        <f>SUM(M39:M41)</f>
        <v>445168</v>
      </c>
      <c r="N42" s="614"/>
      <c r="O42" s="614">
        <f>SUM(O39:O41)</f>
        <v>445168</v>
      </c>
      <c r="P42" s="614"/>
      <c r="Q42" s="614">
        <f>SUM(Q39:Q41)</f>
        <v>445168</v>
      </c>
      <c r="R42" s="614"/>
      <c r="S42" s="614">
        <f>SUM(S39:S41)</f>
        <v>445168</v>
      </c>
      <c r="T42" s="614"/>
      <c r="U42" s="614">
        <f>SUM(U39:U41)</f>
        <v>445168</v>
      </c>
      <c r="V42" s="614"/>
      <c r="W42" s="614">
        <f>SUM(W39:W41)</f>
        <v>445168</v>
      </c>
      <c r="X42" s="614"/>
      <c r="Y42" s="614">
        <f>SUM(Y39:Y41)</f>
        <v>445168</v>
      </c>
      <c r="Z42" s="614"/>
      <c r="AA42" s="614">
        <f>SUM(AA39:AA41)</f>
        <v>445168</v>
      </c>
      <c r="AB42" s="614"/>
      <c r="AC42" s="614">
        <f>SUM(AC39:AC41)</f>
        <v>445168</v>
      </c>
      <c r="AD42" s="614"/>
      <c r="AE42" s="614">
        <f>SUM(AE39:AE41)</f>
        <v>445168</v>
      </c>
      <c r="AF42" s="614"/>
      <c r="AG42" s="614">
        <f>SUM(AG39:AG41)</f>
        <v>445168</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1202</v>
      </c>
      <c r="B44" s="614"/>
      <c r="C44" s="615"/>
      <c r="D44" s="614"/>
      <c r="E44" s="614">
        <f>E36-E42</f>
        <v>66079.239999999991</v>
      </c>
      <c r="F44" s="614"/>
      <c r="G44" s="614">
        <f>G36-G42</f>
        <v>73399.170999999857</v>
      </c>
      <c r="H44" s="614"/>
      <c r="I44" s="614">
        <f>I36-I42</f>
        <v>80679.800275000045</v>
      </c>
      <c r="J44" s="614"/>
      <c r="K44" s="614">
        <f>K36-K42</f>
        <v>87912.3497818748</v>
      </c>
      <c r="L44" s="614"/>
      <c r="M44" s="614">
        <f>M36-M42</f>
        <v>95087.548883921583</v>
      </c>
      <c r="N44" s="614"/>
      <c r="O44" s="614">
        <f>O36-O42</f>
        <v>102195.61247003218</v>
      </c>
      <c r="P44" s="614"/>
      <c r="Q44" s="614">
        <f>Q36-Q42</f>
        <v>109226.21819191589</v>
      </c>
      <c r="R44" s="614"/>
      <c r="S44" s="614">
        <f>S36-S42</f>
        <v>116168.48278559884</v>
      </c>
      <c r="T44" s="614"/>
      <c r="U44" s="614">
        <f>U36-U42</f>
        <v>123010.93744217046</v>
      </c>
      <c r="V44" s="614"/>
      <c r="W44" s="614">
        <f>W36-W42</f>
        <v>129741.50219144812</v>
      </c>
      <c r="X44" s="614"/>
      <c r="Y44" s="614">
        <f>Y36-Y42</f>
        <v>136347.45926088514</v>
      </c>
      <c r="Z44" s="614"/>
      <c r="AA44" s="614">
        <f>AA36-AA42</f>
        <v>142815.4253706442</v>
      </c>
      <c r="AB44" s="614"/>
      <c r="AC44" s="614">
        <f>AC36-AC42</f>
        <v>149131.32292432035</v>
      </c>
      <c r="AD44" s="614"/>
      <c r="AE44" s="614">
        <f>AE36-AE42</f>
        <v>155280.35005328699</v>
      </c>
      <c r="AF44" s="614"/>
      <c r="AG44" s="614">
        <f>AG36-AG42</f>
        <v>161246.9494710865</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1203</v>
      </c>
      <c r="B46" s="618"/>
      <c r="C46" s="611"/>
      <c r="D46" s="618"/>
      <c r="E46" s="618">
        <f>E44/(E4+E6+E8)</f>
        <v>5.1468873747145337E-2</v>
      </c>
      <c r="F46" s="618"/>
      <c r="G46" s="618">
        <f>G44/(G4+G6+G8)</f>
        <v>5.577594216622974E-2</v>
      </c>
      <c r="H46" s="618"/>
      <c r="I46" s="618">
        <f>I44/(I4+I6+I8)</f>
        <v>5.981315476645592E-2</v>
      </c>
      <c r="J46" s="618"/>
      <c r="K46" s="618">
        <f>K44/(K4+K6+K8)</f>
        <v>6.3585474690559987E-2</v>
      </c>
      <c r="L46" s="618"/>
      <c r="M46" s="618">
        <f>M44/(M4+M6+M8)</f>
        <v>6.7097728289681649E-2</v>
      </c>
      <c r="N46" s="618"/>
      <c r="O46" s="618">
        <f>O44/(O4+O6+O8)</f>
        <v>7.0354608305930655E-2</v>
      </c>
      <c r="P46" s="618"/>
      <c r="Q46" s="618">
        <f>Q44/(Q4+Q6+Q8)</f>
        <v>7.3360676975831887E-2</v>
      </c>
      <c r="R46" s="618"/>
      <c r="S46" s="618">
        <f>S44/(S4+S6+S8)</f>
        <v>7.6120369056562637E-2</v>
      </c>
      <c r="T46" s="618"/>
      <c r="U46" s="618">
        <f>U44/(U4+U6+U8)</f>
        <v>7.8637994776850267E-2</v>
      </c>
      <c r="V46" s="618"/>
      <c r="W46" s="618">
        <f>W44/(W4+W6+W8)</f>
        <v>8.0917742714352689E-2</v>
      </c>
      <c r="X46" s="618"/>
      <c r="Y46" s="618">
        <f>Y44/(Y4+Y6+Y8)</f>
        <v>8.2963682601301048E-2</v>
      </c>
      <c r="Z46" s="618"/>
      <c r="AA46" s="618">
        <f>AA44/(AA4+AA6+AA8)</f>
        <v>8.4779768060136526E-2</v>
      </c>
      <c r="AB46" s="618"/>
      <c r="AC46" s="618">
        <f>AC44/(AC4+AC6+AC8)</f>
        <v>8.6369839270836829E-2</v>
      </c>
      <c r="AD46" s="618"/>
      <c r="AE46" s="618">
        <f>AE44/(AE4+AE6+AE8)</f>
        <v>8.7737625571580408E-2</v>
      </c>
      <c r="AF46" s="618"/>
      <c r="AG46" s="618">
        <f>AG44/(AG4+AG6+AG8)</f>
        <v>8.8886747994357779E-2</v>
      </c>
      <c r="AH46" s="618"/>
      <c r="AI46" s="618"/>
    </row>
    <row r="47" spans="1:35" ht="14.25">
      <c r="A47" s="618" t="s">
        <v>1204</v>
      </c>
      <c r="B47" s="618"/>
      <c r="C47" s="611"/>
      <c r="D47" s="618"/>
      <c r="E47" s="618">
        <f>E44/E42</f>
        <v>0.14843663515796282</v>
      </c>
      <c r="F47" s="618"/>
      <c r="G47" s="618">
        <f>G44/G42</f>
        <v>0.16487971058117354</v>
      </c>
      <c r="H47" s="618"/>
      <c r="I47" s="618">
        <f>I44/I42</f>
        <v>0.18123450085136408</v>
      </c>
      <c r="J47" s="618"/>
      <c r="K47" s="618">
        <f>K44/K42</f>
        <v>0.19748128747321192</v>
      </c>
      <c r="L47" s="618"/>
      <c r="M47" s="618">
        <f>M44/M42</f>
        <v>0.21359924541728423</v>
      </c>
      <c r="N47" s="618"/>
      <c r="O47" s="618">
        <f>O44/O42</f>
        <v>0.2295663939681922</v>
      </c>
      <c r="P47" s="618"/>
      <c r="Q47" s="618">
        <f>Q44/Q42</f>
        <v>0.24535954559158765</v>
      </c>
      <c r="R47" s="618"/>
      <c r="S47" s="618">
        <f>S44/S42</f>
        <v>0.26095425274412992</v>
      </c>
      <c r="T47" s="618"/>
      <c r="U47" s="618">
        <f>U44/U42</f>
        <v>0.27632475254773581</v>
      </c>
      <c r="V47" s="618"/>
      <c r="W47" s="618">
        <f>W44/W42</f>
        <v>0.29144390924650498</v>
      </c>
      <c r="X47" s="618"/>
      <c r="Y47" s="618">
        <f>Y44/Y42</f>
        <v>0.30628315436169073</v>
      </c>
      <c r="Z47" s="618"/>
      <c r="AA47" s="618">
        <f>AA44/AA42</f>
        <v>0.32081242445693353</v>
      </c>
      <c r="AB47" s="618"/>
      <c r="AC47" s="618">
        <f>AC44/AC42</f>
        <v>0.33500009642274459</v>
      </c>
      <c r="AD47" s="618"/>
      <c r="AE47" s="618">
        <f>AE44/AE42</f>
        <v>0.34881292018583321</v>
      </c>
      <c r="AF47" s="618"/>
      <c r="AG47" s="618">
        <f>AG44/AG42</f>
        <v>0.36221594874538715</v>
      </c>
      <c r="AH47" s="618"/>
      <c r="AI47" s="618"/>
    </row>
    <row r="48" spans="1:35" ht="14.25">
      <c r="A48" s="619" t="s">
        <v>1205</v>
      </c>
      <c r="B48" s="619"/>
      <c r="C48" s="620"/>
      <c r="D48" s="619"/>
      <c r="E48" s="1510">
        <f>E36/E42</f>
        <v>1.1484366351579629</v>
      </c>
      <c r="F48" s="619"/>
      <c r="G48" s="619">
        <f>G36/G42</f>
        <v>1.1648797105811735</v>
      </c>
      <c r="H48" s="619"/>
      <c r="I48" s="619">
        <f>I36/I42</f>
        <v>1.1812345008513641</v>
      </c>
      <c r="J48" s="619"/>
      <c r="K48" s="619">
        <f>K36/K42</f>
        <v>1.1974812874732119</v>
      </c>
      <c r="L48" s="619"/>
      <c r="M48" s="619">
        <f>M36/M42</f>
        <v>1.2135992454172841</v>
      </c>
      <c r="N48" s="619"/>
      <c r="O48" s="619">
        <f>O36/O42</f>
        <v>1.2295663939681922</v>
      </c>
      <c r="P48" s="619"/>
      <c r="Q48" s="619">
        <f>Q36/Q42</f>
        <v>1.2453595455915876</v>
      </c>
      <c r="R48" s="619"/>
      <c r="S48" s="619">
        <f>S36/S42</f>
        <v>1.26095425274413</v>
      </c>
      <c r="T48" s="619"/>
      <c r="U48" s="619">
        <f>U36/U42</f>
        <v>1.2763247525477359</v>
      </c>
      <c r="V48" s="619"/>
      <c r="W48" s="619">
        <f>W36/W42</f>
        <v>1.2914439092465049</v>
      </c>
      <c r="X48" s="619"/>
      <c r="Y48" s="619">
        <f>Y36/Y42</f>
        <v>1.3062831543616906</v>
      </c>
      <c r="Z48" s="619"/>
      <c r="AA48" s="619">
        <f>AA36/AA42</f>
        <v>1.3208124244569335</v>
      </c>
      <c r="AB48" s="619"/>
      <c r="AC48" s="619">
        <f>AC36/AC42</f>
        <v>1.3350000964227446</v>
      </c>
      <c r="AD48" s="619"/>
      <c r="AE48" s="619">
        <f>AE36/AE42</f>
        <v>1.3488129201858332</v>
      </c>
      <c r="AF48" s="619"/>
      <c r="AG48" s="619">
        <f>AG36/AG42</f>
        <v>1.3622159487453871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9">
        <v>1.0349999999999999</v>
      </c>
      <c r="D52" s="598"/>
      <c r="E52" s="627">
        <v>10000</v>
      </c>
      <c r="F52" s="598"/>
      <c r="G52" s="1411">
        <f>E52*$C$52</f>
        <v>10350</v>
      </c>
      <c r="H52" s="1411"/>
      <c r="I52" s="1411">
        <f>G52*$C$52</f>
        <v>10712.25</v>
      </c>
      <c r="J52" s="1411"/>
      <c r="K52" s="1411">
        <f>I52*$C$52</f>
        <v>11087.178749999999</v>
      </c>
      <c r="L52" s="1411"/>
      <c r="M52" s="1411">
        <f>K52*$C$52</f>
        <v>11475.230006249998</v>
      </c>
      <c r="N52" s="1411"/>
      <c r="O52" s="1411">
        <f>M52*$C$52</f>
        <v>11876.863056468746</v>
      </c>
      <c r="P52" s="1411"/>
      <c r="Q52" s="1411">
        <f>O52*$C$52</f>
        <v>12292.553263445152</v>
      </c>
      <c r="R52" s="1411"/>
      <c r="S52" s="1411">
        <f>Q52*$C$52</f>
        <v>12722.792627665731</v>
      </c>
      <c r="T52" s="1411"/>
      <c r="U52" s="1411">
        <f>S52*$C$52</f>
        <v>13168.09036963403</v>
      </c>
      <c r="V52" s="1411"/>
      <c r="W52" s="1411">
        <f>U52*$C$52</f>
        <v>13628.973532571221</v>
      </c>
      <c r="X52" s="1411"/>
      <c r="Y52" s="1411">
        <f>W52*$C$52</f>
        <v>14105.987606211213</v>
      </c>
      <c r="Z52" s="1411"/>
      <c r="AA52" s="1411">
        <f>Y52*$C$52</f>
        <v>14599.697172428603</v>
      </c>
      <c r="AB52" s="1411"/>
      <c r="AC52" s="1411">
        <f>AA52*$C$52</f>
        <v>15110.686573463603</v>
      </c>
      <c r="AD52" s="1411"/>
      <c r="AE52" s="1411">
        <f>AC52*$C$52</f>
        <v>15639.560603534828</v>
      </c>
      <c r="AF52" s="1411"/>
      <c r="AG52" s="1411">
        <f>AE52*$C$52</f>
        <v>16186.945224658546</v>
      </c>
      <c r="AH52" s="598"/>
      <c r="AI52" s="598"/>
    </row>
    <row r="53" spans="1:35">
      <c r="A53" s="582" t="s">
        <v>1208</v>
      </c>
      <c r="B53" s="582"/>
      <c r="C53" s="637"/>
      <c r="D53" s="582"/>
      <c r="E53" s="628">
        <v>5000</v>
      </c>
      <c r="F53" s="607"/>
      <c r="G53" s="1410">
        <f t="shared" ref="G53:AG56" si="14">E53*$C$52</f>
        <v>5175</v>
      </c>
      <c r="H53" s="1410"/>
      <c r="I53" s="1410">
        <f t="shared" si="14"/>
        <v>5356.125</v>
      </c>
      <c r="J53" s="1410"/>
      <c r="K53" s="1410">
        <f t="shared" si="14"/>
        <v>5543.5893749999996</v>
      </c>
      <c r="L53" s="1410"/>
      <c r="M53" s="1410">
        <f t="shared" si="14"/>
        <v>5737.615003124999</v>
      </c>
      <c r="N53" s="1410"/>
      <c r="O53" s="1410">
        <f t="shared" si="14"/>
        <v>5938.4315282343732</v>
      </c>
      <c r="P53" s="1410"/>
      <c r="Q53" s="1410">
        <f t="shared" si="14"/>
        <v>6146.276631722576</v>
      </c>
      <c r="R53" s="1410"/>
      <c r="S53" s="1410">
        <f t="shared" si="14"/>
        <v>6361.3963138328654</v>
      </c>
      <c r="T53" s="1410"/>
      <c r="U53" s="1410">
        <f t="shared" si="14"/>
        <v>6584.0451848170151</v>
      </c>
      <c r="V53" s="1410"/>
      <c r="W53" s="1410">
        <f t="shared" si="14"/>
        <v>6814.4867662856104</v>
      </c>
      <c r="X53" s="1410"/>
      <c r="Y53" s="1410">
        <f t="shared" si="14"/>
        <v>7052.9938031056063</v>
      </c>
      <c r="Z53" s="1410"/>
      <c r="AA53" s="1410">
        <f t="shared" si="14"/>
        <v>7299.8485862143016</v>
      </c>
      <c r="AB53" s="1410"/>
      <c r="AC53" s="1410">
        <f t="shared" si="14"/>
        <v>7555.3432867318015</v>
      </c>
      <c r="AD53" s="1410"/>
      <c r="AE53" s="1410">
        <f t="shared" si="14"/>
        <v>7819.7803017674141</v>
      </c>
      <c r="AF53" s="1410"/>
      <c r="AG53" s="1410">
        <f t="shared" si="14"/>
        <v>8093.472612329273</v>
      </c>
      <c r="AH53" s="607"/>
      <c r="AI53" s="607"/>
    </row>
    <row r="54" spans="1:35">
      <c r="A54" s="582" t="s">
        <v>1209</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1210</v>
      </c>
      <c r="B57" s="582"/>
      <c r="C57" s="624"/>
      <c r="D57" s="582"/>
      <c r="E57" s="607">
        <f>SUM(E52:E56)</f>
        <v>15000</v>
      </c>
      <c r="F57" s="607"/>
      <c r="G57" s="607">
        <f>SUM(G52:G56)</f>
        <v>15525</v>
      </c>
      <c r="H57" s="607"/>
      <c r="I57" s="607">
        <f>SUM(I52:I56)</f>
        <v>16068.375</v>
      </c>
      <c r="J57" s="607"/>
      <c r="K57" s="607">
        <f>SUM(K52:K56)</f>
        <v>16630.768124999999</v>
      </c>
      <c r="L57" s="607"/>
      <c r="M57" s="607">
        <f>SUM(M52:M56)</f>
        <v>17212.845009374996</v>
      </c>
      <c r="N57" s="607"/>
      <c r="O57" s="607">
        <f>SUM(O52:O56)</f>
        <v>17815.294584703119</v>
      </c>
      <c r="P57" s="607"/>
      <c r="Q57" s="607">
        <f>SUM(Q52:Q56)</f>
        <v>18438.829895167728</v>
      </c>
      <c r="R57" s="607"/>
      <c r="S57" s="607">
        <f>SUM(S52:S56)</f>
        <v>19084.188941498596</v>
      </c>
      <c r="T57" s="607"/>
      <c r="U57" s="607">
        <f>SUM(U52:U56)</f>
        <v>19752.135554451044</v>
      </c>
      <c r="V57" s="607"/>
      <c r="W57" s="607">
        <f>SUM(W52:W56)</f>
        <v>20443.460298856829</v>
      </c>
      <c r="X57" s="607"/>
      <c r="Y57" s="607">
        <f>SUM(Y52:Y56)</f>
        <v>21158.981409316817</v>
      </c>
      <c r="Z57" s="607"/>
      <c r="AA57" s="607">
        <f>SUM(AA52:AA56)</f>
        <v>21899.545758642904</v>
      </c>
      <c r="AB57" s="607"/>
      <c r="AC57" s="607">
        <f>SUM(AC52:AC56)</f>
        <v>22666.029860195405</v>
      </c>
      <c r="AD57" s="607"/>
      <c r="AE57" s="607">
        <f>SUM(AE52:AE56)</f>
        <v>23459.340905302241</v>
      </c>
      <c r="AF57" s="607"/>
      <c r="AG57" s="607">
        <f>SUM(AG52:AG56)</f>
        <v>24280.417836987821</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51079.239999999991</v>
      </c>
      <c r="F59" s="598"/>
      <c r="G59" s="598">
        <f>G44-G57</f>
        <v>57874.170999999857</v>
      </c>
      <c r="H59" s="598"/>
      <c r="I59" s="598">
        <f>I44-I57</f>
        <v>64611.425275000045</v>
      </c>
      <c r="J59" s="598"/>
      <c r="K59" s="598">
        <f>K44-K57</f>
        <v>71281.581656874798</v>
      </c>
      <c r="L59" s="598"/>
      <c r="M59" s="598">
        <f>M44-M57</f>
        <v>77874.703874546583</v>
      </c>
      <c r="N59" s="598"/>
      <c r="O59" s="598">
        <f>O44-O57</f>
        <v>84380.317885329059</v>
      </c>
      <c r="P59" s="598"/>
      <c r="Q59" s="598">
        <f>Q44-Q57</f>
        <v>90787.388296748162</v>
      </c>
      <c r="R59" s="598"/>
      <c r="S59" s="598">
        <f>S44-S57</f>
        <v>97084.293844100248</v>
      </c>
      <c r="T59" s="598"/>
      <c r="U59" s="598">
        <f>U44-U57</f>
        <v>103258.80188771941</v>
      </c>
      <c r="V59" s="598"/>
      <c r="W59" s="598">
        <f>W44-W57</f>
        <v>109298.04189259128</v>
      </c>
      <c r="X59" s="598"/>
      <c r="Y59" s="598">
        <f>Y44-Y57</f>
        <v>115188.47785156831</v>
      </c>
      <c r="Z59" s="598"/>
      <c r="AA59" s="598">
        <f>AA44-AA57</f>
        <v>120915.8796120013</v>
      </c>
      <c r="AB59" s="598"/>
      <c r="AC59" s="598">
        <f>AC44-AC57</f>
        <v>126465.29306412494</v>
      </c>
      <c r="AD59" s="598"/>
      <c r="AE59" s="598">
        <f>AE44-AE57</f>
        <v>131821.00914798476</v>
      </c>
      <c r="AF59" s="598"/>
      <c r="AG59" s="598">
        <f>AG44-AG57</f>
        <v>136966.53163409868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511">
        <v>1.0249999999999999</v>
      </c>
      <c r="D61" s="598"/>
      <c r="E61" s="627">
        <f>E59</f>
        <v>51079.239999999991</v>
      </c>
      <c r="F61" s="598"/>
      <c r="G61" s="1417">
        <f>G59*$C$61</f>
        <v>59321.025274999847</v>
      </c>
      <c r="H61" s="1413"/>
      <c r="I61" s="1417">
        <f>I59*$C$61</f>
        <v>66226.710906875043</v>
      </c>
      <c r="J61" s="1413"/>
      <c r="K61" s="1417">
        <f>K59*$C$61</f>
        <v>73063.621198296663</v>
      </c>
      <c r="L61" s="1413"/>
      <c r="M61" s="1417">
        <f>M59*$C$61</f>
        <v>79821.571471410236</v>
      </c>
      <c r="N61" s="1413"/>
      <c r="O61" s="1417">
        <f>O59*$C$61</f>
        <v>86489.825832462273</v>
      </c>
      <c r="P61" s="1413"/>
      <c r="Q61" s="1417">
        <f>Q59*$C$61</f>
        <v>93057.073004166858</v>
      </c>
      <c r="R61" s="1413"/>
      <c r="S61" s="1417">
        <f>S59*$C$61</f>
        <v>99511.401190202741</v>
      </c>
      <c r="T61" s="1413"/>
      <c r="U61" s="1417">
        <f>U59*$C$61</f>
        <v>105840.27193491239</v>
      </c>
      <c r="V61" s="1413"/>
      <c r="W61" s="1417">
        <f>W59*$C$61</f>
        <v>112030.49293990605</v>
      </c>
      <c r="X61" s="1413"/>
      <c r="Y61" s="1417">
        <f>Y59*$C$61</f>
        <v>118068.18979785751</v>
      </c>
      <c r="Z61" s="1413"/>
      <c r="AA61" s="1417">
        <f>AA59*$C$61</f>
        <v>123938.77660230132</v>
      </c>
      <c r="AB61" s="598"/>
      <c r="AC61" s="1417">
        <f>AC59*$C$61</f>
        <v>129626.92539072805</v>
      </c>
      <c r="AD61" s="598"/>
      <c r="AE61" s="1417">
        <f>AE59*$C$61</f>
        <v>135116.53437668437</v>
      </c>
      <c r="AF61" s="598"/>
      <c r="AG61" s="1417">
        <f>AG59*$C$61</f>
        <v>140390.69492495112</v>
      </c>
      <c r="AH61" s="598"/>
      <c r="AI61" s="598"/>
    </row>
    <row r="62" spans="1:35" s="2" customFormat="1">
      <c r="A62" s="1413"/>
      <c r="B62" s="1413"/>
      <c r="C62" s="1414">
        <v>200000</v>
      </c>
      <c r="D62" s="1413"/>
      <c r="E62" s="1413">
        <f>C62-E61</f>
        <v>148920.76</v>
      </c>
      <c r="F62" s="1413"/>
      <c r="G62" s="1413">
        <f>E62-G61</f>
        <v>89599.734725000162</v>
      </c>
      <c r="H62" s="1413"/>
      <c r="I62" s="1413">
        <f>G62-I61</f>
        <v>23373.023818125119</v>
      </c>
      <c r="J62" s="1413"/>
      <c r="K62" s="1413">
        <v>26023</v>
      </c>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8"/>
      <c r="D64" s="582"/>
      <c r="E64" s="607">
        <f>IF(E62&lt;0,E62,0)</f>
        <v>0</v>
      </c>
      <c r="F64" s="607"/>
      <c r="G64" s="607">
        <f>IF(G62&lt;0,G62,0)</f>
        <v>0</v>
      </c>
      <c r="H64" s="607"/>
      <c r="I64" s="607">
        <f>IF(I62&lt;0,I62,0)</f>
        <v>0</v>
      </c>
      <c r="J64" s="607"/>
      <c r="K64" s="607">
        <f>IF(K62&lt;0,K62,0)</f>
        <v>0</v>
      </c>
      <c r="L64" s="607"/>
      <c r="M64" s="607">
        <f>IF(M62&lt;=0,M61,0)</f>
        <v>79821.571471410236</v>
      </c>
      <c r="N64" s="607"/>
      <c r="O64" s="607">
        <f>IF(O62&lt;=0,O61,0)</f>
        <v>86489.825832462273</v>
      </c>
      <c r="P64" s="607"/>
      <c r="Q64" s="607">
        <f>IF(Q62&lt;=0,Q61,0)</f>
        <v>93057.073004166858</v>
      </c>
      <c r="R64" s="607"/>
      <c r="S64" s="607">
        <f>IF(S62&lt;=0,S61,0)</f>
        <v>99511.401190202741</v>
      </c>
      <c r="T64" s="607"/>
      <c r="U64" s="607">
        <f>IF(U62&lt;=0,U61,0)</f>
        <v>105840.27193491239</v>
      </c>
      <c r="V64" s="607"/>
      <c r="W64" s="607">
        <f>IF(W62&lt;=0,W61,0)</f>
        <v>112030.49293990605</v>
      </c>
      <c r="X64" s="607"/>
      <c r="Y64" s="607">
        <f>IF(Y62&lt;=0,Y61,0)</f>
        <v>118068.18979785751</v>
      </c>
      <c r="Z64" s="607"/>
      <c r="AA64" s="607">
        <f>IF(AA62&lt;=0,AA61,0)</f>
        <v>123938.77660230132</v>
      </c>
      <c r="AB64" s="607"/>
      <c r="AC64" s="607">
        <f>IF(AC62&lt;=0,AC61,0)</f>
        <v>129626.92539072805</v>
      </c>
      <c r="AD64" s="607"/>
      <c r="AE64" s="607">
        <f>IF(AE62&lt;=0,AE61,0)</f>
        <v>135116.53437668437</v>
      </c>
      <c r="AF64" s="607"/>
      <c r="AG64" s="607">
        <f>IF(AG62&lt;=0,AG61,0)</f>
        <v>140390.69492495112</v>
      </c>
      <c r="AH64" s="607"/>
      <c r="AI64" s="607"/>
    </row>
    <row r="65" spans="1:16384">
      <c r="A65" s="627"/>
      <c r="B65" s="1512" t="s">
        <v>2431</v>
      </c>
      <c r="C65" s="1514">
        <v>0.5</v>
      </c>
      <c r="D65" s="598"/>
      <c r="E65" s="627">
        <f>E64*$C$65</f>
        <v>0</v>
      </c>
      <c r="F65" s="598"/>
      <c r="G65" s="598">
        <f>G64*$C$65</f>
        <v>0</v>
      </c>
      <c r="H65" s="598"/>
      <c r="I65" s="627">
        <f t="shared" ref="I65" si="15">I64*$C$65</f>
        <v>0</v>
      </c>
      <c r="J65" s="598"/>
      <c r="K65" s="598">
        <f t="shared" ref="K65" si="16">K64*$C$65</f>
        <v>0</v>
      </c>
      <c r="L65" s="598"/>
      <c r="M65" s="627">
        <f t="shared" ref="M65" si="17">M64*$C$65</f>
        <v>39910.785735705118</v>
      </c>
      <c r="N65" s="598"/>
      <c r="O65" s="598">
        <f t="shared" ref="O65" si="18">O64*$C$65</f>
        <v>43244.912916231136</v>
      </c>
      <c r="P65" s="598"/>
      <c r="Q65" s="627">
        <f t="shared" ref="Q65" si="19">Q64*$C$65</f>
        <v>46528.536502083429</v>
      </c>
      <c r="R65" s="598"/>
      <c r="S65" s="598">
        <f t="shared" ref="S65" si="20">S64*$C$65</f>
        <v>49755.700595101371</v>
      </c>
      <c r="T65" s="598"/>
      <c r="U65" s="627">
        <f t="shared" ref="U65" si="21">U64*$C$65</f>
        <v>52920.135967456197</v>
      </c>
      <c r="V65" s="598"/>
      <c r="W65" s="598">
        <f t="shared" ref="W65" si="22">W64*$C$65</f>
        <v>56015.246469953025</v>
      </c>
      <c r="X65" s="598"/>
      <c r="Y65" s="627">
        <f t="shared" ref="Y65" si="23">Y64*$C$65</f>
        <v>59034.094898928757</v>
      </c>
      <c r="Z65" s="598"/>
      <c r="AA65" s="598">
        <f t="shared" ref="AA65" si="24">AA64*$C$65</f>
        <v>61969.388301150662</v>
      </c>
      <c r="AB65" s="598"/>
      <c r="AC65" s="627">
        <f t="shared" ref="AC65" si="25">AC64*$C$65</f>
        <v>64813.462695364025</v>
      </c>
      <c r="AD65" s="598"/>
      <c r="AE65" s="598">
        <f t="shared" ref="AE65" si="26">AE64*$C$65</f>
        <v>67558.267188342186</v>
      </c>
      <c r="AF65" s="598"/>
      <c r="AG65" s="627">
        <f t="shared" ref="AG65" si="27">AG64*$C$65</f>
        <v>70195.347462475562</v>
      </c>
      <c r="AH65" s="598"/>
      <c r="AI65" s="598"/>
    </row>
    <row r="66" spans="1:16384">
      <c r="A66" s="628"/>
      <c r="B66" s="1513" t="s">
        <v>2495</v>
      </c>
      <c r="C66" s="1514">
        <v>0.5</v>
      </c>
      <c r="D66" s="607"/>
      <c r="E66" s="628">
        <f>E64*$C$66</f>
        <v>0</v>
      </c>
      <c r="F66" s="607"/>
      <c r="G66" s="1419">
        <f>G64*$C$66</f>
        <v>0</v>
      </c>
      <c r="H66" s="607"/>
      <c r="I66" s="628">
        <f t="shared" ref="I66" si="28">I64*$C$66</f>
        <v>0</v>
      </c>
      <c r="J66" s="607"/>
      <c r="K66" s="1419">
        <f t="shared" ref="K66" si="29">K64*$C$66</f>
        <v>0</v>
      </c>
      <c r="L66" s="607"/>
      <c r="M66" s="628">
        <f t="shared" ref="M66" si="30">M64*$C$66</f>
        <v>39910.785735705118</v>
      </c>
      <c r="N66" s="607"/>
      <c r="O66" s="1419">
        <f t="shared" ref="O66" si="31">O64*$C$66</f>
        <v>43244.912916231136</v>
      </c>
      <c r="P66" s="607"/>
      <c r="Q66" s="628">
        <f t="shared" ref="Q66" si="32">Q64*$C$66</f>
        <v>46528.536502083429</v>
      </c>
      <c r="R66" s="607"/>
      <c r="S66" s="1419">
        <f t="shared" ref="S66" si="33">S64*$C$66</f>
        <v>49755.700595101371</v>
      </c>
      <c r="T66" s="607"/>
      <c r="U66" s="628">
        <f t="shared" ref="U66" si="34">U64*$C$66</f>
        <v>52920.135967456197</v>
      </c>
      <c r="V66" s="607"/>
      <c r="W66" s="1419">
        <f t="shared" ref="W66" si="35">W64*$C$66</f>
        <v>56015.246469953025</v>
      </c>
      <c r="X66" s="607"/>
      <c r="Y66" s="628">
        <f t="shared" ref="Y66" si="36">Y64*$C$66</f>
        <v>59034.094898928757</v>
      </c>
      <c r="Z66" s="607"/>
      <c r="AA66" s="1419">
        <f t="shared" ref="AA66" si="37">AA64*$C$66</f>
        <v>61969.388301150662</v>
      </c>
      <c r="AB66" s="607"/>
      <c r="AC66" s="628">
        <f t="shared" ref="AC66" si="38">AC64*$C$66</f>
        <v>64813.462695364025</v>
      </c>
      <c r="AD66" s="607"/>
      <c r="AE66" s="1419">
        <f t="shared" ref="AE66" si="39">AE64*$C$66</f>
        <v>67558.267188342186</v>
      </c>
      <c r="AF66" s="607"/>
      <c r="AG66" s="628">
        <f t="shared" ref="AG66" si="40">AG64*$C$66</f>
        <v>70195.347462475562</v>
      </c>
      <c r="AH66" s="607"/>
      <c r="AI66" s="607"/>
    </row>
    <row r="67" spans="1:16384" s="1387"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16384" s="1387"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16384" s="2" customFormat="1">
      <c r="A69" s="1421" t="s">
        <v>1210</v>
      </c>
      <c r="B69" s="1415"/>
      <c r="C69" s="1416"/>
      <c r="D69" s="1415"/>
      <c r="E69" s="1413">
        <f>SUM(E65:E68)</f>
        <v>0</v>
      </c>
      <c r="F69" s="1413"/>
      <c r="G69" s="1413">
        <f>SUM(G65:G68)</f>
        <v>0</v>
      </c>
      <c r="H69" s="1413"/>
      <c r="I69" s="1413">
        <f>SUM(I65:I68)</f>
        <v>0</v>
      </c>
      <c r="J69" s="1413"/>
      <c r="K69" s="1413">
        <f>SUM(K65:K68)</f>
        <v>0</v>
      </c>
      <c r="L69" s="1413"/>
      <c r="M69" s="1413">
        <f>SUM(M65:M68)</f>
        <v>79821.571471410236</v>
      </c>
      <c r="N69" s="1413"/>
      <c r="O69" s="1413">
        <f>SUM(O65:O68)</f>
        <v>86489.825832462273</v>
      </c>
      <c r="P69" s="1413"/>
      <c r="Q69" s="1413">
        <f>SUM(Q65:Q68)</f>
        <v>93057.073004166858</v>
      </c>
      <c r="R69" s="1413"/>
      <c r="S69" s="1413">
        <f>SUM(S65:S68)</f>
        <v>99511.401190202741</v>
      </c>
      <c r="T69" s="1413"/>
      <c r="U69" s="1413">
        <f>SUM(U65:U68)</f>
        <v>105840.27193491239</v>
      </c>
      <c r="V69" s="1413"/>
      <c r="W69" s="1413">
        <f>SUM(W65:W68)</f>
        <v>112030.49293990605</v>
      </c>
      <c r="X69" s="1413"/>
      <c r="Y69" s="1413">
        <f>SUM(Y65:Y68)</f>
        <v>118068.18979785751</v>
      </c>
      <c r="Z69" s="1413"/>
      <c r="AA69" s="1413">
        <f>SUM(AA65:AA68)</f>
        <v>123938.77660230132</v>
      </c>
      <c r="AB69" s="1413"/>
      <c r="AC69" s="1413">
        <f>SUM(AC65:AC68)</f>
        <v>129626.92539072805</v>
      </c>
      <c r="AD69" s="1413"/>
      <c r="AE69" s="1413">
        <f>SUM(AE65:AE68)</f>
        <v>135116.53437668437</v>
      </c>
      <c r="AF69" s="1413"/>
      <c r="AG69" s="1413">
        <f>SUM(AG65:AG68)</f>
        <v>140390.69492495112</v>
      </c>
      <c r="AH69" s="1415"/>
      <c r="AI69" s="1415"/>
    </row>
    <row r="70" spans="1:16384"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16384">
      <c r="A71" s="1421" t="s">
        <v>2226</v>
      </c>
      <c r="B71" s="607"/>
      <c r="C71" s="608"/>
      <c r="D71" s="607"/>
      <c r="E71" s="598">
        <f>E64-E69</f>
        <v>0</v>
      </c>
      <c r="F71" s="607"/>
      <c r="G71" s="598">
        <f>G64-G69</f>
        <v>0</v>
      </c>
      <c r="H71" s="607"/>
      <c r="I71" s="598">
        <f t="shared" ref="I71" si="41">I64-I69</f>
        <v>0</v>
      </c>
      <c r="J71" s="607"/>
      <c r="K71" s="598">
        <f t="shared" ref="K71" si="42">K64-K69</f>
        <v>0</v>
      </c>
      <c r="L71" s="607"/>
      <c r="M71" s="598">
        <f t="shared" ref="M71" si="43">M64-M69</f>
        <v>0</v>
      </c>
      <c r="N71" s="607"/>
      <c r="O71" s="598">
        <f t="shared" ref="O71" si="44">O64-O69</f>
        <v>0</v>
      </c>
      <c r="P71" s="607"/>
      <c r="Q71" s="598">
        <f t="shared" ref="Q71" si="45">Q64-Q69</f>
        <v>0</v>
      </c>
      <c r="R71" s="607"/>
      <c r="S71" s="598">
        <f t="shared" ref="S71" si="46">S64-S69</f>
        <v>0</v>
      </c>
      <c r="T71" s="607"/>
      <c r="U71" s="598">
        <f t="shared" ref="U71" si="47">U64-U69</f>
        <v>0</v>
      </c>
      <c r="V71" s="607"/>
      <c r="W71" s="598">
        <f t="shared" ref="W71" si="48">W64-W69</f>
        <v>0</v>
      </c>
      <c r="X71" s="607"/>
      <c r="Y71" s="598">
        <f t="shared" ref="Y71" si="49">Y64-Y69</f>
        <v>0</v>
      </c>
      <c r="Z71" s="607"/>
      <c r="AA71" s="598">
        <f t="shared" ref="AA71" si="50">AA64-AA69</f>
        <v>0</v>
      </c>
      <c r="AB71" s="607"/>
      <c r="AC71" s="598">
        <f t="shared" ref="AC71" si="51">AC64-AC69</f>
        <v>0</v>
      </c>
      <c r="AD71" s="607"/>
      <c r="AE71" s="598">
        <f t="shared" ref="AE71" si="52">AE64-AE69</f>
        <v>0</v>
      </c>
      <c r="AF71" s="607"/>
      <c r="AG71" s="598">
        <f t="shared" ref="AG71" si="53">AG64-AG69</f>
        <v>0</v>
      </c>
      <c r="AH71" s="607"/>
      <c r="AI71" s="598">
        <f t="shared" ref="AI71" si="54">AI64-AI69</f>
        <v>0</v>
      </c>
      <c r="AJ71" s="607"/>
      <c r="AK71" s="598">
        <f t="shared" ref="AK71" si="55">AK64-AK69</f>
        <v>0</v>
      </c>
      <c r="AL71" s="607"/>
      <c r="AM71" s="598">
        <f t="shared" ref="AM71" si="56">AM64-AM69</f>
        <v>0</v>
      </c>
      <c r="AN71" s="607"/>
      <c r="AO71" s="598">
        <f t="shared" ref="AO71" si="57">AO64-AO69</f>
        <v>0</v>
      </c>
      <c r="AP71" s="607"/>
      <c r="AQ71" s="598">
        <f t="shared" ref="AQ71" si="58">AQ64-AQ69</f>
        <v>0</v>
      </c>
      <c r="AR71" s="607"/>
      <c r="AS71" s="598">
        <f t="shared" ref="AS71" si="59">AS64-AS69</f>
        <v>0</v>
      </c>
      <c r="AT71" s="607"/>
      <c r="AU71" s="598">
        <f t="shared" ref="AU71" si="60">AU64-AU69</f>
        <v>0</v>
      </c>
      <c r="AV71" s="607"/>
      <c r="AW71" s="598">
        <f t="shared" ref="AW71" si="61">AW64-AW69</f>
        <v>0</v>
      </c>
      <c r="AX71" s="607"/>
      <c r="AY71" s="598">
        <f t="shared" ref="AY71" si="62">AY64-AY69</f>
        <v>0</v>
      </c>
      <c r="AZ71" s="607"/>
      <c r="BA71" s="598">
        <f t="shared" ref="BA71" si="63">BA64-BA69</f>
        <v>0</v>
      </c>
      <c r="BB71" s="607"/>
      <c r="BC71" s="598">
        <f t="shared" ref="BC71" si="64">BC64-BC69</f>
        <v>0</v>
      </c>
      <c r="BD71" s="607"/>
      <c r="BE71" s="598">
        <f t="shared" ref="BE71" si="65">BE64-BE69</f>
        <v>0</v>
      </c>
      <c r="BF71" s="607"/>
      <c r="BG71" s="598">
        <f t="shared" ref="BG71" si="66">BG64-BG69</f>
        <v>0</v>
      </c>
      <c r="BH71" s="607"/>
      <c r="BI71" s="598">
        <f t="shared" ref="BI71" si="67">BI64-BI69</f>
        <v>0</v>
      </c>
      <c r="BJ71" s="607"/>
      <c r="BK71" s="598">
        <f t="shared" ref="BK71" si="68">BK64-BK69</f>
        <v>0</v>
      </c>
      <c r="BL71" s="607"/>
      <c r="BM71" s="598">
        <f t="shared" ref="BM71" si="69">BM64-BM69</f>
        <v>0</v>
      </c>
      <c r="BN71" s="607"/>
      <c r="BO71" s="598">
        <f t="shared" ref="BO71" si="70">BO64-BO69</f>
        <v>0</v>
      </c>
      <c r="BP71" s="607"/>
      <c r="BQ71" s="598">
        <f t="shared" ref="BQ71" si="71">BQ64-BQ69</f>
        <v>0</v>
      </c>
      <c r="BR71" s="607"/>
      <c r="BS71" s="598">
        <f t="shared" ref="BS71" si="72">BS64-BS69</f>
        <v>0</v>
      </c>
      <c r="BT71" s="607"/>
      <c r="BU71" s="598">
        <f t="shared" ref="BU71" si="73">BU64-BU69</f>
        <v>0</v>
      </c>
      <c r="BV71" s="607"/>
      <c r="BW71" s="598">
        <f t="shared" ref="BW71" si="74">BW64-BW69</f>
        <v>0</v>
      </c>
      <c r="BX71" s="607"/>
      <c r="BY71" s="598">
        <f t="shared" ref="BY71" si="75">BY64-BY69</f>
        <v>0</v>
      </c>
      <c r="BZ71" s="607"/>
      <c r="CA71" s="598">
        <f t="shared" ref="CA71" si="76">CA64-CA69</f>
        <v>0</v>
      </c>
      <c r="CB71" s="607"/>
      <c r="CC71" s="598">
        <f t="shared" ref="CC71" si="77">CC64-CC69</f>
        <v>0</v>
      </c>
      <c r="CD71" s="607"/>
      <c r="CE71" s="598">
        <f t="shared" ref="CE71" si="78">CE64-CE69</f>
        <v>0</v>
      </c>
      <c r="CF71" s="607"/>
      <c r="CG71" s="598">
        <f t="shared" ref="CG71" si="79">CG64-CG69</f>
        <v>0</v>
      </c>
      <c r="CH71" s="607"/>
      <c r="CI71" s="598">
        <f t="shared" ref="CI71" si="80">CI64-CI69</f>
        <v>0</v>
      </c>
      <c r="CJ71" s="607"/>
      <c r="CK71" s="598">
        <f t="shared" ref="CK71" si="81">CK64-CK69</f>
        <v>0</v>
      </c>
      <c r="CL71" s="607"/>
      <c r="CM71" s="598">
        <f t="shared" ref="CM71" si="82">CM64-CM69</f>
        <v>0</v>
      </c>
      <c r="CN71" s="607"/>
      <c r="CO71" s="598">
        <f t="shared" ref="CO71" si="83">CO64-CO69</f>
        <v>0</v>
      </c>
      <c r="CP71" s="607"/>
      <c r="CQ71" s="598">
        <f t="shared" ref="CQ71" si="84">CQ64-CQ69</f>
        <v>0</v>
      </c>
      <c r="CR71" s="607"/>
      <c r="CS71" s="598">
        <f t="shared" ref="CS71" si="85">CS64-CS69</f>
        <v>0</v>
      </c>
      <c r="CT71" s="607"/>
      <c r="CU71" s="598">
        <f t="shared" ref="CU71" si="86">CU64-CU69</f>
        <v>0</v>
      </c>
      <c r="CV71" s="607"/>
      <c r="CW71" s="598">
        <f t="shared" ref="CW71" si="87">CW64-CW69</f>
        <v>0</v>
      </c>
      <c r="CX71" s="607"/>
      <c r="CY71" s="598">
        <f t="shared" ref="CY71" si="88">CY64-CY69</f>
        <v>0</v>
      </c>
      <c r="CZ71" s="607"/>
      <c r="DA71" s="598">
        <f t="shared" ref="DA71" si="89">DA64-DA69</f>
        <v>0</v>
      </c>
      <c r="DB71" s="607"/>
      <c r="DC71" s="598">
        <f t="shared" ref="DC71" si="90">DC64-DC69</f>
        <v>0</v>
      </c>
      <c r="DD71" s="607"/>
      <c r="DE71" s="598">
        <f t="shared" ref="DE71" si="91">DE64-DE69</f>
        <v>0</v>
      </c>
      <c r="DF71" s="607"/>
      <c r="DG71" s="598">
        <f t="shared" ref="DG71" si="92">DG64-DG69</f>
        <v>0</v>
      </c>
      <c r="DH71" s="607"/>
      <c r="DI71" s="598">
        <f t="shared" ref="DI71" si="93">DI64-DI69</f>
        <v>0</v>
      </c>
      <c r="DJ71" s="607"/>
      <c r="DK71" s="598">
        <f t="shared" ref="DK71" si="94">DK64-DK69</f>
        <v>0</v>
      </c>
      <c r="DL71" s="607"/>
      <c r="DM71" s="598">
        <f t="shared" ref="DM71" si="95">DM64-DM69</f>
        <v>0</v>
      </c>
      <c r="DN71" s="607"/>
      <c r="DO71" s="598">
        <f t="shared" ref="DO71" si="96">DO64-DO69</f>
        <v>0</v>
      </c>
      <c r="DP71" s="607"/>
      <c r="DQ71" s="598">
        <f t="shared" ref="DQ71" si="97">DQ64-DQ69</f>
        <v>0</v>
      </c>
      <c r="DR71" s="607"/>
      <c r="DS71" s="598">
        <f t="shared" ref="DS71" si="98">DS64-DS69</f>
        <v>0</v>
      </c>
      <c r="DT71" s="607"/>
      <c r="DU71" s="598">
        <f t="shared" ref="DU71" si="99">DU64-DU69</f>
        <v>0</v>
      </c>
      <c r="DV71" s="607"/>
      <c r="DW71" s="598">
        <f t="shared" ref="DW71" si="100">DW64-DW69</f>
        <v>0</v>
      </c>
      <c r="DX71" s="607"/>
      <c r="DY71" s="598">
        <f t="shared" ref="DY71" si="101">DY64-DY69</f>
        <v>0</v>
      </c>
      <c r="DZ71" s="607"/>
      <c r="EA71" s="598">
        <f t="shared" ref="EA71" si="102">EA64-EA69</f>
        <v>0</v>
      </c>
      <c r="EB71" s="607"/>
      <c r="EC71" s="598">
        <f t="shared" ref="EC71" si="103">EC64-EC69</f>
        <v>0</v>
      </c>
      <c r="ED71" s="607"/>
      <c r="EE71" s="598">
        <f t="shared" ref="EE71" si="104">EE64-EE69</f>
        <v>0</v>
      </c>
      <c r="EF71" s="607"/>
      <c r="EG71" s="598">
        <f t="shared" ref="EG71" si="105">EG64-EG69</f>
        <v>0</v>
      </c>
      <c r="EH71" s="607"/>
      <c r="EI71" s="598">
        <f t="shared" ref="EI71" si="106">EI64-EI69</f>
        <v>0</v>
      </c>
      <c r="EJ71" s="607"/>
      <c r="EK71" s="598">
        <f t="shared" ref="EK71" si="107">EK64-EK69</f>
        <v>0</v>
      </c>
      <c r="EL71" s="607"/>
      <c r="EM71" s="598">
        <f t="shared" ref="EM71" si="108">EM64-EM69</f>
        <v>0</v>
      </c>
      <c r="EN71" s="607"/>
      <c r="EO71" s="598">
        <f t="shared" ref="EO71" si="109">EO64-EO69</f>
        <v>0</v>
      </c>
      <c r="EP71" s="607"/>
      <c r="EQ71" s="598">
        <f t="shared" ref="EQ71" si="110">EQ64-EQ69</f>
        <v>0</v>
      </c>
      <c r="ER71" s="607"/>
      <c r="ES71" s="598">
        <f t="shared" ref="ES71" si="111">ES64-ES69</f>
        <v>0</v>
      </c>
      <c r="ET71" s="607"/>
      <c r="EU71" s="598">
        <f t="shared" ref="EU71" si="112">EU64-EU69</f>
        <v>0</v>
      </c>
      <c r="EV71" s="607"/>
      <c r="EW71" s="598">
        <f t="shared" ref="EW71" si="113">EW64-EW69</f>
        <v>0</v>
      </c>
      <c r="EX71" s="607"/>
      <c r="EY71" s="598">
        <f t="shared" ref="EY71" si="114">EY64-EY69</f>
        <v>0</v>
      </c>
      <c r="EZ71" s="607"/>
      <c r="FA71" s="598">
        <f t="shared" ref="FA71" si="115">FA64-FA69</f>
        <v>0</v>
      </c>
      <c r="FB71" s="607"/>
      <c r="FC71" s="598">
        <f t="shared" ref="FC71" si="116">FC64-FC69</f>
        <v>0</v>
      </c>
      <c r="FD71" s="607"/>
      <c r="FE71" s="598">
        <f t="shared" ref="FE71" si="117">FE64-FE69</f>
        <v>0</v>
      </c>
      <c r="FF71" s="607"/>
      <c r="FG71" s="598">
        <f t="shared" ref="FG71" si="118">FG64-FG69</f>
        <v>0</v>
      </c>
      <c r="FH71" s="607"/>
      <c r="FI71" s="598">
        <f t="shared" ref="FI71" si="119">FI64-FI69</f>
        <v>0</v>
      </c>
      <c r="FJ71" s="607"/>
      <c r="FK71" s="598">
        <f t="shared" ref="FK71" si="120">FK64-FK69</f>
        <v>0</v>
      </c>
      <c r="FL71" s="607"/>
      <c r="FM71" s="598">
        <f t="shared" ref="FM71" si="121">FM64-FM69</f>
        <v>0</v>
      </c>
      <c r="FN71" s="607"/>
      <c r="FO71" s="598">
        <f t="shared" ref="FO71" si="122">FO64-FO69</f>
        <v>0</v>
      </c>
      <c r="FP71" s="607"/>
      <c r="FQ71" s="598">
        <f t="shared" ref="FQ71" si="123">FQ64-FQ69</f>
        <v>0</v>
      </c>
      <c r="FR71" s="607"/>
      <c r="FS71" s="598">
        <f t="shared" ref="FS71" si="124">FS64-FS69</f>
        <v>0</v>
      </c>
      <c r="FT71" s="607"/>
      <c r="FU71" s="598">
        <f t="shared" ref="FU71" si="125">FU64-FU69</f>
        <v>0</v>
      </c>
      <c r="FV71" s="607"/>
      <c r="FW71" s="598">
        <f t="shared" ref="FW71" si="126">FW64-FW69</f>
        <v>0</v>
      </c>
      <c r="FX71" s="607"/>
      <c r="FY71" s="598">
        <f t="shared" ref="FY71" si="127">FY64-FY69</f>
        <v>0</v>
      </c>
      <c r="FZ71" s="607"/>
      <c r="GA71" s="598">
        <f t="shared" ref="GA71" si="128">GA64-GA69</f>
        <v>0</v>
      </c>
      <c r="GB71" s="607"/>
      <c r="GC71" s="598">
        <f t="shared" ref="GC71" si="129">GC64-GC69</f>
        <v>0</v>
      </c>
      <c r="GD71" s="607"/>
      <c r="GE71" s="598">
        <f t="shared" ref="GE71" si="130">GE64-GE69</f>
        <v>0</v>
      </c>
      <c r="GF71" s="607"/>
      <c r="GG71" s="598">
        <f t="shared" ref="GG71" si="131">GG64-GG69</f>
        <v>0</v>
      </c>
      <c r="GH71" s="607"/>
      <c r="GI71" s="598">
        <f t="shared" ref="GI71" si="132">GI64-GI69</f>
        <v>0</v>
      </c>
      <c r="GJ71" s="607"/>
      <c r="GK71" s="598">
        <f t="shared" ref="GK71" si="133">GK64-GK69</f>
        <v>0</v>
      </c>
      <c r="GL71" s="607"/>
      <c r="GM71" s="598">
        <f t="shared" ref="GM71" si="134">GM64-GM69</f>
        <v>0</v>
      </c>
      <c r="GN71" s="607"/>
      <c r="GO71" s="598">
        <f t="shared" ref="GO71" si="135">GO64-GO69</f>
        <v>0</v>
      </c>
      <c r="GP71" s="607"/>
      <c r="GQ71" s="598">
        <f t="shared" ref="GQ71" si="136">GQ64-GQ69</f>
        <v>0</v>
      </c>
      <c r="GR71" s="607"/>
      <c r="GS71" s="598">
        <f t="shared" ref="GS71" si="137">GS64-GS69</f>
        <v>0</v>
      </c>
      <c r="GT71" s="607"/>
      <c r="GU71" s="598">
        <f t="shared" ref="GU71" si="138">GU64-GU69</f>
        <v>0</v>
      </c>
      <c r="GV71" s="607"/>
      <c r="GW71" s="598">
        <f t="shared" ref="GW71" si="139">GW64-GW69</f>
        <v>0</v>
      </c>
      <c r="GX71" s="607"/>
      <c r="GY71" s="598">
        <f t="shared" ref="GY71" si="140">GY64-GY69</f>
        <v>0</v>
      </c>
      <c r="GZ71" s="607"/>
      <c r="HA71" s="598">
        <f t="shared" ref="HA71" si="141">HA64-HA69</f>
        <v>0</v>
      </c>
      <c r="HB71" s="607"/>
      <c r="HC71" s="598">
        <f t="shared" ref="HC71" si="142">HC64-HC69</f>
        <v>0</v>
      </c>
      <c r="HD71" s="607"/>
      <c r="HE71" s="598">
        <f t="shared" ref="HE71" si="143">HE64-HE69</f>
        <v>0</v>
      </c>
      <c r="HF71" s="607"/>
      <c r="HG71" s="598">
        <f t="shared" ref="HG71" si="144">HG64-HG69</f>
        <v>0</v>
      </c>
      <c r="HH71" s="607"/>
      <c r="HI71" s="598">
        <f t="shared" ref="HI71" si="145">HI64-HI69</f>
        <v>0</v>
      </c>
      <c r="HJ71" s="607"/>
      <c r="HK71" s="598">
        <f t="shared" ref="HK71" si="146">HK64-HK69</f>
        <v>0</v>
      </c>
      <c r="HL71" s="607"/>
      <c r="HM71" s="598">
        <f t="shared" ref="HM71" si="147">HM64-HM69</f>
        <v>0</v>
      </c>
      <c r="HN71" s="607"/>
      <c r="HO71" s="598">
        <f t="shared" ref="HO71" si="148">HO64-HO69</f>
        <v>0</v>
      </c>
      <c r="HP71" s="607"/>
      <c r="HQ71" s="598">
        <f t="shared" ref="HQ71" si="149">HQ64-HQ69</f>
        <v>0</v>
      </c>
      <c r="HR71" s="607"/>
      <c r="HS71" s="598">
        <f t="shared" ref="HS71" si="150">HS64-HS69</f>
        <v>0</v>
      </c>
      <c r="HT71" s="607"/>
      <c r="HU71" s="598">
        <f t="shared" ref="HU71" si="151">HU64-HU69</f>
        <v>0</v>
      </c>
      <c r="HV71" s="607"/>
      <c r="HW71" s="598">
        <f t="shared" ref="HW71" si="152">HW64-HW69</f>
        <v>0</v>
      </c>
      <c r="HX71" s="607"/>
      <c r="HY71" s="598">
        <f t="shared" ref="HY71" si="153">HY64-HY69</f>
        <v>0</v>
      </c>
      <c r="HZ71" s="607"/>
      <c r="IA71" s="598">
        <f t="shared" ref="IA71" si="154">IA64-IA69</f>
        <v>0</v>
      </c>
      <c r="IB71" s="607"/>
      <c r="IC71" s="598">
        <f t="shared" ref="IC71" si="155">IC64-IC69</f>
        <v>0</v>
      </c>
      <c r="ID71" s="607"/>
      <c r="IE71" s="598">
        <f t="shared" ref="IE71" si="156">IE64-IE69</f>
        <v>0</v>
      </c>
      <c r="IF71" s="607"/>
      <c r="IG71" s="598">
        <f t="shared" ref="IG71" si="157">IG64-IG69</f>
        <v>0</v>
      </c>
      <c r="IH71" s="607"/>
      <c r="II71" s="598">
        <f t="shared" ref="II71" si="158">II64-II69</f>
        <v>0</v>
      </c>
      <c r="IJ71" s="607"/>
      <c r="IK71" s="598">
        <f t="shared" ref="IK71" si="159">IK64-IK69</f>
        <v>0</v>
      </c>
      <c r="IL71" s="607"/>
      <c r="IM71" s="598">
        <f t="shared" ref="IM71" si="160">IM64-IM69</f>
        <v>0</v>
      </c>
      <c r="IN71" s="607"/>
      <c r="IO71" s="598">
        <f t="shared" ref="IO71" si="161">IO64-IO69</f>
        <v>0</v>
      </c>
      <c r="IP71" s="607"/>
      <c r="IQ71" s="598">
        <f t="shared" ref="IQ71" si="162">IQ64-IQ69</f>
        <v>0</v>
      </c>
      <c r="IR71" s="607"/>
      <c r="IS71" s="598">
        <f t="shared" ref="IS71" si="163">IS64-IS69</f>
        <v>0</v>
      </c>
      <c r="IT71" s="607"/>
      <c r="IU71" s="598">
        <f t="shared" ref="IU71" si="164">IU64-IU69</f>
        <v>0</v>
      </c>
      <c r="IV71" s="607"/>
      <c r="IW71" s="598">
        <f t="shared" ref="IW71" si="165">IW64-IW69</f>
        <v>0</v>
      </c>
      <c r="IX71" s="607"/>
      <c r="IY71" s="598">
        <f t="shared" ref="IY71" si="166">IY64-IY69</f>
        <v>0</v>
      </c>
      <c r="IZ71" s="607"/>
      <c r="JA71" s="598">
        <f t="shared" ref="JA71" si="167">JA64-JA69</f>
        <v>0</v>
      </c>
      <c r="JB71" s="607"/>
      <c r="JC71" s="598">
        <f t="shared" ref="JC71" si="168">JC64-JC69</f>
        <v>0</v>
      </c>
      <c r="JD71" s="607"/>
      <c r="JE71" s="598">
        <f t="shared" ref="JE71" si="169">JE64-JE69</f>
        <v>0</v>
      </c>
      <c r="JF71" s="607"/>
      <c r="JG71" s="598">
        <f t="shared" ref="JG71" si="170">JG64-JG69</f>
        <v>0</v>
      </c>
      <c r="JH71" s="607"/>
      <c r="JI71" s="598">
        <f t="shared" ref="JI71" si="171">JI64-JI69</f>
        <v>0</v>
      </c>
      <c r="JJ71" s="607"/>
      <c r="JK71" s="598">
        <f t="shared" ref="JK71" si="172">JK64-JK69</f>
        <v>0</v>
      </c>
      <c r="JL71" s="607"/>
      <c r="JM71" s="598">
        <f t="shared" ref="JM71" si="173">JM64-JM69</f>
        <v>0</v>
      </c>
      <c r="JN71" s="607"/>
      <c r="JO71" s="598">
        <f t="shared" ref="JO71" si="174">JO64-JO69</f>
        <v>0</v>
      </c>
      <c r="JP71" s="607"/>
      <c r="JQ71" s="598">
        <f t="shared" ref="JQ71" si="175">JQ64-JQ69</f>
        <v>0</v>
      </c>
      <c r="JR71" s="607"/>
      <c r="JS71" s="598">
        <f t="shared" ref="JS71" si="176">JS64-JS69</f>
        <v>0</v>
      </c>
      <c r="JT71" s="607"/>
      <c r="JU71" s="598">
        <f t="shared" ref="JU71" si="177">JU64-JU69</f>
        <v>0</v>
      </c>
      <c r="JV71" s="607"/>
      <c r="JW71" s="598">
        <f t="shared" ref="JW71" si="178">JW64-JW69</f>
        <v>0</v>
      </c>
      <c r="JX71" s="607"/>
      <c r="JY71" s="598">
        <f t="shared" ref="JY71" si="179">JY64-JY69</f>
        <v>0</v>
      </c>
      <c r="JZ71" s="607"/>
      <c r="KA71" s="598">
        <f t="shared" ref="KA71" si="180">KA64-KA69</f>
        <v>0</v>
      </c>
      <c r="KB71" s="607"/>
      <c r="KC71" s="598">
        <f t="shared" ref="KC71" si="181">KC64-KC69</f>
        <v>0</v>
      </c>
      <c r="KD71" s="607"/>
      <c r="KE71" s="598">
        <f t="shared" ref="KE71" si="182">KE64-KE69</f>
        <v>0</v>
      </c>
      <c r="KF71" s="607"/>
      <c r="KG71" s="598">
        <f t="shared" ref="KG71" si="183">KG64-KG69</f>
        <v>0</v>
      </c>
      <c r="KH71" s="607"/>
      <c r="KI71" s="598">
        <f t="shared" ref="KI71" si="184">KI64-KI69</f>
        <v>0</v>
      </c>
      <c r="KJ71" s="607"/>
      <c r="KK71" s="598">
        <f t="shared" ref="KK71" si="185">KK64-KK69</f>
        <v>0</v>
      </c>
      <c r="KL71" s="607"/>
      <c r="KM71" s="598">
        <f t="shared" ref="KM71" si="186">KM64-KM69</f>
        <v>0</v>
      </c>
      <c r="KN71" s="607"/>
      <c r="KO71" s="598">
        <f t="shared" ref="KO71" si="187">KO64-KO69</f>
        <v>0</v>
      </c>
      <c r="KP71" s="607"/>
      <c r="KQ71" s="598">
        <f t="shared" ref="KQ71" si="188">KQ64-KQ69</f>
        <v>0</v>
      </c>
      <c r="KR71" s="607"/>
      <c r="KS71" s="598">
        <f t="shared" ref="KS71" si="189">KS64-KS69</f>
        <v>0</v>
      </c>
      <c r="KT71" s="607"/>
      <c r="KU71" s="598">
        <f t="shared" ref="KU71" si="190">KU64-KU69</f>
        <v>0</v>
      </c>
      <c r="KV71" s="607"/>
      <c r="KW71" s="598">
        <f t="shared" ref="KW71" si="191">KW64-KW69</f>
        <v>0</v>
      </c>
      <c r="KX71" s="607"/>
      <c r="KY71" s="598">
        <f t="shared" ref="KY71" si="192">KY64-KY69</f>
        <v>0</v>
      </c>
      <c r="KZ71" s="607"/>
      <c r="LA71" s="598">
        <f t="shared" ref="LA71" si="193">LA64-LA69</f>
        <v>0</v>
      </c>
      <c r="LB71" s="607"/>
      <c r="LC71" s="598">
        <f t="shared" ref="LC71" si="194">LC64-LC69</f>
        <v>0</v>
      </c>
      <c r="LD71" s="607"/>
      <c r="LE71" s="598">
        <f t="shared" ref="LE71" si="195">LE64-LE69</f>
        <v>0</v>
      </c>
      <c r="LF71" s="607"/>
      <c r="LG71" s="598">
        <f t="shared" ref="LG71" si="196">LG64-LG69</f>
        <v>0</v>
      </c>
      <c r="LH71" s="607"/>
      <c r="LI71" s="598">
        <f t="shared" ref="LI71" si="197">LI64-LI69</f>
        <v>0</v>
      </c>
      <c r="LJ71" s="607"/>
      <c r="LK71" s="598">
        <f t="shared" ref="LK71" si="198">LK64-LK69</f>
        <v>0</v>
      </c>
      <c r="LL71" s="607"/>
      <c r="LM71" s="598">
        <f t="shared" ref="LM71" si="199">LM64-LM69</f>
        <v>0</v>
      </c>
      <c r="LN71" s="607"/>
      <c r="LO71" s="598">
        <f t="shared" ref="LO71" si="200">LO64-LO69</f>
        <v>0</v>
      </c>
      <c r="LP71" s="607"/>
      <c r="LQ71" s="598">
        <f t="shared" ref="LQ71" si="201">LQ64-LQ69</f>
        <v>0</v>
      </c>
      <c r="LR71" s="607"/>
      <c r="LS71" s="598">
        <f t="shared" ref="LS71" si="202">LS64-LS69</f>
        <v>0</v>
      </c>
      <c r="LT71" s="607"/>
      <c r="LU71" s="598">
        <f t="shared" ref="LU71" si="203">LU64-LU69</f>
        <v>0</v>
      </c>
      <c r="LV71" s="607"/>
      <c r="LW71" s="598">
        <f t="shared" ref="LW71" si="204">LW64-LW69</f>
        <v>0</v>
      </c>
      <c r="LX71" s="607"/>
      <c r="LY71" s="598">
        <f t="shared" ref="LY71" si="205">LY64-LY69</f>
        <v>0</v>
      </c>
      <c r="LZ71" s="607"/>
      <c r="MA71" s="598">
        <f t="shared" ref="MA71" si="206">MA64-MA69</f>
        <v>0</v>
      </c>
      <c r="MB71" s="607"/>
      <c r="MC71" s="598">
        <f t="shared" ref="MC71" si="207">MC64-MC69</f>
        <v>0</v>
      </c>
      <c r="MD71" s="607"/>
      <c r="ME71" s="598">
        <f t="shared" ref="ME71" si="208">ME64-ME69</f>
        <v>0</v>
      </c>
      <c r="MF71" s="607"/>
      <c r="MG71" s="598">
        <f t="shared" ref="MG71" si="209">MG64-MG69</f>
        <v>0</v>
      </c>
      <c r="MH71" s="607"/>
      <c r="MI71" s="598">
        <f t="shared" ref="MI71" si="210">MI64-MI69</f>
        <v>0</v>
      </c>
      <c r="MJ71" s="607"/>
      <c r="MK71" s="598">
        <f t="shared" ref="MK71" si="211">MK64-MK69</f>
        <v>0</v>
      </c>
      <c r="ML71" s="607"/>
      <c r="MM71" s="598">
        <f t="shared" ref="MM71" si="212">MM64-MM69</f>
        <v>0</v>
      </c>
      <c r="MN71" s="607"/>
      <c r="MO71" s="598">
        <f t="shared" ref="MO71" si="213">MO64-MO69</f>
        <v>0</v>
      </c>
      <c r="MP71" s="607"/>
      <c r="MQ71" s="598">
        <f t="shared" ref="MQ71" si="214">MQ64-MQ69</f>
        <v>0</v>
      </c>
      <c r="MR71" s="607"/>
      <c r="MS71" s="598">
        <f t="shared" ref="MS71" si="215">MS64-MS69</f>
        <v>0</v>
      </c>
      <c r="MT71" s="607"/>
      <c r="MU71" s="598">
        <f t="shared" ref="MU71" si="216">MU64-MU69</f>
        <v>0</v>
      </c>
      <c r="MV71" s="607"/>
      <c r="MW71" s="598">
        <f t="shared" ref="MW71" si="217">MW64-MW69</f>
        <v>0</v>
      </c>
      <c r="MX71" s="607"/>
      <c r="MY71" s="598">
        <f t="shared" ref="MY71" si="218">MY64-MY69</f>
        <v>0</v>
      </c>
      <c r="MZ71" s="607"/>
      <c r="NA71" s="598">
        <f t="shared" ref="NA71" si="219">NA64-NA69</f>
        <v>0</v>
      </c>
      <c r="NB71" s="607"/>
      <c r="NC71" s="598">
        <f t="shared" ref="NC71" si="220">NC64-NC69</f>
        <v>0</v>
      </c>
      <c r="ND71" s="607"/>
      <c r="NE71" s="598">
        <f t="shared" ref="NE71" si="221">NE64-NE69</f>
        <v>0</v>
      </c>
      <c r="NF71" s="607"/>
      <c r="NG71" s="598">
        <f t="shared" ref="NG71" si="222">NG64-NG69</f>
        <v>0</v>
      </c>
      <c r="NH71" s="607"/>
      <c r="NI71" s="598">
        <f t="shared" ref="NI71" si="223">NI64-NI69</f>
        <v>0</v>
      </c>
      <c r="NJ71" s="607"/>
      <c r="NK71" s="598">
        <f t="shared" ref="NK71" si="224">NK64-NK69</f>
        <v>0</v>
      </c>
      <c r="NL71" s="607"/>
      <c r="NM71" s="598">
        <f t="shared" ref="NM71" si="225">NM64-NM69</f>
        <v>0</v>
      </c>
      <c r="NN71" s="607"/>
      <c r="NO71" s="598">
        <f t="shared" ref="NO71" si="226">NO64-NO69</f>
        <v>0</v>
      </c>
      <c r="NP71" s="607"/>
      <c r="NQ71" s="598">
        <f t="shared" ref="NQ71" si="227">NQ64-NQ69</f>
        <v>0</v>
      </c>
      <c r="NR71" s="607"/>
      <c r="NS71" s="598">
        <f t="shared" ref="NS71" si="228">NS64-NS69</f>
        <v>0</v>
      </c>
      <c r="NT71" s="607"/>
      <c r="NU71" s="598">
        <f t="shared" ref="NU71" si="229">NU64-NU69</f>
        <v>0</v>
      </c>
      <c r="NV71" s="607"/>
      <c r="NW71" s="598">
        <f t="shared" ref="NW71" si="230">NW64-NW69</f>
        <v>0</v>
      </c>
      <c r="NX71" s="607"/>
      <c r="NY71" s="598">
        <f t="shared" ref="NY71" si="231">NY64-NY69</f>
        <v>0</v>
      </c>
      <c r="NZ71" s="607"/>
      <c r="OA71" s="598">
        <f t="shared" ref="OA71" si="232">OA64-OA69</f>
        <v>0</v>
      </c>
      <c r="OB71" s="607"/>
      <c r="OC71" s="598">
        <f t="shared" ref="OC71" si="233">OC64-OC69</f>
        <v>0</v>
      </c>
      <c r="OD71" s="607"/>
      <c r="OE71" s="598">
        <f t="shared" ref="OE71" si="234">OE64-OE69</f>
        <v>0</v>
      </c>
      <c r="OF71" s="607"/>
      <c r="OG71" s="598">
        <f t="shared" ref="OG71" si="235">OG64-OG69</f>
        <v>0</v>
      </c>
      <c r="OH71" s="607"/>
      <c r="OI71" s="598">
        <f t="shared" ref="OI71" si="236">OI64-OI69</f>
        <v>0</v>
      </c>
      <c r="OJ71" s="607"/>
      <c r="OK71" s="598">
        <f t="shared" ref="OK71" si="237">OK64-OK69</f>
        <v>0</v>
      </c>
      <c r="OL71" s="607"/>
      <c r="OM71" s="598">
        <f t="shared" ref="OM71" si="238">OM64-OM69</f>
        <v>0</v>
      </c>
      <c r="ON71" s="607"/>
      <c r="OO71" s="598">
        <f t="shared" ref="OO71" si="239">OO64-OO69</f>
        <v>0</v>
      </c>
      <c r="OP71" s="607"/>
      <c r="OQ71" s="598">
        <f t="shared" ref="OQ71" si="240">OQ64-OQ69</f>
        <v>0</v>
      </c>
      <c r="OR71" s="607"/>
      <c r="OS71" s="598">
        <f t="shared" ref="OS71" si="241">OS64-OS69</f>
        <v>0</v>
      </c>
      <c r="OT71" s="607"/>
      <c r="OU71" s="598">
        <f t="shared" ref="OU71" si="242">OU64-OU69</f>
        <v>0</v>
      </c>
      <c r="OV71" s="607"/>
      <c r="OW71" s="598">
        <f t="shared" ref="OW71" si="243">OW64-OW69</f>
        <v>0</v>
      </c>
      <c r="OX71" s="607"/>
      <c r="OY71" s="598">
        <f t="shared" ref="OY71" si="244">OY64-OY69</f>
        <v>0</v>
      </c>
      <c r="OZ71" s="607"/>
      <c r="PA71" s="598">
        <f t="shared" ref="PA71" si="245">PA64-PA69</f>
        <v>0</v>
      </c>
      <c r="PB71" s="607"/>
      <c r="PC71" s="598">
        <f t="shared" ref="PC71" si="246">PC64-PC69</f>
        <v>0</v>
      </c>
      <c r="PD71" s="607"/>
      <c r="PE71" s="598">
        <f t="shared" ref="PE71" si="247">PE64-PE69</f>
        <v>0</v>
      </c>
      <c r="PF71" s="607"/>
      <c r="PG71" s="598">
        <f t="shared" ref="PG71" si="248">PG64-PG69</f>
        <v>0</v>
      </c>
      <c r="PH71" s="607"/>
      <c r="PI71" s="598">
        <f t="shared" ref="PI71" si="249">PI64-PI69</f>
        <v>0</v>
      </c>
      <c r="PJ71" s="607"/>
      <c r="PK71" s="598">
        <f t="shared" ref="PK71" si="250">PK64-PK69</f>
        <v>0</v>
      </c>
      <c r="PL71" s="607"/>
      <c r="PM71" s="598">
        <f t="shared" ref="PM71" si="251">PM64-PM69</f>
        <v>0</v>
      </c>
      <c r="PN71" s="607"/>
      <c r="PO71" s="598">
        <f t="shared" ref="PO71" si="252">PO64-PO69</f>
        <v>0</v>
      </c>
      <c r="PP71" s="607"/>
      <c r="PQ71" s="598">
        <f t="shared" ref="PQ71" si="253">PQ64-PQ69</f>
        <v>0</v>
      </c>
      <c r="PR71" s="607"/>
      <c r="PS71" s="598">
        <f t="shared" ref="PS71" si="254">PS64-PS69</f>
        <v>0</v>
      </c>
      <c r="PT71" s="607"/>
      <c r="PU71" s="598">
        <f t="shared" ref="PU71" si="255">PU64-PU69</f>
        <v>0</v>
      </c>
      <c r="PV71" s="607"/>
      <c r="PW71" s="598">
        <f t="shared" ref="PW71" si="256">PW64-PW69</f>
        <v>0</v>
      </c>
      <c r="PX71" s="607"/>
      <c r="PY71" s="598">
        <f t="shared" ref="PY71" si="257">PY64-PY69</f>
        <v>0</v>
      </c>
      <c r="PZ71" s="607"/>
      <c r="QA71" s="598">
        <f t="shared" ref="QA71" si="258">QA64-QA69</f>
        <v>0</v>
      </c>
      <c r="QB71" s="607"/>
      <c r="QC71" s="598">
        <f t="shared" ref="QC71" si="259">QC64-QC69</f>
        <v>0</v>
      </c>
      <c r="QD71" s="607"/>
      <c r="QE71" s="598">
        <f t="shared" ref="QE71" si="260">QE64-QE69</f>
        <v>0</v>
      </c>
      <c r="QF71" s="607"/>
      <c r="QG71" s="598">
        <f t="shared" ref="QG71" si="261">QG64-QG69</f>
        <v>0</v>
      </c>
      <c r="QH71" s="607"/>
      <c r="QI71" s="598">
        <f t="shared" ref="QI71" si="262">QI64-QI69</f>
        <v>0</v>
      </c>
      <c r="QJ71" s="607"/>
      <c r="QK71" s="598">
        <f t="shared" ref="QK71" si="263">QK64-QK69</f>
        <v>0</v>
      </c>
      <c r="QL71" s="607"/>
      <c r="QM71" s="598">
        <f t="shared" ref="QM71" si="264">QM64-QM69</f>
        <v>0</v>
      </c>
      <c r="QN71" s="607"/>
      <c r="QO71" s="598">
        <f t="shared" ref="QO71" si="265">QO64-QO69</f>
        <v>0</v>
      </c>
      <c r="QP71" s="607"/>
      <c r="QQ71" s="598">
        <f t="shared" ref="QQ71" si="266">QQ64-QQ69</f>
        <v>0</v>
      </c>
      <c r="QR71" s="607"/>
      <c r="QS71" s="598">
        <f t="shared" ref="QS71" si="267">QS64-QS69</f>
        <v>0</v>
      </c>
      <c r="QT71" s="607"/>
      <c r="QU71" s="598">
        <f t="shared" ref="QU71" si="268">QU64-QU69</f>
        <v>0</v>
      </c>
      <c r="QV71" s="607"/>
      <c r="QW71" s="598">
        <f t="shared" ref="QW71" si="269">QW64-QW69</f>
        <v>0</v>
      </c>
      <c r="QX71" s="607"/>
      <c r="QY71" s="598">
        <f t="shared" ref="QY71" si="270">QY64-QY69</f>
        <v>0</v>
      </c>
      <c r="QZ71" s="607"/>
      <c r="RA71" s="598">
        <f t="shared" ref="RA71" si="271">RA64-RA69</f>
        <v>0</v>
      </c>
      <c r="RB71" s="607"/>
      <c r="RC71" s="598">
        <f t="shared" ref="RC71" si="272">RC64-RC69</f>
        <v>0</v>
      </c>
      <c r="RD71" s="607"/>
      <c r="RE71" s="598">
        <f t="shared" ref="RE71" si="273">RE64-RE69</f>
        <v>0</v>
      </c>
      <c r="RF71" s="607"/>
      <c r="RG71" s="598">
        <f t="shared" ref="RG71" si="274">RG64-RG69</f>
        <v>0</v>
      </c>
      <c r="RH71" s="607"/>
      <c r="RI71" s="598">
        <f t="shared" ref="RI71" si="275">RI64-RI69</f>
        <v>0</v>
      </c>
      <c r="RJ71" s="607"/>
      <c r="RK71" s="598">
        <f t="shared" ref="RK71" si="276">RK64-RK69</f>
        <v>0</v>
      </c>
      <c r="RL71" s="607"/>
      <c r="RM71" s="598">
        <f t="shared" ref="RM71" si="277">RM64-RM69</f>
        <v>0</v>
      </c>
      <c r="RN71" s="607"/>
      <c r="RO71" s="598">
        <f t="shared" ref="RO71" si="278">RO64-RO69</f>
        <v>0</v>
      </c>
      <c r="RP71" s="607"/>
      <c r="RQ71" s="598">
        <f t="shared" ref="RQ71" si="279">RQ64-RQ69</f>
        <v>0</v>
      </c>
      <c r="RR71" s="607"/>
      <c r="RS71" s="598">
        <f t="shared" ref="RS71" si="280">RS64-RS69</f>
        <v>0</v>
      </c>
      <c r="RT71" s="607"/>
      <c r="RU71" s="598">
        <f t="shared" ref="RU71" si="281">RU64-RU69</f>
        <v>0</v>
      </c>
      <c r="RV71" s="607"/>
      <c r="RW71" s="598">
        <f t="shared" ref="RW71" si="282">RW64-RW69</f>
        <v>0</v>
      </c>
      <c r="RX71" s="607"/>
      <c r="RY71" s="598">
        <f t="shared" ref="RY71" si="283">RY64-RY69</f>
        <v>0</v>
      </c>
      <c r="RZ71" s="607"/>
      <c r="SA71" s="598">
        <f t="shared" ref="SA71" si="284">SA64-SA69</f>
        <v>0</v>
      </c>
      <c r="SB71" s="607"/>
      <c r="SC71" s="598">
        <f t="shared" ref="SC71" si="285">SC64-SC69</f>
        <v>0</v>
      </c>
      <c r="SD71" s="607"/>
      <c r="SE71" s="598">
        <f t="shared" ref="SE71" si="286">SE64-SE69</f>
        <v>0</v>
      </c>
      <c r="SF71" s="607"/>
      <c r="SG71" s="598">
        <f t="shared" ref="SG71" si="287">SG64-SG69</f>
        <v>0</v>
      </c>
      <c r="SH71" s="607"/>
      <c r="SI71" s="598">
        <f t="shared" ref="SI71" si="288">SI64-SI69</f>
        <v>0</v>
      </c>
      <c r="SJ71" s="607"/>
      <c r="SK71" s="598">
        <f t="shared" ref="SK71" si="289">SK64-SK69</f>
        <v>0</v>
      </c>
      <c r="SL71" s="607"/>
      <c r="SM71" s="598">
        <f t="shared" ref="SM71" si="290">SM64-SM69</f>
        <v>0</v>
      </c>
      <c r="SN71" s="607"/>
      <c r="SO71" s="598">
        <f t="shared" ref="SO71" si="291">SO64-SO69</f>
        <v>0</v>
      </c>
      <c r="SP71" s="607"/>
      <c r="SQ71" s="598">
        <f t="shared" ref="SQ71" si="292">SQ64-SQ69</f>
        <v>0</v>
      </c>
      <c r="SR71" s="607"/>
      <c r="SS71" s="598">
        <f t="shared" ref="SS71" si="293">SS64-SS69</f>
        <v>0</v>
      </c>
      <c r="ST71" s="607"/>
      <c r="SU71" s="598">
        <f t="shared" ref="SU71" si="294">SU64-SU69</f>
        <v>0</v>
      </c>
      <c r="SV71" s="607"/>
      <c r="SW71" s="598">
        <f t="shared" ref="SW71" si="295">SW64-SW69</f>
        <v>0</v>
      </c>
      <c r="SX71" s="607"/>
      <c r="SY71" s="598">
        <f t="shared" ref="SY71" si="296">SY64-SY69</f>
        <v>0</v>
      </c>
      <c r="SZ71" s="607"/>
      <c r="TA71" s="598">
        <f t="shared" ref="TA71" si="297">TA64-TA69</f>
        <v>0</v>
      </c>
      <c r="TB71" s="607"/>
      <c r="TC71" s="598">
        <f t="shared" ref="TC71" si="298">TC64-TC69</f>
        <v>0</v>
      </c>
      <c r="TD71" s="607"/>
      <c r="TE71" s="598">
        <f t="shared" ref="TE71" si="299">TE64-TE69</f>
        <v>0</v>
      </c>
      <c r="TF71" s="607"/>
      <c r="TG71" s="598">
        <f t="shared" ref="TG71" si="300">TG64-TG69</f>
        <v>0</v>
      </c>
      <c r="TH71" s="607"/>
      <c r="TI71" s="598">
        <f t="shared" ref="TI71" si="301">TI64-TI69</f>
        <v>0</v>
      </c>
      <c r="TJ71" s="607"/>
      <c r="TK71" s="598">
        <f t="shared" ref="TK71" si="302">TK64-TK69</f>
        <v>0</v>
      </c>
      <c r="TL71" s="607"/>
      <c r="TM71" s="598">
        <f t="shared" ref="TM71" si="303">TM64-TM69</f>
        <v>0</v>
      </c>
      <c r="TN71" s="607"/>
      <c r="TO71" s="598">
        <f t="shared" ref="TO71" si="304">TO64-TO69</f>
        <v>0</v>
      </c>
      <c r="TP71" s="607"/>
      <c r="TQ71" s="598">
        <f t="shared" ref="TQ71" si="305">TQ64-TQ69</f>
        <v>0</v>
      </c>
      <c r="TR71" s="607"/>
      <c r="TS71" s="598">
        <f t="shared" ref="TS71" si="306">TS64-TS69</f>
        <v>0</v>
      </c>
      <c r="TT71" s="607"/>
      <c r="TU71" s="598">
        <f t="shared" ref="TU71" si="307">TU64-TU69</f>
        <v>0</v>
      </c>
      <c r="TV71" s="607"/>
      <c r="TW71" s="598">
        <f t="shared" ref="TW71" si="308">TW64-TW69</f>
        <v>0</v>
      </c>
      <c r="TX71" s="607"/>
      <c r="TY71" s="598">
        <f t="shared" ref="TY71" si="309">TY64-TY69</f>
        <v>0</v>
      </c>
      <c r="TZ71" s="607"/>
      <c r="UA71" s="598">
        <f t="shared" ref="UA71" si="310">UA64-UA69</f>
        <v>0</v>
      </c>
      <c r="UB71" s="607"/>
      <c r="UC71" s="598">
        <f t="shared" ref="UC71" si="311">UC64-UC69</f>
        <v>0</v>
      </c>
      <c r="UD71" s="607"/>
      <c r="UE71" s="598">
        <f t="shared" ref="UE71" si="312">UE64-UE69</f>
        <v>0</v>
      </c>
      <c r="UF71" s="607"/>
      <c r="UG71" s="598">
        <f t="shared" ref="UG71" si="313">UG64-UG69</f>
        <v>0</v>
      </c>
      <c r="UH71" s="607"/>
      <c r="UI71" s="598">
        <f t="shared" ref="UI71" si="314">UI64-UI69</f>
        <v>0</v>
      </c>
      <c r="UJ71" s="607"/>
      <c r="UK71" s="598">
        <f t="shared" ref="UK71" si="315">UK64-UK69</f>
        <v>0</v>
      </c>
      <c r="UL71" s="607"/>
      <c r="UM71" s="598">
        <f t="shared" ref="UM71" si="316">UM64-UM69</f>
        <v>0</v>
      </c>
      <c r="UN71" s="607"/>
      <c r="UO71" s="598">
        <f t="shared" ref="UO71" si="317">UO64-UO69</f>
        <v>0</v>
      </c>
      <c r="UP71" s="607"/>
      <c r="UQ71" s="598">
        <f t="shared" ref="UQ71" si="318">UQ64-UQ69</f>
        <v>0</v>
      </c>
      <c r="UR71" s="607"/>
      <c r="US71" s="598">
        <f t="shared" ref="US71" si="319">US64-US69</f>
        <v>0</v>
      </c>
      <c r="UT71" s="607"/>
      <c r="UU71" s="598">
        <f t="shared" ref="UU71" si="320">UU64-UU69</f>
        <v>0</v>
      </c>
      <c r="UV71" s="607"/>
      <c r="UW71" s="598">
        <f t="shared" ref="UW71" si="321">UW64-UW69</f>
        <v>0</v>
      </c>
      <c r="UX71" s="607"/>
      <c r="UY71" s="598">
        <f t="shared" ref="UY71" si="322">UY64-UY69</f>
        <v>0</v>
      </c>
      <c r="UZ71" s="607"/>
      <c r="VA71" s="598">
        <f t="shared" ref="VA71" si="323">VA64-VA69</f>
        <v>0</v>
      </c>
      <c r="VB71" s="607"/>
      <c r="VC71" s="598">
        <f t="shared" ref="VC71" si="324">VC64-VC69</f>
        <v>0</v>
      </c>
      <c r="VD71" s="607"/>
      <c r="VE71" s="598">
        <f t="shared" ref="VE71" si="325">VE64-VE69</f>
        <v>0</v>
      </c>
      <c r="VF71" s="607"/>
      <c r="VG71" s="598">
        <f t="shared" ref="VG71" si="326">VG64-VG69</f>
        <v>0</v>
      </c>
      <c r="VH71" s="607"/>
      <c r="VI71" s="598">
        <f t="shared" ref="VI71" si="327">VI64-VI69</f>
        <v>0</v>
      </c>
      <c r="VJ71" s="607"/>
      <c r="VK71" s="598">
        <f t="shared" ref="VK71" si="328">VK64-VK69</f>
        <v>0</v>
      </c>
      <c r="VL71" s="607"/>
      <c r="VM71" s="598">
        <f t="shared" ref="VM71" si="329">VM64-VM69</f>
        <v>0</v>
      </c>
      <c r="VN71" s="607"/>
      <c r="VO71" s="598">
        <f t="shared" ref="VO71" si="330">VO64-VO69</f>
        <v>0</v>
      </c>
      <c r="VP71" s="607"/>
      <c r="VQ71" s="598">
        <f t="shared" ref="VQ71" si="331">VQ64-VQ69</f>
        <v>0</v>
      </c>
      <c r="VR71" s="607"/>
      <c r="VS71" s="598">
        <f t="shared" ref="VS71" si="332">VS64-VS69</f>
        <v>0</v>
      </c>
      <c r="VT71" s="607"/>
      <c r="VU71" s="598">
        <f t="shared" ref="VU71" si="333">VU64-VU69</f>
        <v>0</v>
      </c>
      <c r="VV71" s="607"/>
      <c r="VW71" s="598">
        <f t="shared" ref="VW71" si="334">VW64-VW69</f>
        <v>0</v>
      </c>
      <c r="VX71" s="607"/>
      <c r="VY71" s="598">
        <f t="shared" ref="VY71" si="335">VY64-VY69</f>
        <v>0</v>
      </c>
      <c r="VZ71" s="607"/>
      <c r="WA71" s="598">
        <f t="shared" ref="WA71" si="336">WA64-WA69</f>
        <v>0</v>
      </c>
      <c r="WB71" s="607"/>
      <c r="WC71" s="598">
        <f t="shared" ref="WC71" si="337">WC64-WC69</f>
        <v>0</v>
      </c>
      <c r="WD71" s="607"/>
      <c r="WE71" s="598">
        <f t="shared" ref="WE71" si="338">WE64-WE69</f>
        <v>0</v>
      </c>
      <c r="WF71" s="607"/>
      <c r="WG71" s="598">
        <f t="shared" ref="WG71" si="339">WG64-WG69</f>
        <v>0</v>
      </c>
      <c r="WH71" s="607"/>
      <c r="WI71" s="598">
        <f t="shared" ref="WI71" si="340">WI64-WI69</f>
        <v>0</v>
      </c>
      <c r="WJ71" s="607"/>
      <c r="WK71" s="598">
        <f t="shared" ref="WK71" si="341">WK64-WK69</f>
        <v>0</v>
      </c>
      <c r="WL71" s="607"/>
      <c r="WM71" s="598">
        <f t="shared" ref="WM71" si="342">WM64-WM69</f>
        <v>0</v>
      </c>
      <c r="WN71" s="607"/>
      <c r="WO71" s="598">
        <f t="shared" ref="WO71" si="343">WO64-WO69</f>
        <v>0</v>
      </c>
      <c r="WP71" s="607"/>
      <c r="WQ71" s="598">
        <f t="shared" ref="WQ71" si="344">WQ64-WQ69</f>
        <v>0</v>
      </c>
      <c r="WR71" s="607"/>
      <c r="WS71" s="598">
        <f t="shared" ref="WS71" si="345">WS64-WS69</f>
        <v>0</v>
      </c>
      <c r="WT71" s="607"/>
      <c r="WU71" s="598">
        <f t="shared" ref="WU71" si="346">WU64-WU69</f>
        <v>0</v>
      </c>
      <c r="WV71" s="607"/>
      <c r="WW71" s="598">
        <f t="shared" ref="WW71" si="347">WW64-WW69</f>
        <v>0</v>
      </c>
      <c r="WX71" s="607"/>
      <c r="WY71" s="598">
        <f t="shared" ref="WY71" si="348">WY64-WY69</f>
        <v>0</v>
      </c>
      <c r="WZ71" s="607"/>
      <c r="XA71" s="598">
        <f t="shared" ref="XA71" si="349">XA64-XA69</f>
        <v>0</v>
      </c>
      <c r="XB71" s="607"/>
      <c r="XC71" s="598">
        <f t="shared" ref="XC71" si="350">XC64-XC69</f>
        <v>0</v>
      </c>
      <c r="XD71" s="607"/>
      <c r="XE71" s="598">
        <f t="shared" ref="XE71" si="351">XE64-XE69</f>
        <v>0</v>
      </c>
      <c r="XF71" s="607"/>
      <c r="XG71" s="598">
        <f t="shared" ref="XG71" si="352">XG64-XG69</f>
        <v>0</v>
      </c>
      <c r="XH71" s="607"/>
      <c r="XI71" s="598">
        <f t="shared" ref="XI71" si="353">XI64-XI69</f>
        <v>0</v>
      </c>
      <c r="XJ71" s="607"/>
      <c r="XK71" s="598">
        <f t="shared" ref="XK71" si="354">XK64-XK69</f>
        <v>0</v>
      </c>
      <c r="XL71" s="607"/>
      <c r="XM71" s="598">
        <f t="shared" ref="XM71" si="355">XM64-XM69</f>
        <v>0</v>
      </c>
      <c r="XN71" s="607"/>
      <c r="XO71" s="598">
        <f t="shared" ref="XO71" si="356">XO64-XO69</f>
        <v>0</v>
      </c>
      <c r="XP71" s="607"/>
      <c r="XQ71" s="598">
        <f t="shared" ref="XQ71" si="357">XQ64-XQ69</f>
        <v>0</v>
      </c>
      <c r="XR71" s="607"/>
      <c r="XS71" s="598">
        <f t="shared" ref="XS71" si="358">XS64-XS69</f>
        <v>0</v>
      </c>
      <c r="XT71" s="607"/>
      <c r="XU71" s="598">
        <f t="shared" ref="XU71" si="359">XU64-XU69</f>
        <v>0</v>
      </c>
      <c r="XV71" s="607"/>
      <c r="XW71" s="598">
        <f t="shared" ref="XW71" si="360">XW64-XW69</f>
        <v>0</v>
      </c>
      <c r="XX71" s="607"/>
      <c r="XY71" s="598">
        <f t="shared" ref="XY71" si="361">XY64-XY69</f>
        <v>0</v>
      </c>
      <c r="XZ71" s="607"/>
      <c r="YA71" s="598">
        <f t="shared" ref="YA71" si="362">YA64-YA69</f>
        <v>0</v>
      </c>
      <c r="YB71" s="607"/>
      <c r="YC71" s="598">
        <f t="shared" ref="YC71" si="363">YC64-YC69</f>
        <v>0</v>
      </c>
      <c r="YD71" s="607"/>
      <c r="YE71" s="598">
        <f t="shared" ref="YE71" si="364">YE64-YE69</f>
        <v>0</v>
      </c>
      <c r="YF71" s="607"/>
      <c r="YG71" s="598">
        <f t="shared" ref="YG71" si="365">YG64-YG69</f>
        <v>0</v>
      </c>
      <c r="YH71" s="607"/>
      <c r="YI71" s="598">
        <f t="shared" ref="YI71" si="366">YI64-YI69</f>
        <v>0</v>
      </c>
      <c r="YJ71" s="607"/>
      <c r="YK71" s="598">
        <f t="shared" ref="YK71" si="367">YK64-YK69</f>
        <v>0</v>
      </c>
      <c r="YL71" s="607"/>
      <c r="YM71" s="598">
        <f t="shared" ref="YM71" si="368">YM64-YM69</f>
        <v>0</v>
      </c>
      <c r="YN71" s="607"/>
      <c r="YO71" s="598">
        <f t="shared" ref="YO71" si="369">YO64-YO69</f>
        <v>0</v>
      </c>
      <c r="YP71" s="607"/>
      <c r="YQ71" s="598">
        <f t="shared" ref="YQ71" si="370">YQ64-YQ69</f>
        <v>0</v>
      </c>
      <c r="YR71" s="607"/>
      <c r="YS71" s="598">
        <f t="shared" ref="YS71" si="371">YS64-YS69</f>
        <v>0</v>
      </c>
      <c r="YT71" s="607"/>
      <c r="YU71" s="598">
        <f t="shared" ref="YU71" si="372">YU64-YU69</f>
        <v>0</v>
      </c>
      <c r="YV71" s="607"/>
      <c r="YW71" s="598">
        <f t="shared" ref="YW71" si="373">YW64-YW69</f>
        <v>0</v>
      </c>
      <c r="YX71" s="607"/>
      <c r="YY71" s="598">
        <f t="shared" ref="YY71" si="374">YY64-YY69</f>
        <v>0</v>
      </c>
      <c r="YZ71" s="607"/>
      <c r="ZA71" s="598">
        <f t="shared" ref="ZA71" si="375">ZA64-ZA69</f>
        <v>0</v>
      </c>
      <c r="ZB71" s="607"/>
      <c r="ZC71" s="598">
        <f t="shared" ref="ZC71" si="376">ZC64-ZC69</f>
        <v>0</v>
      </c>
      <c r="ZD71" s="607"/>
      <c r="ZE71" s="598">
        <f t="shared" ref="ZE71" si="377">ZE64-ZE69</f>
        <v>0</v>
      </c>
      <c r="ZF71" s="607"/>
      <c r="ZG71" s="598">
        <f t="shared" ref="ZG71" si="378">ZG64-ZG69</f>
        <v>0</v>
      </c>
      <c r="ZH71" s="607"/>
      <c r="ZI71" s="598">
        <f t="shared" ref="ZI71" si="379">ZI64-ZI69</f>
        <v>0</v>
      </c>
      <c r="ZJ71" s="607"/>
      <c r="ZK71" s="598">
        <f t="shared" ref="ZK71" si="380">ZK64-ZK69</f>
        <v>0</v>
      </c>
      <c r="ZL71" s="607"/>
      <c r="ZM71" s="598">
        <f t="shared" ref="ZM71" si="381">ZM64-ZM69</f>
        <v>0</v>
      </c>
      <c r="ZN71" s="607"/>
      <c r="ZO71" s="598">
        <f t="shared" ref="ZO71" si="382">ZO64-ZO69</f>
        <v>0</v>
      </c>
      <c r="ZP71" s="607"/>
      <c r="ZQ71" s="598">
        <f t="shared" ref="ZQ71" si="383">ZQ64-ZQ69</f>
        <v>0</v>
      </c>
      <c r="ZR71" s="607"/>
      <c r="ZS71" s="598">
        <f t="shared" ref="ZS71" si="384">ZS64-ZS69</f>
        <v>0</v>
      </c>
      <c r="ZT71" s="607"/>
      <c r="ZU71" s="598">
        <f t="shared" ref="ZU71" si="385">ZU64-ZU69</f>
        <v>0</v>
      </c>
      <c r="ZV71" s="607"/>
      <c r="ZW71" s="598">
        <f t="shared" ref="ZW71" si="386">ZW64-ZW69</f>
        <v>0</v>
      </c>
      <c r="ZX71" s="607"/>
      <c r="ZY71" s="598">
        <f t="shared" ref="ZY71" si="387">ZY64-ZY69</f>
        <v>0</v>
      </c>
      <c r="ZZ71" s="607"/>
      <c r="AAA71" s="598">
        <f t="shared" ref="AAA71" si="388">AAA64-AAA69</f>
        <v>0</v>
      </c>
      <c r="AAB71" s="607"/>
      <c r="AAC71" s="598">
        <f t="shared" ref="AAC71" si="389">AAC64-AAC69</f>
        <v>0</v>
      </c>
      <c r="AAD71" s="607"/>
      <c r="AAE71" s="598">
        <f t="shared" ref="AAE71" si="390">AAE64-AAE69</f>
        <v>0</v>
      </c>
      <c r="AAF71" s="607"/>
      <c r="AAG71" s="598">
        <f t="shared" ref="AAG71" si="391">AAG64-AAG69</f>
        <v>0</v>
      </c>
      <c r="AAH71" s="607"/>
      <c r="AAI71" s="598">
        <f t="shared" ref="AAI71" si="392">AAI64-AAI69</f>
        <v>0</v>
      </c>
      <c r="AAJ71" s="607"/>
      <c r="AAK71" s="598">
        <f t="shared" ref="AAK71" si="393">AAK64-AAK69</f>
        <v>0</v>
      </c>
      <c r="AAL71" s="607"/>
      <c r="AAM71" s="598">
        <f t="shared" ref="AAM71" si="394">AAM64-AAM69</f>
        <v>0</v>
      </c>
      <c r="AAN71" s="607"/>
      <c r="AAO71" s="598">
        <f t="shared" ref="AAO71" si="395">AAO64-AAO69</f>
        <v>0</v>
      </c>
      <c r="AAP71" s="607"/>
      <c r="AAQ71" s="598">
        <f t="shared" ref="AAQ71" si="396">AAQ64-AAQ69</f>
        <v>0</v>
      </c>
      <c r="AAR71" s="607"/>
      <c r="AAS71" s="598">
        <f t="shared" ref="AAS71" si="397">AAS64-AAS69</f>
        <v>0</v>
      </c>
      <c r="AAT71" s="607"/>
      <c r="AAU71" s="598">
        <f t="shared" ref="AAU71" si="398">AAU64-AAU69</f>
        <v>0</v>
      </c>
      <c r="AAV71" s="607"/>
      <c r="AAW71" s="598">
        <f t="shared" ref="AAW71" si="399">AAW64-AAW69</f>
        <v>0</v>
      </c>
      <c r="AAX71" s="607"/>
      <c r="AAY71" s="598">
        <f t="shared" ref="AAY71" si="400">AAY64-AAY69</f>
        <v>0</v>
      </c>
      <c r="AAZ71" s="607"/>
      <c r="ABA71" s="598">
        <f t="shared" ref="ABA71" si="401">ABA64-ABA69</f>
        <v>0</v>
      </c>
      <c r="ABB71" s="607"/>
      <c r="ABC71" s="598">
        <f t="shared" ref="ABC71" si="402">ABC64-ABC69</f>
        <v>0</v>
      </c>
      <c r="ABD71" s="607"/>
      <c r="ABE71" s="598">
        <f t="shared" ref="ABE71" si="403">ABE64-ABE69</f>
        <v>0</v>
      </c>
      <c r="ABF71" s="607"/>
      <c r="ABG71" s="598">
        <f t="shared" ref="ABG71" si="404">ABG64-ABG69</f>
        <v>0</v>
      </c>
      <c r="ABH71" s="607"/>
      <c r="ABI71" s="598">
        <f t="shared" ref="ABI71" si="405">ABI64-ABI69</f>
        <v>0</v>
      </c>
      <c r="ABJ71" s="607"/>
      <c r="ABK71" s="598">
        <f t="shared" ref="ABK71" si="406">ABK64-ABK69</f>
        <v>0</v>
      </c>
      <c r="ABL71" s="607"/>
      <c r="ABM71" s="598">
        <f t="shared" ref="ABM71" si="407">ABM64-ABM69</f>
        <v>0</v>
      </c>
      <c r="ABN71" s="607"/>
      <c r="ABO71" s="598">
        <f t="shared" ref="ABO71" si="408">ABO64-ABO69</f>
        <v>0</v>
      </c>
      <c r="ABP71" s="607"/>
      <c r="ABQ71" s="598">
        <f t="shared" ref="ABQ71" si="409">ABQ64-ABQ69</f>
        <v>0</v>
      </c>
      <c r="ABR71" s="607"/>
      <c r="ABS71" s="598">
        <f t="shared" ref="ABS71" si="410">ABS64-ABS69</f>
        <v>0</v>
      </c>
      <c r="ABT71" s="607"/>
      <c r="ABU71" s="598">
        <f t="shared" ref="ABU71" si="411">ABU64-ABU69</f>
        <v>0</v>
      </c>
      <c r="ABV71" s="607"/>
      <c r="ABW71" s="598">
        <f t="shared" ref="ABW71" si="412">ABW64-ABW69</f>
        <v>0</v>
      </c>
      <c r="ABX71" s="607"/>
      <c r="ABY71" s="598">
        <f t="shared" ref="ABY71" si="413">ABY64-ABY69</f>
        <v>0</v>
      </c>
      <c r="ABZ71" s="607"/>
      <c r="ACA71" s="598">
        <f t="shared" ref="ACA71" si="414">ACA64-ACA69</f>
        <v>0</v>
      </c>
      <c r="ACB71" s="607"/>
      <c r="ACC71" s="598">
        <f t="shared" ref="ACC71" si="415">ACC64-ACC69</f>
        <v>0</v>
      </c>
      <c r="ACD71" s="607"/>
      <c r="ACE71" s="598">
        <f t="shared" ref="ACE71" si="416">ACE64-ACE69</f>
        <v>0</v>
      </c>
      <c r="ACF71" s="607"/>
      <c r="ACG71" s="598">
        <f t="shared" ref="ACG71" si="417">ACG64-ACG69</f>
        <v>0</v>
      </c>
      <c r="ACH71" s="607"/>
      <c r="ACI71" s="598">
        <f t="shared" ref="ACI71" si="418">ACI64-ACI69</f>
        <v>0</v>
      </c>
      <c r="ACJ71" s="607"/>
      <c r="ACK71" s="598">
        <f t="shared" ref="ACK71" si="419">ACK64-ACK69</f>
        <v>0</v>
      </c>
      <c r="ACL71" s="607"/>
      <c r="ACM71" s="598">
        <f t="shared" ref="ACM71" si="420">ACM64-ACM69</f>
        <v>0</v>
      </c>
      <c r="ACN71" s="607"/>
      <c r="ACO71" s="598">
        <f t="shared" ref="ACO71" si="421">ACO64-ACO69</f>
        <v>0</v>
      </c>
      <c r="ACP71" s="607"/>
      <c r="ACQ71" s="598">
        <f t="shared" ref="ACQ71" si="422">ACQ64-ACQ69</f>
        <v>0</v>
      </c>
      <c r="ACR71" s="607"/>
      <c r="ACS71" s="598">
        <f t="shared" ref="ACS71" si="423">ACS64-ACS69</f>
        <v>0</v>
      </c>
      <c r="ACT71" s="607"/>
      <c r="ACU71" s="598">
        <f t="shared" ref="ACU71" si="424">ACU64-ACU69</f>
        <v>0</v>
      </c>
      <c r="ACV71" s="607"/>
      <c r="ACW71" s="598">
        <f t="shared" ref="ACW71" si="425">ACW64-ACW69</f>
        <v>0</v>
      </c>
      <c r="ACX71" s="607"/>
      <c r="ACY71" s="598">
        <f t="shared" ref="ACY71" si="426">ACY64-ACY69</f>
        <v>0</v>
      </c>
      <c r="ACZ71" s="607"/>
      <c r="ADA71" s="598">
        <f t="shared" ref="ADA71" si="427">ADA64-ADA69</f>
        <v>0</v>
      </c>
      <c r="ADB71" s="607"/>
      <c r="ADC71" s="598">
        <f t="shared" ref="ADC71" si="428">ADC64-ADC69</f>
        <v>0</v>
      </c>
      <c r="ADD71" s="607"/>
      <c r="ADE71" s="598">
        <f t="shared" ref="ADE71" si="429">ADE64-ADE69</f>
        <v>0</v>
      </c>
      <c r="ADF71" s="607"/>
      <c r="ADG71" s="598">
        <f t="shared" ref="ADG71" si="430">ADG64-ADG69</f>
        <v>0</v>
      </c>
      <c r="ADH71" s="607"/>
      <c r="ADI71" s="598">
        <f t="shared" ref="ADI71" si="431">ADI64-ADI69</f>
        <v>0</v>
      </c>
      <c r="ADJ71" s="607"/>
      <c r="ADK71" s="598">
        <f t="shared" ref="ADK71" si="432">ADK64-ADK69</f>
        <v>0</v>
      </c>
      <c r="ADL71" s="607"/>
      <c r="ADM71" s="598">
        <f t="shared" ref="ADM71" si="433">ADM64-ADM69</f>
        <v>0</v>
      </c>
      <c r="ADN71" s="607"/>
      <c r="ADO71" s="598">
        <f t="shared" ref="ADO71" si="434">ADO64-ADO69</f>
        <v>0</v>
      </c>
      <c r="ADP71" s="607"/>
      <c r="ADQ71" s="598">
        <f t="shared" ref="ADQ71" si="435">ADQ64-ADQ69</f>
        <v>0</v>
      </c>
      <c r="ADR71" s="607"/>
      <c r="ADS71" s="598">
        <f t="shared" ref="ADS71" si="436">ADS64-ADS69</f>
        <v>0</v>
      </c>
      <c r="ADT71" s="607"/>
      <c r="ADU71" s="598">
        <f t="shared" ref="ADU71" si="437">ADU64-ADU69</f>
        <v>0</v>
      </c>
      <c r="ADV71" s="607"/>
      <c r="ADW71" s="598">
        <f t="shared" ref="ADW71" si="438">ADW64-ADW69</f>
        <v>0</v>
      </c>
      <c r="ADX71" s="607"/>
      <c r="ADY71" s="598">
        <f t="shared" ref="ADY71" si="439">ADY64-ADY69</f>
        <v>0</v>
      </c>
      <c r="ADZ71" s="607"/>
      <c r="AEA71" s="598">
        <f t="shared" ref="AEA71" si="440">AEA64-AEA69</f>
        <v>0</v>
      </c>
      <c r="AEB71" s="607"/>
      <c r="AEC71" s="598">
        <f t="shared" ref="AEC71" si="441">AEC64-AEC69</f>
        <v>0</v>
      </c>
      <c r="AED71" s="607"/>
      <c r="AEE71" s="598">
        <f t="shared" ref="AEE71" si="442">AEE64-AEE69</f>
        <v>0</v>
      </c>
      <c r="AEF71" s="607"/>
      <c r="AEG71" s="598">
        <f t="shared" ref="AEG71" si="443">AEG64-AEG69</f>
        <v>0</v>
      </c>
      <c r="AEH71" s="607"/>
      <c r="AEI71" s="598">
        <f t="shared" ref="AEI71" si="444">AEI64-AEI69</f>
        <v>0</v>
      </c>
      <c r="AEJ71" s="607"/>
      <c r="AEK71" s="598">
        <f t="shared" ref="AEK71" si="445">AEK64-AEK69</f>
        <v>0</v>
      </c>
      <c r="AEL71" s="607"/>
      <c r="AEM71" s="598">
        <f t="shared" ref="AEM71" si="446">AEM64-AEM69</f>
        <v>0</v>
      </c>
      <c r="AEN71" s="607"/>
      <c r="AEO71" s="598">
        <f t="shared" ref="AEO71" si="447">AEO64-AEO69</f>
        <v>0</v>
      </c>
      <c r="AEP71" s="607"/>
      <c r="AEQ71" s="598">
        <f t="shared" ref="AEQ71" si="448">AEQ64-AEQ69</f>
        <v>0</v>
      </c>
      <c r="AER71" s="607"/>
      <c r="AES71" s="598">
        <f t="shared" ref="AES71" si="449">AES64-AES69</f>
        <v>0</v>
      </c>
      <c r="AET71" s="607"/>
      <c r="AEU71" s="598">
        <f t="shared" ref="AEU71" si="450">AEU64-AEU69</f>
        <v>0</v>
      </c>
      <c r="AEV71" s="607"/>
      <c r="AEW71" s="598">
        <f t="shared" ref="AEW71" si="451">AEW64-AEW69</f>
        <v>0</v>
      </c>
      <c r="AEX71" s="607"/>
      <c r="AEY71" s="598">
        <f t="shared" ref="AEY71" si="452">AEY64-AEY69</f>
        <v>0</v>
      </c>
      <c r="AEZ71" s="607"/>
      <c r="AFA71" s="598">
        <f t="shared" ref="AFA71" si="453">AFA64-AFA69</f>
        <v>0</v>
      </c>
      <c r="AFB71" s="607"/>
      <c r="AFC71" s="598">
        <f t="shared" ref="AFC71" si="454">AFC64-AFC69</f>
        <v>0</v>
      </c>
      <c r="AFD71" s="607"/>
      <c r="AFE71" s="598">
        <f t="shared" ref="AFE71" si="455">AFE64-AFE69</f>
        <v>0</v>
      </c>
      <c r="AFF71" s="607"/>
      <c r="AFG71" s="598">
        <f t="shared" ref="AFG71" si="456">AFG64-AFG69</f>
        <v>0</v>
      </c>
      <c r="AFH71" s="607"/>
      <c r="AFI71" s="598">
        <f t="shared" ref="AFI71" si="457">AFI64-AFI69</f>
        <v>0</v>
      </c>
      <c r="AFJ71" s="607"/>
      <c r="AFK71" s="598">
        <f t="shared" ref="AFK71" si="458">AFK64-AFK69</f>
        <v>0</v>
      </c>
      <c r="AFL71" s="607"/>
      <c r="AFM71" s="598">
        <f t="shared" ref="AFM71" si="459">AFM64-AFM69</f>
        <v>0</v>
      </c>
      <c r="AFN71" s="607"/>
      <c r="AFO71" s="598">
        <f t="shared" ref="AFO71" si="460">AFO64-AFO69</f>
        <v>0</v>
      </c>
      <c r="AFP71" s="607"/>
      <c r="AFQ71" s="598">
        <f t="shared" ref="AFQ71" si="461">AFQ64-AFQ69</f>
        <v>0</v>
      </c>
      <c r="AFR71" s="607"/>
      <c r="AFS71" s="598">
        <f t="shared" ref="AFS71" si="462">AFS64-AFS69</f>
        <v>0</v>
      </c>
      <c r="AFT71" s="607"/>
      <c r="AFU71" s="598">
        <f t="shared" ref="AFU71" si="463">AFU64-AFU69</f>
        <v>0</v>
      </c>
      <c r="AFV71" s="607"/>
      <c r="AFW71" s="598">
        <f t="shared" ref="AFW71" si="464">AFW64-AFW69</f>
        <v>0</v>
      </c>
      <c r="AFX71" s="607"/>
      <c r="AFY71" s="598">
        <f t="shared" ref="AFY71" si="465">AFY64-AFY69</f>
        <v>0</v>
      </c>
      <c r="AFZ71" s="607"/>
      <c r="AGA71" s="598">
        <f t="shared" ref="AGA71" si="466">AGA64-AGA69</f>
        <v>0</v>
      </c>
      <c r="AGB71" s="607"/>
      <c r="AGC71" s="598">
        <f t="shared" ref="AGC71" si="467">AGC64-AGC69</f>
        <v>0</v>
      </c>
      <c r="AGD71" s="607"/>
      <c r="AGE71" s="598">
        <f t="shared" ref="AGE71" si="468">AGE64-AGE69</f>
        <v>0</v>
      </c>
      <c r="AGF71" s="607"/>
      <c r="AGG71" s="598">
        <f t="shared" ref="AGG71" si="469">AGG64-AGG69</f>
        <v>0</v>
      </c>
      <c r="AGH71" s="607"/>
      <c r="AGI71" s="598">
        <f t="shared" ref="AGI71" si="470">AGI64-AGI69</f>
        <v>0</v>
      </c>
      <c r="AGJ71" s="607"/>
      <c r="AGK71" s="598">
        <f t="shared" ref="AGK71" si="471">AGK64-AGK69</f>
        <v>0</v>
      </c>
      <c r="AGL71" s="607"/>
      <c r="AGM71" s="598">
        <f t="shared" ref="AGM71" si="472">AGM64-AGM69</f>
        <v>0</v>
      </c>
      <c r="AGN71" s="607"/>
      <c r="AGO71" s="598">
        <f t="shared" ref="AGO71" si="473">AGO64-AGO69</f>
        <v>0</v>
      </c>
      <c r="AGP71" s="607"/>
      <c r="AGQ71" s="598">
        <f t="shared" ref="AGQ71" si="474">AGQ64-AGQ69</f>
        <v>0</v>
      </c>
      <c r="AGR71" s="607"/>
      <c r="AGS71" s="598">
        <f t="shared" ref="AGS71" si="475">AGS64-AGS69</f>
        <v>0</v>
      </c>
      <c r="AGT71" s="607"/>
      <c r="AGU71" s="598">
        <f t="shared" ref="AGU71" si="476">AGU64-AGU69</f>
        <v>0</v>
      </c>
      <c r="AGV71" s="607"/>
      <c r="AGW71" s="598">
        <f t="shared" ref="AGW71" si="477">AGW64-AGW69</f>
        <v>0</v>
      </c>
      <c r="AGX71" s="607"/>
      <c r="AGY71" s="598">
        <f t="shared" ref="AGY71" si="478">AGY64-AGY69</f>
        <v>0</v>
      </c>
      <c r="AGZ71" s="607"/>
      <c r="AHA71" s="598">
        <f t="shared" ref="AHA71" si="479">AHA64-AHA69</f>
        <v>0</v>
      </c>
      <c r="AHB71" s="607"/>
      <c r="AHC71" s="598">
        <f t="shared" ref="AHC71" si="480">AHC64-AHC69</f>
        <v>0</v>
      </c>
      <c r="AHD71" s="607"/>
      <c r="AHE71" s="598">
        <f t="shared" ref="AHE71" si="481">AHE64-AHE69</f>
        <v>0</v>
      </c>
      <c r="AHF71" s="607"/>
      <c r="AHG71" s="598">
        <f t="shared" ref="AHG71" si="482">AHG64-AHG69</f>
        <v>0</v>
      </c>
      <c r="AHH71" s="607"/>
      <c r="AHI71" s="598">
        <f t="shared" ref="AHI71" si="483">AHI64-AHI69</f>
        <v>0</v>
      </c>
      <c r="AHJ71" s="607"/>
      <c r="AHK71" s="598">
        <f t="shared" ref="AHK71" si="484">AHK64-AHK69</f>
        <v>0</v>
      </c>
      <c r="AHL71" s="607"/>
      <c r="AHM71" s="598">
        <f t="shared" ref="AHM71" si="485">AHM64-AHM69</f>
        <v>0</v>
      </c>
      <c r="AHN71" s="607"/>
      <c r="AHO71" s="598">
        <f t="shared" ref="AHO71" si="486">AHO64-AHO69</f>
        <v>0</v>
      </c>
      <c r="AHP71" s="607"/>
      <c r="AHQ71" s="598">
        <f t="shared" ref="AHQ71" si="487">AHQ64-AHQ69</f>
        <v>0</v>
      </c>
      <c r="AHR71" s="607"/>
      <c r="AHS71" s="598">
        <f t="shared" ref="AHS71" si="488">AHS64-AHS69</f>
        <v>0</v>
      </c>
      <c r="AHT71" s="607"/>
      <c r="AHU71" s="598">
        <f t="shared" ref="AHU71" si="489">AHU64-AHU69</f>
        <v>0</v>
      </c>
      <c r="AHV71" s="607"/>
      <c r="AHW71" s="598">
        <f t="shared" ref="AHW71" si="490">AHW64-AHW69</f>
        <v>0</v>
      </c>
      <c r="AHX71" s="607"/>
      <c r="AHY71" s="598">
        <f t="shared" ref="AHY71" si="491">AHY64-AHY69</f>
        <v>0</v>
      </c>
      <c r="AHZ71" s="607"/>
      <c r="AIA71" s="598">
        <f t="shared" ref="AIA71" si="492">AIA64-AIA69</f>
        <v>0</v>
      </c>
      <c r="AIB71" s="607"/>
      <c r="AIC71" s="598">
        <f t="shared" ref="AIC71" si="493">AIC64-AIC69</f>
        <v>0</v>
      </c>
      <c r="AID71" s="607"/>
      <c r="AIE71" s="598">
        <f t="shared" ref="AIE71" si="494">AIE64-AIE69</f>
        <v>0</v>
      </c>
      <c r="AIF71" s="607"/>
      <c r="AIG71" s="598">
        <f t="shared" ref="AIG71" si="495">AIG64-AIG69</f>
        <v>0</v>
      </c>
      <c r="AIH71" s="607"/>
      <c r="AII71" s="598">
        <f t="shared" ref="AII71" si="496">AII64-AII69</f>
        <v>0</v>
      </c>
      <c r="AIJ71" s="607"/>
      <c r="AIK71" s="598">
        <f t="shared" ref="AIK71" si="497">AIK64-AIK69</f>
        <v>0</v>
      </c>
      <c r="AIL71" s="607"/>
      <c r="AIM71" s="598">
        <f t="shared" ref="AIM71" si="498">AIM64-AIM69</f>
        <v>0</v>
      </c>
      <c r="AIN71" s="607"/>
      <c r="AIO71" s="598">
        <f t="shared" ref="AIO71" si="499">AIO64-AIO69</f>
        <v>0</v>
      </c>
      <c r="AIP71" s="607"/>
      <c r="AIQ71" s="598">
        <f t="shared" ref="AIQ71" si="500">AIQ64-AIQ69</f>
        <v>0</v>
      </c>
      <c r="AIR71" s="607"/>
      <c r="AIS71" s="598">
        <f t="shared" ref="AIS71" si="501">AIS64-AIS69</f>
        <v>0</v>
      </c>
      <c r="AIT71" s="607"/>
      <c r="AIU71" s="598">
        <f t="shared" ref="AIU71" si="502">AIU64-AIU69</f>
        <v>0</v>
      </c>
      <c r="AIV71" s="607"/>
      <c r="AIW71" s="598">
        <f t="shared" ref="AIW71" si="503">AIW64-AIW69</f>
        <v>0</v>
      </c>
      <c r="AIX71" s="607"/>
      <c r="AIY71" s="598">
        <f t="shared" ref="AIY71" si="504">AIY64-AIY69</f>
        <v>0</v>
      </c>
      <c r="AIZ71" s="607"/>
      <c r="AJA71" s="598">
        <f t="shared" ref="AJA71" si="505">AJA64-AJA69</f>
        <v>0</v>
      </c>
      <c r="AJB71" s="607"/>
      <c r="AJC71" s="598">
        <f t="shared" ref="AJC71" si="506">AJC64-AJC69</f>
        <v>0</v>
      </c>
      <c r="AJD71" s="607"/>
      <c r="AJE71" s="598">
        <f t="shared" ref="AJE71" si="507">AJE64-AJE69</f>
        <v>0</v>
      </c>
      <c r="AJF71" s="607"/>
      <c r="AJG71" s="598">
        <f t="shared" ref="AJG71" si="508">AJG64-AJG69</f>
        <v>0</v>
      </c>
      <c r="AJH71" s="607"/>
      <c r="AJI71" s="598">
        <f t="shared" ref="AJI71" si="509">AJI64-AJI69</f>
        <v>0</v>
      </c>
      <c r="AJJ71" s="607"/>
      <c r="AJK71" s="598">
        <f t="shared" ref="AJK71" si="510">AJK64-AJK69</f>
        <v>0</v>
      </c>
      <c r="AJL71" s="607"/>
      <c r="AJM71" s="598">
        <f t="shared" ref="AJM71" si="511">AJM64-AJM69</f>
        <v>0</v>
      </c>
      <c r="AJN71" s="607"/>
      <c r="AJO71" s="598">
        <f t="shared" ref="AJO71" si="512">AJO64-AJO69</f>
        <v>0</v>
      </c>
      <c r="AJP71" s="607"/>
      <c r="AJQ71" s="598">
        <f t="shared" ref="AJQ71" si="513">AJQ64-AJQ69</f>
        <v>0</v>
      </c>
      <c r="AJR71" s="607"/>
      <c r="AJS71" s="598">
        <f t="shared" ref="AJS71" si="514">AJS64-AJS69</f>
        <v>0</v>
      </c>
      <c r="AJT71" s="607"/>
      <c r="AJU71" s="598">
        <f t="shared" ref="AJU71" si="515">AJU64-AJU69</f>
        <v>0</v>
      </c>
      <c r="AJV71" s="607"/>
      <c r="AJW71" s="598">
        <f t="shared" ref="AJW71" si="516">AJW64-AJW69</f>
        <v>0</v>
      </c>
      <c r="AJX71" s="607"/>
      <c r="AJY71" s="598">
        <f t="shared" ref="AJY71" si="517">AJY64-AJY69</f>
        <v>0</v>
      </c>
      <c r="AJZ71" s="607"/>
      <c r="AKA71" s="598">
        <f t="shared" ref="AKA71" si="518">AKA64-AKA69</f>
        <v>0</v>
      </c>
      <c r="AKB71" s="607"/>
      <c r="AKC71" s="598">
        <f t="shared" ref="AKC71" si="519">AKC64-AKC69</f>
        <v>0</v>
      </c>
      <c r="AKD71" s="607"/>
      <c r="AKE71" s="598">
        <f t="shared" ref="AKE71" si="520">AKE64-AKE69</f>
        <v>0</v>
      </c>
      <c r="AKF71" s="607"/>
      <c r="AKG71" s="598">
        <f t="shared" ref="AKG71" si="521">AKG64-AKG69</f>
        <v>0</v>
      </c>
      <c r="AKH71" s="607"/>
      <c r="AKI71" s="598">
        <f t="shared" ref="AKI71" si="522">AKI64-AKI69</f>
        <v>0</v>
      </c>
      <c r="AKJ71" s="607"/>
      <c r="AKK71" s="598">
        <f t="shared" ref="AKK71" si="523">AKK64-AKK69</f>
        <v>0</v>
      </c>
      <c r="AKL71" s="607"/>
      <c r="AKM71" s="598">
        <f t="shared" ref="AKM71" si="524">AKM64-AKM69</f>
        <v>0</v>
      </c>
      <c r="AKN71" s="607"/>
      <c r="AKO71" s="598">
        <f t="shared" ref="AKO71" si="525">AKO64-AKO69</f>
        <v>0</v>
      </c>
      <c r="AKP71" s="607"/>
      <c r="AKQ71" s="598">
        <f t="shared" ref="AKQ71" si="526">AKQ64-AKQ69</f>
        <v>0</v>
      </c>
      <c r="AKR71" s="607"/>
      <c r="AKS71" s="598">
        <f t="shared" ref="AKS71" si="527">AKS64-AKS69</f>
        <v>0</v>
      </c>
      <c r="AKT71" s="607"/>
      <c r="AKU71" s="598">
        <f t="shared" ref="AKU71" si="528">AKU64-AKU69</f>
        <v>0</v>
      </c>
      <c r="AKV71" s="607"/>
      <c r="AKW71" s="598">
        <f t="shared" ref="AKW71" si="529">AKW64-AKW69</f>
        <v>0</v>
      </c>
      <c r="AKX71" s="607"/>
      <c r="AKY71" s="598">
        <f t="shared" ref="AKY71" si="530">AKY64-AKY69</f>
        <v>0</v>
      </c>
      <c r="AKZ71" s="607"/>
      <c r="ALA71" s="598">
        <f t="shared" ref="ALA71" si="531">ALA64-ALA69</f>
        <v>0</v>
      </c>
      <c r="ALB71" s="607"/>
      <c r="ALC71" s="598">
        <f t="shared" ref="ALC71" si="532">ALC64-ALC69</f>
        <v>0</v>
      </c>
      <c r="ALD71" s="607"/>
      <c r="ALE71" s="598">
        <f t="shared" ref="ALE71" si="533">ALE64-ALE69</f>
        <v>0</v>
      </c>
      <c r="ALF71" s="607"/>
      <c r="ALG71" s="598">
        <f t="shared" ref="ALG71" si="534">ALG64-ALG69</f>
        <v>0</v>
      </c>
      <c r="ALH71" s="607"/>
      <c r="ALI71" s="598">
        <f t="shared" ref="ALI71" si="535">ALI64-ALI69</f>
        <v>0</v>
      </c>
      <c r="ALJ71" s="607"/>
      <c r="ALK71" s="598">
        <f t="shared" ref="ALK71" si="536">ALK64-ALK69</f>
        <v>0</v>
      </c>
      <c r="ALL71" s="607"/>
      <c r="ALM71" s="598">
        <f t="shared" ref="ALM71" si="537">ALM64-ALM69</f>
        <v>0</v>
      </c>
      <c r="ALN71" s="607"/>
      <c r="ALO71" s="598">
        <f t="shared" ref="ALO71" si="538">ALO64-ALO69</f>
        <v>0</v>
      </c>
      <c r="ALP71" s="607"/>
      <c r="ALQ71" s="598">
        <f t="shared" ref="ALQ71" si="539">ALQ64-ALQ69</f>
        <v>0</v>
      </c>
      <c r="ALR71" s="607"/>
      <c r="ALS71" s="598">
        <f t="shared" ref="ALS71" si="540">ALS64-ALS69</f>
        <v>0</v>
      </c>
      <c r="ALT71" s="607"/>
      <c r="ALU71" s="598">
        <f t="shared" ref="ALU71" si="541">ALU64-ALU69</f>
        <v>0</v>
      </c>
      <c r="ALV71" s="607"/>
      <c r="ALW71" s="598">
        <f t="shared" ref="ALW71" si="542">ALW64-ALW69</f>
        <v>0</v>
      </c>
      <c r="ALX71" s="607"/>
      <c r="ALY71" s="598">
        <f t="shared" ref="ALY71" si="543">ALY64-ALY69</f>
        <v>0</v>
      </c>
      <c r="ALZ71" s="607"/>
      <c r="AMA71" s="598">
        <f t="shared" ref="AMA71" si="544">AMA64-AMA69</f>
        <v>0</v>
      </c>
      <c r="AMB71" s="607"/>
      <c r="AMC71" s="598">
        <f t="shared" ref="AMC71" si="545">AMC64-AMC69</f>
        <v>0</v>
      </c>
      <c r="AMD71" s="607"/>
      <c r="AME71" s="598">
        <f t="shared" ref="AME71" si="546">AME64-AME69</f>
        <v>0</v>
      </c>
      <c r="AMF71" s="607"/>
      <c r="AMG71" s="598">
        <f t="shared" ref="AMG71" si="547">AMG64-AMG69</f>
        <v>0</v>
      </c>
      <c r="AMH71" s="607"/>
      <c r="AMI71" s="598">
        <f t="shared" ref="AMI71" si="548">AMI64-AMI69</f>
        <v>0</v>
      </c>
      <c r="AMJ71" s="607"/>
      <c r="AMK71" s="598">
        <f t="shared" ref="AMK71" si="549">AMK64-AMK69</f>
        <v>0</v>
      </c>
      <c r="AML71" s="607"/>
      <c r="AMM71" s="598">
        <f t="shared" ref="AMM71" si="550">AMM64-AMM69</f>
        <v>0</v>
      </c>
      <c r="AMN71" s="607"/>
      <c r="AMO71" s="598">
        <f t="shared" ref="AMO71" si="551">AMO64-AMO69</f>
        <v>0</v>
      </c>
      <c r="AMP71" s="607"/>
      <c r="AMQ71" s="598">
        <f t="shared" ref="AMQ71" si="552">AMQ64-AMQ69</f>
        <v>0</v>
      </c>
      <c r="AMR71" s="607"/>
      <c r="AMS71" s="598">
        <f t="shared" ref="AMS71" si="553">AMS64-AMS69</f>
        <v>0</v>
      </c>
      <c r="AMT71" s="607"/>
      <c r="AMU71" s="598">
        <f t="shared" ref="AMU71" si="554">AMU64-AMU69</f>
        <v>0</v>
      </c>
      <c r="AMV71" s="607"/>
      <c r="AMW71" s="598">
        <f t="shared" ref="AMW71" si="555">AMW64-AMW69</f>
        <v>0</v>
      </c>
      <c r="AMX71" s="607"/>
      <c r="AMY71" s="598">
        <f t="shared" ref="AMY71" si="556">AMY64-AMY69</f>
        <v>0</v>
      </c>
      <c r="AMZ71" s="607"/>
      <c r="ANA71" s="598">
        <f t="shared" ref="ANA71" si="557">ANA64-ANA69</f>
        <v>0</v>
      </c>
      <c r="ANB71" s="607"/>
      <c r="ANC71" s="598">
        <f t="shared" ref="ANC71" si="558">ANC64-ANC69</f>
        <v>0</v>
      </c>
      <c r="AND71" s="607"/>
      <c r="ANE71" s="598">
        <f t="shared" ref="ANE71" si="559">ANE64-ANE69</f>
        <v>0</v>
      </c>
      <c r="ANF71" s="607"/>
      <c r="ANG71" s="598">
        <f t="shared" ref="ANG71" si="560">ANG64-ANG69</f>
        <v>0</v>
      </c>
      <c r="ANH71" s="607"/>
      <c r="ANI71" s="598">
        <f t="shared" ref="ANI71" si="561">ANI64-ANI69</f>
        <v>0</v>
      </c>
      <c r="ANJ71" s="607"/>
      <c r="ANK71" s="598">
        <f t="shared" ref="ANK71" si="562">ANK64-ANK69</f>
        <v>0</v>
      </c>
      <c r="ANL71" s="607"/>
      <c r="ANM71" s="598">
        <f t="shared" ref="ANM71" si="563">ANM64-ANM69</f>
        <v>0</v>
      </c>
      <c r="ANN71" s="607"/>
      <c r="ANO71" s="598">
        <f t="shared" ref="ANO71" si="564">ANO64-ANO69</f>
        <v>0</v>
      </c>
      <c r="ANP71" s="607"/>
      <c r="ANQ71" s="598">
        <f t="shared" ref="ANQ71" si="565">ANQ64-ANQ69</f>
        <v>0</v>
      </c>
      <c r="ANR71" s="607"/>
      <c r="ANS71" s="598">
        <f t="shared" ref="ANS71" si="566">ANS64-ANS69</f>
        <v>0</v>
      </c>
      <c r="ANT71" s="607"/>
      <c r="ANU71" s="598">
        <f t="shared" ref="ANU71" si="567">ANU64-ANU69</f>
        <v>0</v>
      </c>
      <c r="ANV71" s="607"/>
      <c r="ANW71" s="598">
        <f t="shared" ref="ANW71" si="568">ANW64-ANW69</f>
        <v>0</v>
      </c>
      <c r="ANX71" s="607"/>
      <c r="ANY71" s="598">
        <f t="shared" ref="ANY71" si="569">ANY64-ANY69</f>
        <v>0</v>
      </c>
      <c r="ANZ71" s="607"/>
      <c r="AOA71" s="598">
        <f t="shared" ref="AOA71" si="570">AOA64-AOA69</f>
        <v>0</v>
      </c>
      <c r="AOB71" s="607"/>
      <c r="AOC71" s="598">
        <f t="shared" ref="AOC71" si="571">AOC64-AOC69</f>
        <v>0</v>
      </c>
      <c r="AOD71" s="607"/>
      <c r="AOE71" s="598">
        <f t="shared" ref="AOE71" si="572">AOE64-AOE69</f>
        <v>0</v>
      </c>
      <c r="AOF71" s="607"/>
      <c r="AOG71" s="598">
        <f t="shared" ref="AOG71" si="573">AOG64-AOG69</f>
        <v>0</v>
      </c>
      <c r="AOH71" s="607"/>
      <c r="AOI71" s="598">
        <f t="shared" ref="AOI71" si="574">AOI64-AOI69</f>
        <v>0</v>
      </c>
      <c r="AOJ71" s="607"/>
      <c r="AOK71" s="598">
        <f t="shared" ref="AOK71" si="575">AOK64-AOK69</f>
        <v>0</v>
      </c>
      <c r="AOL71" s="607"/>
      <c r="AOM71" s="598">
        <f t="shared" ref="AOM71" si="576">AOM64-AOM69</f>
        <v>0</v>
      </c>
      <c r="AON71" s="607"/>
      <c r="AOO71" s="598">
        <f t="shared" ref="AOO71" si="577">AOO64-AOO69</f>
        <v>0</v>
      </c>
      <c r="AOP71" s="607"/>
      <c r="AOQ71" s="598">
        <f t="shared" ref="AOQ71" si="578">AOQ64-AOQ69</f>
        <v>0</v>
      </c>
      <c r="AOR71" s="607"/>
      <c r="AOS71" s="598">
        <f t="shared" ref="AOS71" si="579">AOS64-AOS69</f>
        <v>0</v>
      </c>
      <c r="AOT71" s="607"/>
      <c r="AOU71" s="598">
        <f t="shared" ref="AOU71" si="580">AOU64-AOU69</f>
        <v>0</v>
      </c>
      <c r="AOV71" s="607"/>
      <c r="AOW71" s="598">
        <f t="shared" ref="AOW71" si="581">AOW64-AOW69</f>
        <v>0</v>
      </c>
      <c r="AOX71" s="607"/>
      <c r="AOY71" s="598">
        <f t="shared" ref="AOY71" si="582">AOY64-AOY69</f>
        <v>0</v>
      </c>
      <c r="AOZ71" s="607"/>
      <c r="APA71" s="598">
        <f t="shared" ref="APA71" si="583">APA64-APA69</f>
        <v>0</v>
      </c>
      <c r="APB71" s="607"/>
      <c r="APC71" s="598">
        <f t="shared" ref="APC71" si="584">APC64-APC69</f>
        <v>0</v>
      </c>
      <c r="APD71" s="607"/>
      <c r="APE71" s="598">
        <f t="shared" ref="APE71" si="585">APE64-APE69</f>
        <v>0</v>
      </c>
      <c r="APF71" s="607"/>
      <c r="APG71" s="598">
        <f t="shared" ref="APG71" si="586">APG64-APG69</f>
        <v>0</v>
      </c>
      <c r="APH71" s="607"/>
      <c r="API71" s="598">
        <f t="shared" ref="API71" si="587">API64-API69</f>
        <v>0</v>
      </c>
      <c r="APJ71" s="607"/>
      <c r="APK71" s="598">
        <f t="shared" ref="APK71" si="588">APK64-APK69</f>
        <v>0</v>
      </c>
      <c r="APL71" s="607"/>
      <c r="APM71" s="598">
        <f t="shared" ref="APM71" si="589">APM64-APM69</f>
        <v>0</v>
      </c>
      <c r="APN71" s="607"/>
      <c r="APO71" s="598">
        <f t="shared" ref="APO71" si="590">APO64-APO69</f>
        <v>0</v>
      </c>
      <c r="APP71" s="607"/>
      <c r="APQ71" s="598">
        <f t="shared" ref="APQ71" si="591">APQ64-APQ69</f>
        <v>0</v>
      </c>
      <c r="APR71" s="607"/>
      <c r="APS71" s="598">
        <f t="shared" ref="APS71" si="592">APS64-APS69</f>
        <v>0</v>
      </c>
      <c r="APT71" s="607"/>
      <c r="APU71" s="598">
        <f t="shared" ref="APU71" si="593">APU64-APU69</f>
        <v>0</v>
      </c>
      <c r="APV71" s="607"/>
      <c r="APW71" s="598">
        <f t="shared" ref="APW71" si="594">APW64-APW69</f>
        <v>0</v>
      </c>
      <c r="APX71" s="607"/>
      <c r="APY71" s="598">
        <f t="shared" ref="APY71" si="595">APY64-APY69</f>
        <v>0</v>
      </c>
      <c r="APZ71" s="607"/>
      <c r="AQA71" s="598">
        <f t="shared" ref="AQA71" si="596">AQA64-AQA69</f>
        <v>0</v>
      </c>
      <c r="AQB71" s="607"/>
      <c r="AQC71" s="598">
        <f t="shared" ref="AQC71" si="597">AQC64-AQC69</f>
        <v>0</v>
      </c>
      <c r="AQD71" s="607"/>
      <c r="AQE71" s="598">
        <f t="shared" ref="AQE71" si="598">AQE64-AQE69</f>
        <v>0</v>
      </c>
      <c r="AQF71" s="607"/>
      <c r="AQG71" s="598">
        <f t="shared" ref="AQG71" si="599">AQG64-AQG69</f>
        <v>0</v>
      </c>
      <c r="AQH71" s="607"/>
      <c r="AQI71" s="598">
        <f t="shared" ref="AQI71" si="600">AQI64-AQI69</f>
        <v>0</v>
      </c>
      <c r="AQJ71" s="607"/>
      <c r="AQK71" s="598">
        <f t="shared" ref="AQK71" si="601">AQK64-AQK69</f>
        <v>0</v>
      </c>
      <c r="AQL71" s="607"/>
      <c r="AQM71" s="598">
        <f t="shared" ref="AQM71" si="602">AQM64-AQM69</f>
        <v>0</v>
      </c>
      <c r="AQN71" s="607"/>
      <c r="AQO71" s="598">
        <f t="shared" ref="AQO71" si="603">AQO64-AQO69</f>
        <v>0</v>
      </c>
      <c r="AQP71" s="607"/>
      <c r="AQQ71" s="598">
        <f t="shared" ref="AQQ71" si="604">AQQ64-AQQ69</f>
        <v>0</v>
      </c>
      <c r="AQR71" s="607"/>
      <c r="AQS71" s="598">
        <f t="shared" ref="AQS71" si="605">AQS64-AQS69</f>
        <v>0</v>
      </c>
      <c r="AQT71" s="607"/>
      <c r="AQU71" s="598">
        <f t="shared" ref="AQU71" si="606">AQU64-AQU69</f>
        <v>0</v>
      </c>
      <c r="AQV71" s="607"/>
      <c r="AQW71" s="598">
        <f t="shared" ref="AQW71" si="607">AQW64-AQW69</f>
        <v>0</v>
      </c>
      <c r="AQX71" s="607"/>
      <c r="AQY71" s="598">
        <f t="shared" ref="AQY71" si="608">AQY64-AQY69</f>
        <v>0</v>
      </c>
      <c r="AQZ71" s="607"/>
      <c r="ARA71" s="598">
        <f t="shared" ref="ARA71" si="609">ARA64-ARA69</f>
        <v>0</v>
      </c>
      <c r="ARB71" s="607"/>
      <c r="ARC71" s="598">
        <f t="shared" ref="ARC71" si="610">ARC64-ARC69</f>
        <v>0</v>
      </c>
      <c r="ARD71" s="607"/>
      <c r="ARE71" s="598">
        <f t="shared" ref="ARE71" si="611">ARE64-ARE69</f>
        <v>0</v>
      </c>
      <c r="ARF71" s="607"/>
      <c r="ARG71" s="598">
        <f t="shared" ref="ARG71" si="612">ARG64-ARG69</f>
        <v>0</v>
      </c>
      <c r="ARH71" s="607"/>
      <c r="ARI71" s="598">
        <f t="shared" ref="ARI71" si="613">ARI64-ARI69</f>
        <v>0</v>
      </c>
      <c r="ARJ71" s="607"/>
      <c r="ARK71" s="598">
        <f t="shared" ref="ARK71" si="614">ARK64-ARK69</f>
        <v>0</v>
      </c>
      <c r="ARL71" s="607"/>
      <c r="ARM71" s="598">
        <f t="shared" ref="ARM71" si="615">ARM64-ARM69</f>
        <v>0</v>
      </c>
      <c r="ARN71" s="607"/>
      <c r="ARO71" s="598">
        <f t="shared" ref="ARO71" si="616">ARO64-ARO69</f>
        <v>0</v>
      </c>
      <c r="ARP71" s="607"/>
      <c r="ARQ71" s="598">
        <f t="shared" ref="ARQ71" si="617">ARQ64-ARQ69</f>
        <v>0</v>
      </c>
      <c r="ARR71" s="607"/>
      <c r="ARS71" s="598">
        <f t="shared" ref="ARS71" si="618">ARS64-ARS69</f>
        <v>0</v>
      </c>
      <c r="ART71" s="607"/>
      <c r="ARU71" s="598">
        <f t="shared" ref="ARU71" si="619">ARU64-ARU69</f>
        <v>0</v>
      </c>
      <c r="ARV71" s="607"/>
      <c r="ARW71" s="598">
        <f t="shared" ref="ARW71" si="620">ARW64-ARW69</f>
        <v>0</v>
      </c>
      <c r="ARX71" s="607"/>
      <c r="ARY71" s="598">
        <f t="shared" ref="ARY71" si="621">ARY64-ARY69</f>
        <v>0</v>
      </c>
      <c r="ARZ71" s="607"/>
      <c r="ASA71" s="598">
        <f t="shared" ref="ASA71" si="622">ASA64-ASA69</f>
        <v>0</v>
      </c>
      <c r="ASB71" s="607"/>
      <c r="ASC71" s="598">
        <f t="shared" ref="ASC71" si="623">ASC64-ASC69</f>
        <v>0</v>
      </c>
      <c r="ASD71" s="607"/>
      <c r="ASE71" s="598">
        <f t="shared" ref="ASE71" si="624">ASE64-ASE69</f>
        <v>0</v>
      </c>
      <c r="ASF71" s="607"/>
      <c r="ASG71" s="598">
        <f t="shared" ref="ASG71" si="625">ASG64-ASG69</f>
        <v>0</v>
      </c>
      <c r="ASH71" s="607"/>
      <c r="ASI71" s="598">
        <f t="shared" ref="ASI71" si="626">ASI64-ASI69</f>
        <v>0</v>
      </c>
      <c r="ASJ71" s="607"/>
      <c r="ASK71" s="598">
        <f t="shared" ref="ASK71" si="627">ASK64-ASK69</f>
        <v>0</v>
      </c>
      <c r="ASL71" s="607"/>
      <c r="ASM71" s="598">
        <f t="shared" ref="ASM71" si="628">ASM64-ASM69</f>
        <v>0</v>
      </c>
      <c r="ASN71" s="607"/>
      <c r="ASO71" s="598">
        <f t="shared" ref="ASO71" si="629">ASO64-ASO69</f>
        <v>0</v>
      </c>
      <c r="ASP71" s="607"/>
      <c r="ASQ71" s="598">
        <f t="shared" ref="ASQ71" si="630">ASQ64-ASQ69</f>
        <v>0</v>
      </c>
      <c r="ASR71" s="607"/>
      <c r="ASS71" s="598">
        <f t="shared" ref="ASS71" si="631">ASS64-ASS69</f>
        <v>0</v>
      </c>
      <c r="AST71" s="607"/>
      <c r="ASU71" s="598">
        <f t="shared" ref="ASU71" si="632">ASU64-ASU69</f>
        <v>0</v>
      </c>
      <c r="ASV71" s="607"/>
      <c r="ASW71" s="598">
        <f t="shared" ref="ASW71" si="633">ASW64-ASW69</f>
        <v>0</v>
      </c>
      <c r="ASX71" s="607"/>
      <c r="ASY71" s="598">
        <f t="shared" ref="ASY71" si="634">ASY64-ASY69</f>
        <v>0</v>
      </c>
      <c r="ASZ71" s="607"/>
      <c r="ATA71" s="598">
        <f t="shared" ref="ATA71" si="635">ATA64-ATA69</f>
        <v>0</v>
      </c>
      <c r="ATB71" s="607"/>
      <c r="ATC71" s="598">
        <f t="shared" ref="ATC71" si="636">ATC64-ATC69</f>
        <v>0</v>
      </c>
      <c r="ATD71" s="607"/>
      <c r="ATE71" s="598">
        <f t="shared" ref="ATE71" si="637">ATE64-ATE69</f>
        <v>0</v>
      </c>
      <c r="ATF71" s="607"/>
      <c r="ATG71" s="598">
        <f t="shared" ref="ATG71" si="638">ATG64-ATG69</f>
        <v>0</v>
      </c>
      <c r="ATH71" s="607"/>
      <c r="ATI71" s="598">
        <f t="shared" ref="ATI71" si="639">ATI64-ATI69</f>
        <v>0</v>
      </c>
      <c r="ATJ71" s="607"/>
      <c r="ATK71" s="598">
        <f t="shared" ref="ATK71" si="640">ATK64-ATK69</f>
        <v>0</v>
      </c>
      <c r="ATL71" s="607"/>
      <c r="ATM71" s="598">
        <f t="shared" ref="ATM71" si="641">ATM64-ATM69</f>
        <v>0</v>
      </c>
      <c r="ATN71" s="607"/>
      <c r="ATO71" s="598">
        <f t="shared" ref="ATO71" si="642">ATO64-ATO69</f>
        <v>0</v>
      </c>
      <c r="ATP71" s="607"/>
      <c r="ATQ71" s="598">
        <f t="shared" ref="ATQ71" si="643">ATQ64-ATQ69</f>
        <v>0</v>
      </c>
      <c r="ATR71" s="607"/>
      <c r="ATS71" s="598">
        <f t="shared" ref="ATS71" si="644">ATS64-ATS69</f>
        <v>0</v>
      </c>
      <c r="ATT71" s="607"/>
      <c r="ATU71" s="598">
        <f t="shared" ref="ATU71" si="645">ATU64-ATU69</f>
        <v>0</v>
      </c>
      <c r="ATV71" s="607"/>
      <c r="ATW71" s="598">
        <f t="shared" ref="ATW71" si="646">ATW64-ATW69</f>
        <v>0</v>
      </c>
      <c r="ATX71" s="607"/>
      <c r="ATY71" s="598">
        <f t="shared" ref="ATY71" si="647">ATY64-ATY69</f>
        <v>0</v>
      </c>
      <c r="ATZ71" s="607"/>
      <c r="AUA71" s="598">
        <f t="shared" ref="AUA71" si="648">AUA64-AUA69</f>
        <v>0</v>
      </c>
      <c r="AUB71" s="607"/>
      <c r="AUC71" s="598">
        <f t="shared" ref="AUC71" si="649">AUC64-AUC69</f>
        <v>0</v>
      </c>
      <c r="AUD71" s="607"/>
      <c r="AUE71" s="598">
        <f t="shared" ref="AUE71" si="650">AUE64-AUE69</f>
        <v>0</v>
      </c>
      <c r="AUF71" s="607"/>
      <c r="AUG71" s="598">
        <f t="shared" ref="AUG71" si="651">AUG64-AUG69</f>
        <v>0</v>
      </c>
      <c r="AUH71" s="607"/>
      <c r="AUI71" s="598">
        <f t="shared" ref="AUI71" si="652">AUI64-AUI69</f>
        <v>0</v>
      </c>
      <c r="AUJ71" s="607"/>
      <c r="AUK71" s="598">
        <f t="shared" ref="AUK71" si="653">AUK64-AUK69</f>
        <v>0</v>
      </c>
      <c r="AUL71" s="607"/>
      <c r="AUM71" s="598">
        <f t="shared" ref="AUM71" si="654">AUM64-AUM69</f>
        <v>0</v>
      </c>
      <c r="AUN71" s="607"/>
      <c r="AUO71" s="598">
        <f t="shared" ref="AUO71" si="655">AUO64-AUO69</f>
        <v>0</v>
      </c>
      <c r="AUP71" s="607"/>
      <c r="AUQ71" s="598">
        <f t="shared" ref="AUQ71" si="656">AUQ64-AUQ69</f>
        <v>0</v>
      </c>
      <c r="AUR71" s="607"/>
      <c r="AUS71" s="598">
        <f t="shared" ref="AUS71" si="657">AUS64-AUS69</f>
        <v>0</v>
      </c>
      <c r="AUT71" s="607"/>
      <c r="AUU71" s="598">
        <f t="shared" ref="AUU71" si="658">AUU64-AUU69</f>
        <v>0</v>
      </c>
      <c r="AUV71" s="607"/>
      <c r="AUW71" s="598">
        <f t="shared" ref="AUW71" si="659">AUW64-AUW69</f>
        <v>0</v>
      </c>
      <c r="AUX71" s="607"/>
      <c r="AUY71" s="598">
        <f t="shared" ref="AUY71" si="660">AUY64-AUY69</f>
        <v>0</v>
      </c>
      <c r="AUZ71" s="607"/>
      <c r="AVA71" s="598">
        <f t="shared" ref="AVA71" si="661">AVA64-AVA69</f>
        <v>0</v>
      </c>
      <c r="AVB71" s="607"/>
      <c r="AVC71" s="598">
        <f t="shared" ref="AVC71" si="662">AVC64-AVC69</f>
        <v>0</v>
      </c>
      <c r="AVD71" s="607"/>
      <c r="AVE71" s="598">
        <f t="shared" ref="AVE71" si="663">AVE64-AVE69</f>
        <v>0</v>
      </c>
      <c r="AVF71" s="607"/>
      <c r="AVG71" s="598">
        <f t="shared" ref="AVG71" si="664">AVG64-AVG69</f>
        <v>0</v>
      </c>
      <c r="AVH71" s="607"/>
      <c r="AVI71" s="598">
        <f t="shared" ref="AVI71" si="665">AVI64-AVI69</f>
        <v>0</v>
      </c>
      <c r="AVJ71" s="607"/>
      <c r="AVK71" s="598">
        <f t="shared" ref="AVK71" si="666">AVK64-AVK69</f>
        <v>0</v>
      </c>
      <c r="AVL71" s="607"/>
      <c r="AVM71" s="598">
        <f t="shared" ref="AVM71" si="667">AVM64-AVM69</f>
        <v>0</v>
      </c>
      <c r="AVN71" s="607"/>
      <c r="AVO71" s="598">
        <f t="shared" ref="AVO71" si="668">AVO64-AVO69</f>
        <v>0</v>
      </c>
      <c r="AVP71" s="607"/>
      <c r="AVQ71" s="598">
        <f t="shared" ref="AVQ71" si="669">AVQ64-AVQ69</f>
        <v>0</v>
      </c>
      <c r="AVR71" s="607"/>
      <c r="AVS71" s="598">
        <f t="shared" ref="AVS71" si="670">AVS64-AVS69</f>
        <v>0</v>
      </c>
      <c r="AVT71" s="607"/>
      <c r="AVU71" s="598">
        <f t="shared" ref="AVU71" si="671">AVU64-AVU69</f>
        <v>0</v>
      </c>
      <c r="AVV71" s="607"/>
      <c r="AVW71" s="598">
        <f t="shared" ref="AVW71" si="672">AVW64-AVW69</f>
        <v>0</v>
      </c>
      <c r="AVX71" s="607"/>
      <c r="AVY71" s="598">
        <f t="shared" ref="AVY71" si="673">AVY64-AVY69</f>
        <v>0</v>
      </c>
      <c r="AVZ71" s="607"/>
      <c r="AWA71" s="598">
        <f t="shared" ref="AWA71" si="674">AWA64-AWA69</f>
        <v>0</v>
      </c>
      <c r="AWB71" s="607"/>
      <c r="AWC71" s="598">
        <f t="shared" ref="AWC71" si="675">AWC64-AWC69</f>
        <v>0</v>
      </c>
      <c r="AWD71" s="607"/>
      <c r="AWE71" s="598">
        <f t="shared" ref="AWE71" si="676">AWE64-AWE69</f>
        <v>0</v>
      </c>
      <c r="AWF71" s="607"/>
      <c r="AWG71" s="598">
        <f t="shared" ref="AWG71" si="677">AWG64-AWG69</f>
        <v>0</v>
      </c>
      <c r="AWH71" s="607"/>
      <c r="AWI71" s="598">
        <f t="shared" ref="AWI71" si="678">AWI64-AWI69</f>
        <v>0</v>
      </c>
      <c r="AWJ71" s="607"/>
      <c r="AWK71" s="598">
        <f t="shared" ref="AWK71" si="679">AWK64-AWK69</f>
        <v>0</v>
      </c>
      <c r="AWL71" s="607"/>
      <c r="AWM71" s="598">
        <f t="shared" ref="AWM71" si="680">AWM64-AWM69</f>
        <v>0</v>
      </c>
      <c r="AWN71" s="607"/>
      <c r="AWO71" s="598">
        <f t="shared" ref="AWO71" si="681">AWO64-AWO69</f>
        <v>0</v>
      </c>
      <c r="AWP71" s="607"/>
      <c r="AWQ71" s="598">
        <f t="shared" ref="AWQ71" si="682">AWQ64-AWQ69</f>
        <v>0</v>
      </c>
      <c r="AWR71" s="607"/>
      <c r="AWS71" s="598">
        <f t="shared" ref="AWS71" si="683">AWS64-AWS69</f>
        <v>0</v>
      </c>
      <c r="AWT71" s="607"/>
      <c r="AWU71" s="598">
        <f t="shared" ref="AWU71" si="684">AWU64-AWU69</f>
        <v>0</v>
      </c>
      <c r="AWV71" s="607"/>
      <c r="AWW71" s="598">
        <f t="shared" ref="AWW71" si="685">AWW64-AWW69</f>
        <v>0</v>
      </c>
      <c r="AWX71" s="607"/>
      <c r="AWY71" s="598">
        <f t="shared" ref="AWY71" si="686">AWY64-AWY69</f>
        <v>0</v>
      </c>
      <c r="AWZ71" s="607"/>
      <c r="AXA71" s="598">
        <f t="shared" ref="AXA71" si="687">AXA64-AXA69</f>
        <v>0</v>
      </c>
      <c r="AXB71" s="607"/>
      <c r="AXC71" s="598">
        <f t="shared" ref="AXC71" si="688">AXC64-AXC69</f>
        <v>0</v>
      </c>
      <c r="AXD71" s="607"/>
      <c r="AXE71" s="598">
        <f t="shared" ref="AXE71" si="689">AXE64-AXE69</f>
        <v>0</v>
      </c>
      <c r="AXF71" s="607"/>
      <c r="AXG71" s="598">
        <f t="shared" ref="AXG71" si="690">AXG64-AXG69</f>
        <v>0</v>
      </c>
      <c r="AXH71" s="607"/>
      <c r="AXI71" s="598">
        <f t="shared" ref="AXI71" si="691">AXI64-AXI69</f>
        <v>0</v>
      </c>
      <c r="AXJ71" s="607"/>
      <c r="AXK71" s="598">
        <f t="shared" ref="AXK71" si="692">AXK64-AXK69</f>
        <v>0</v>
      </c>
      <c r="AXL71" s="607"/>
      <c r="AXM71" s="598">
        <f t="shared" ref="AXM71" si="693">AXM64-AXM69</f>
        <v>0</v>
      </c>
      <c r="AXN71" s="607"/>
      <c r="AXO71" s="598">
        <f t="shared" ref="AXO71" si="694">AXO64-AXO69</f>
        <v>0</v>
      </c>
      <c r="AXP71" s="607"/>
      <c r="AXQ71" s="598">
        <f t="shared" ref="AXQ71" si="695">AXQ64-AXQ69</f>
        <v>0</v>
      </c>
      <c r="AXR71" s="607"/>
      <c r="AXS71" s="598">
        <f t="shared" ref="AXS71" si="696">AXS64-AXS69</f>
        <v>0</v>
      </c>
      <c r="AXT71" s="607"/>
      <c r="AXU71" s="598">
        <f t="shared" ref="AXU71" si="697">AXU64-AXU69</f>
        <v>0</v>
      </c>
      <c r="AXV71" s="607"/>
      <c r="AXW71" s="598">
        <f t="shared" ref="AXW71" si="698">AXW64-AXW69</f>
        <v>0</v>
      </c>
      <c r="AXX71" s="607"/>
      <c r="AXY71" s="598">
        <f t="shared" ref="AXY71" si="699">AXY64-AXY69</f>
        <v>0</v>
      </c>
      <c r="AXZ71" s="607"/>
      <c r="AYA71" s="598">
        <f t="shared" ref="AYA71" si="700">AYA64-AYA69</f>
        <v>0</v>
      </c>
      <c r="AYB71" s="607"/>
      <c r="AYC71" s="598">
        <f t="shared" ref="AYC71" si="701">AYC64-AYC69</f>
        <v>0</v>
      </c>
      <c r="AYD71" s="607"/>
      <c r="AYE71" s="598">
        <f t="shared" ref="AYE71" si="702">AYE64-AYE69</f>
        <v>0</v>
      </c>
      <c r="AYF71" s="607"/>
      <c r="AYG71" s="598">
        <f t="shared" ref="AYG71" si="703">AYG64-AYG69</f>
        <v>0</v>
      </c>
      <c r="AYH71" s="607"/>
      <c r="AYI71" s="598">
        <f t="shared" ref="AYI71" si="704">AYI64-AYI69</f>
        <v>0</v>
      </c>
      <c r="AYJ71" s="607"/>
      <c r="AYK71" s="598">
        <f t="shared" ref="AYK71" si="705">AYK64-AYK69</f>
        <v>0</v>
      </c>
      <c r="AYL71" s="607"/>
      <c r="AYM71" s="598">
        <f t="shared" ref="AYM71" si="706">AYM64-AYM69</f>
        <v>0</v>
      </c>
      <c r="AYN71" s="607"/>
      <c r="AYO71" s="598">
        <f t="shared" ref="AYO71" si="707">AYO64-AYO69</f>
        <v>0</v>
      </c>
      <c r="AYP71" s="607"/>
      <c r="AYQ71" s="598">
        <f t="shared" ref="AYQ71" si="708">AYQ64-AYQ69</f>
        <v>0</v>
      </c>
      <c r="AYR71" s="607"/>
      <c r="AYS71" s="598">
        <f t="shared" ref="AYS71" si="709">AYS64-AYS69</f>
        <v>0</v>
      </c>
      <c r="AYT71" s="607"/>
      <c r="AYU71" s="598">
        <f t="shared" ref="AYU71" si="710">AYU64-AYU69</f>
        <v>0</v>
      </c>
      <c r="AYV71" s="607"/>
      <c r="AYW71" s="598">
        <f t="shared" ref="AYW71" si="711">AYW64-AYW69</f>
        <v>0</v>
      </c>
      <c r="AYX71" s="607"/>
      <c r="AYY71" s="598">
        <f t="shared" ref="AYY71" si="712">AYY64-AYY69</f>
        <v>0</v>
      </c>
      <c r="AYZ71" s="607"/>
      <c r="AZA71" s="598">
        <f t="shared" ref="AZA71" si="713">AZA64-AZA69</f>
        <v>0</v>
      </c>
      <c r="AZB71" s="607"/>
      <c r="AZC71" s="598">
        <f t="shared" ref="AZC71" si="714">AZC64-AZC69</f>
        <v>0</v>
      </c>
      <c r="AZD71" s="607"/>
      <c r="AZE71" s="598">
        <f t="shared" ref="AZE71" si="715">AZE64-AZE69</f>
        <v>0</v>
      </c>
      <c r="AZF71" s="607"/>
      <c r="AZG71" s="598">
        <f t="shared" ref="AZG71" si="716">AZG64-AZG69</f>
        <v>0</v>
      </c>
      <c r="AZH71" s="607"/>
      <c r="AZI71" s="598">
        <f t="shared" ref="AZI71" si="717">AZI64-AZI69</f>
        <v>0</v>
      </c>
      <c r="AZJ71" s="607"/>
      <c r="AZK71" s="598">
        <f t="shared" ref="AZK71" si="718">AZK64-AZK69</f>
        <v>0</v>
      </c>
      <c r="AZL71" s="607"/>
      <c r="AZM71" s="598">
        <f t="shared" ref="AZM71" si="719">AZM64-AZM69</f>
        <v>0</v>
      </c>
      <c r="AZN71" s="607"/>
      <c r="AZO71" s="598">
        <f t="shared" ref="AZO71" si="720">AZO64-AZO69</f>
        <v>0</v>
      </c>
      <c r="AZP71" s="607"/>
      <c r="AZQ71" s="598">
        <f t="shared" ref="AZQ71" si="721">AZQ64-AZQ69</f>
        <v>0</v>
      </c>
      <c r="AZR71" s="607"/>
      <c r="AZS71" s="598">
        <f t="shared" ref="AZS71" si="722">AZS64-AZS69</f>
        <v>0</v>
      </c>
      <c r="AZT71" s="607"/>
      <c r="AZU71" s="598">
        <f t="shared" ref="AZU71" si="723">AZU64-AZU69</f>
        <v>0</v>
      </c>
      <c r="AZV71" s="607"/>
      <c r="AZW71" s="598">
        <f t="shared" ref="AZW71" si="724">AZW64-AZW69</f>
        <v>0</v>
      </c>
      <c r="AZX71" s="607"/>
      <c r="AZY71" s="598">
        <f t="shared" ref="AZY71" si="725">AZY64-AZY69</f>
        <v>0</v>
      </c>
      <c r="AZZ71" s="607"/>
      <c r="BAA71" s="598">
        <f t="shared" ref="BAA71" si="726">BAA64-BAA69</f>
        <v>0</v>
      </c>
      <c r="BAB71" s="607"/>
      <c r="BAC71" s="598">
        <f t="shared" ref="BAC71" si="727">BAC64-BAC69</f>
        <v>0</v>
      </c>
      <c r="BAD71" s="607"/>
      <c r="BAE71" s="598">
        <f t="shared" ref="BAE71" si="728">BAE64-BAE69</f>
        <v>0</v>
      </c>
      <c r="BAF71" s="607"/>
      <c r="BAG71" s="598">
        <f t="shared" ref="BAG71" si="729">BAG64-BAG69</f>
        <v>0</v>
      </c>
      <c r="BAH71" s="607"/>
      <c r="BAI71" s="598">
        <f t="shared" ref="BAI71" si="730">BAI64-BAI69</f>
        <v>0</v>
      </c>
      <c r="BAJ71" s="607"/>
      <c r="BAK71" s="598">
        <f t="shared" ref="BAK71" si="731">BAK64-BAK69</f>
        <v>0</v>
      </c>
      <c r="BAL71" s="607"/>
      <c r="BAM71" s="598">
        <f t="shared" ref="BAM71" si="732">BAM64-BAM69</f>
        <v>0</v>
      </c>
      <c r="BAN71" s="607"/>
      <c r="BAO71" s="598">
        <f t="shared" ref="BAO71" si="733">BAO64-BAO69</f>
        <v>0</v>
      </c>
      <c r="BAP71" s="607"/>
      <c r="BAQ71" s="598">
        <f t="shared" ref="BAQ71" si="734">BAQ64-BAQ69</f>
        <v>0</v>
      </c>
      <c r="BAR71" s="607"/>
      <c r="BAS71" s="598">
        <f t="shared" ref="BAS71" si="735">BAS64-BAS69</f>
        <v>0</v>
      </c>
      <c r="BAT71" s="607"/>
      <c r="BAU71" s="598">
        <f t="shared" ref="BAU71" si="736">BAU64-BAU69</f>
        <v>0</v>
      </c>
      <c r="BAV71" s="607"/>
      <c r="BAW71" s="598">
        <f t="shared" ref="BAW71" si="737">BAW64-BAW69</f>
        <v>0</v>
      </c>
      <c r="BAX71" s="607"/>
      <c r="BAY71" s="598">
        <f t="shared" ref="BAY71" si="738">BAY64-BAY69</f>
        <v>0</v>
      </c>
      <c r="BAZ71" s="607"/>
      <c r="BBA71" s="598">
        <f t="shared" ref="BBA71" si="739">BBA64-BBA69</f>
        <v>0</v>
      </c>
      <c r="BBB71" s="607"/>
      <c r="BBC71" s="598">
        <f t="shared" ref="BBC71" si="740">BBC64-BBC69</f>
        <v>0</v>
      </c>
      <c r="BBD71" s="607"/>
      <c r="BBE71" s="598">
        <f t="shared" ref="BBE71" si="741">BBE64-BBE69</f>
        <v>0</v>
      </c>
      <c r="BBF71" s="607"/>
      <c r="BBG71" s="598">
        <f t="shared" ref="BBG71" si="742">BBG64-BBG69</f>
        <v>0</v>
      </c>
      <c r="BBH71" s="607"/>
      <c r="BBI71" s="598">
        <f t="shared" ref="BBI71" si="743">BBI64-BBI69</f>
        <v>0</v>
      </c>
      <c r="BBJ71" s="607"/>
      <c r="BBK71" s="598">
        <f t="shared" ref="BBK71" si="744">BBK64-BBK69</f>
        <v>0</v>
      </c>
      <c r="BBL71" s="607"/>
      <c r="BBM71" s="598">
        <f t="shared" ref="BBM71" si="745">BBM64-BBM69</f>
        <v>0</v>
      </c>
      <c r="BBN71" s="607"/>
      <c r="BBO71" s="598">
        <f t="shared" ref="BBO71" si="746">BBO64-BBO69</f>
        <v>0</v>
      </c>
      <c r="BBP71" s="607"/>
      <c r="BBQ71" s="598">
        <f t="shared" ref="BBQ71" si="747">BBQ64-BBQ69</f>
        <v>0</v>
      </c>
      <c r="BBR71" s="607"/>
      <c r="BBS71" s="598">
        <f t="shared" ref="BBS71" si="748">BBS64-BBS69</f>
        <v>0</v>
      </c>
      <c r="BBT71" s="607"/>
      <c r="BBU71" s="598">
        <f t="shared" ref="BBU71" si="749">BBU64-BBU69</f>
        <v>0</v>
      </c>
      <c r="BBV71" s="607"/>
      <c r="BBW71" s="598">
        <f t="shared" ref="BBW71" si="750">BBW64-BBW69</f>
        <v>0</v>
      </c>
      <c r="BBX71" s="607"/>
      <c r="BBY71" s="598">
        <f t="shared" ref="BBY71" si="751">BBY64-BBY69</f>
        <v>0</v>
      </c>
      <c r="BBZ71" s="607"/>
      <c r="BCA71" s="598">
        <f t="shared" ref="BCA71" si="752">BCA64-BCA69</f>
        <v>0</v>
      </c>
      <c r="BCB71" s="607"/>
      <c r="BCC71" s="598">
        <f t="shared" ref="BCC71" si="753">BCC64-BCC69</f>
        <v>0</v>
      </c>
      <c r="BCD71" s="607"/>
      <c r="BCE71" s="598">
        <f t="shared" ref="BCE71" si="754">BCE64-BCE69</f>
        <v>0</v>
      </c>
      <c r="BCF71" s="607"/>
      <c r="BCG71" s="598">
        <f t="shared" ref="BCG71" si="755">BCG64-BCG69</f>
        <v>0</v>
      </c>
      <c r="BCH71" s="607"/>
      <c r="BCI71" s="598">
        <f t="shared" ref="BCI71" si="756">BCI64-BCI69</f>
        <v>0</v>
      </c>
      <c r="BCJ71" s="607"/>
      <c r="BCK71" s="598">
        <f t="shared" ref="BCK71" si="757">BCK64-BCK69</f>
        <v>0</v>
      </c>
      <c r="BCL71" s="607"/>
      <c r="BCM71" s="598">
        <f t="shared" ref="BCM71" si="758">BCM64-BCM69</f>
        <v>0</v>
      </c>
      <c r="BCN71" s="607"/>
      <c r="BCO71" s="598">
        <f t="shared" ref="BCO71" si="759">BCO64-BCO69</f>
        <v>0</v>
      </c>
      <c r="BCP71" s="607"/>
      <c r="BCQ71" s="598">
        <f t="shared" ref="BCQ71" si="760">BCQ64-BCQ69</f>
        <v>0</v>
      </c>
      <c r="BCR71" s="607"/>
      <c r="BCS71" s="598">
        <f t="shared" ref="BCS71" si="761">BCS64-BCS69</f>
        <v>0</v>
      </c>
      <c r="BCT71" s="607"/>
      <c r="BCU71" s="598">
        <f t="shared" ref="BCU71" si="762">BCU64-BCU69</f>
        <v>0</v>
      </c>
      <c r="BCV71" s="607"/>
      <c r="BCW71" s="598">
        <f t="shared" ref="BCW71" si="763">BCW64-BCW69</f>
        <v>0</v>
      </c>
      <c r="BCX71" s="607"/>
      <c r="BCY71" s="598">
        <f t="shared" ref="BCY71" si="764">BCY64-BCY69</f>
        <v>0</v>
      </c>
      <c r="BCZ71" s="607"/>
      <c r="BDA71" s="598">
        <f t="shared" ref="BDA71" si="765">BDA64-BDA69</f>
        <v>0</v>
      </c>
      <c r="BDB71" s="607"/>
      <c r="BDC71" s="598">
        <f t="shared" ref="BDC71" si="766">BDC64-BDC69</f>
        <v>0</v>
      </c>
      <c r="BDD71" s="607"/>
      <c r="BDE71" s="598">
        <f t="shared" ref="BDE71" si="767">BDE64-BDE69</f>
        <v>0</v>
      </c>
      <c r="BDF71" s="607"/>
      <c r="BDG71" s="598">
        <f t="shared" ref="BDG71" si="768">BDG64-BDG69</f>
        <v>0</v>
      </c>
      <c r="BDH71" s="607"/>
      <c r="BDI71" s="598">
        <f t="shared" ref="BDI71" si="769">BDI64-BDI69</f>
        <v>0</v>
      </c>
      <c r="BDJ71" s="607"/>
      <c r="BDK71" s="598">
        <f t="shared" ref="BDK71" si="770">BDK64-BDK69</f>
        <v>0</v>
      </c>
      <c r="BDL71" s="607"/>
      <c r="BDM71" s="598">
        <f t="shared" ref="BDM71" si="771">BDM64-BDM69</f>
        <v>0</v>
      </c>
      <c r="BDN71" s="607"/>
      <c r="BDO71" s="598">
        <f t="shared" ref="BDO71" si="772">BDO64-BDO69</f>
        <v>0</v>
      </c>
      <c r="BDP71" s="607"/>
      <c r="BDQ71" s="598">
        <f t="shared" ref="BDQ71" si="773">BDQ64-BDQ69</f>
        <v>0</v>
      </c>
      <c r="BDR71" s="607"/>
      <c r="BDS71" s="598">
        <f t="shared" ref="BDS71" si="774">BDS64-BDS69</f>
        <v>0</v>
      </c>
      <c r="BDT71" s="607"/>
      <c r="BDU71" s="598">
        <f t="shared" ref="BDU71" si="775">BDU64-BDU69</f>
        <v>0</v>
      </c>
      <c r="BDV71" s="607"/>
      <c r="BDW71" s="598">
        <f t="shared" ref="BDW71" si="776">BDW64-BDW69</f>
        <v>0</v>
      </c>
      <c r="BDX71" s="607"/>
      <c r="BDY71" s="598">
        <f t="shared" ref="BDY71" si="777">BDY64-BDY69</f>
        <v>0</v>
      </c>
      <c r="BDZ71" s="607"/>
      <c r="BEA71" s="598">
        <f t="shared" ref="BEA71" si="778">BEA64-BEA69</f>
        <v>0</v>
      </c>
      <c r="BEB71" s="607"/>
      <c r="BEC71" s="598">
        <f t="shared" ref="BEC71" si="779">BEC64-BEC69</f>
        <v>0</v>
      </c>
      <c r="BED71" s="607"/>
      <c r="BEE71" s="598">
        <f t="shared" ref="BEE71" si="780">BEE64-BEE69</f>
        <v>0</v>
      </c>
      <c r="BEF71" s="607"/>
      <c r="BEG71" s="598">
        <f t="shared" ref="BEG71" si="781">BEG64-BEG69</f>
        <v>0</v>
      </c>
      <c r="BEH71" s="607"/>
      <c r="BEI71" s="598">
        <f t="shared" ref="BEI71" si="782">BEI64-BEI69</f>
        <v>0</v>
      </c>
      <c r="BEJ71" s="607"/>
      <c r="BEK71" s="598">
        <f t="shared" ref="BEK71" si="783">BEK64-BEK69</f>
        <v>0</v>
      </c>
      <c r="BEL71" s="607"/>
      <c r="BEM71" s="598">
        <f t="shared" ref="BEM71" si="784">BEM64-BEM69</f>
        <v>0</v>
      </c>
      <c r="BEN71" s="607"/>
      <c r="BEO71" s="598">
        <f t="shared" ref="BEO71" si="785">BEO64-BEO69</f>
        <v>0</v>
      </c>
      <c r="BEP71" s="607"/>
      <c r="BEQ71" s="598">
        <f t="shared" ref="BEQ71" si="786">BEQ64-BEQ69</f>
        <v>0</v>
      </c>
      <c r="BER71" s="607"/>
      <c r="BES71" s="598">
        <f t="shared" ref="BES71" si="787">BES64-BES69</f>
        <v>0</v>
      </c>
      <c r="BET71" s="607"/>
      <c r="BEU71" s="598">
        <f t="shared" ref="BEU71" si="788">BEU64-BEU69</f>
        <v>0</v>
      </c>
      <c r="BEV71" s="607"/>
      <c r="BEW71" s="598">
        <f t="shared" ref="BEW71" si="789">BEW64-BEW69</f>
        <v>0</v>
      </c>
      <c r="BEX71" s="607"/>
      <c r="BEY71" s="598">
        <f t="shared" ref="BEY71" si="790">BEY64-BEY69</f>
        <v>0</v>
      </c>
      <c r="BEZ71" s="607"/>
      <c r="BFA71" s="598">
        <f t="shared" ref="BFA71" si="791">BFA64-BFA69</f>
        <v>0</v>
      </c>
      <c r="BFB71" s="607"/>
      <c r="BFC71" s="598">
        <f t="shared" ref="BFC71" si="792">BFC64-BFC69</f>
        <v>0</v>
      </c>
      <c r="BFD71" s="607"/>
      <c r="BFE71" s="598">
        <f t="shared" ref="BFE71" si="793">BFE64-BFE69</f>
        <v>0</v>
      </c>
      <c r="BFF71" s="607"/>
      <c r="BFG71" s="598">
        <f t="shared" ref="BFG71" si="794">BFG64-BFG69</f>
        <v>0</v>
      </c>
      <c r="BFH71" s="607"/>
      <c r="BFI71" s="598">
        <f t="shared" ref="BFI71" si="795">BFI64-BFI69</f>
        <v>0</v>
      </c>
      <c r="BFJ71" s="607"/>
      <c r="BFK71" s="598">
        <f t="shared" ref="BFK71" si="796">BFK64-BFK69</f>
        <v>0</v>
      </c>
      <c r="BFL71" s="607"/>
      <c r="BFM71" s="598">
        <f t="shared" ref="BFM71" si="797">BFM64-BFM69</f>
        <v>0</v>
      </c>
      <c r="BFN71" s="607"/>
      <c r="BFO71" s="598">
        <f t="shared" ref="BFO71" si="798">BFO64-BFO69</f>
        <v>0</v>
      </c>
      <c r="BFP71" s="607"/>
      <c r="BFQ71" s="598">
        <f t="shared" ref="BFQ71" si="799">BFQ64-BFQ69</f>
        <v>0</v>
      </c>
      <c r="BFR71" s="607"/>
      <c r="BFS71" s="598">
        <f t="shared" ref="BFS71" si="800">BFS64-BFS69</f>
        <v>0</v>
      </c>
      <c r="BFT71" s="607"/>
      <c r="BFU71" s="598">
        <f t="shared" ref="BFU71" si="801">BFU64-BFU69</f>
        <v>0</v>
      </c>
      <c r="BFV71" s="607"/>
      <c r="BFW71" s="598">
        <f t="shared" ref="BFW71" si="802">BFW64-BFW69</f>
        <v>0</v>
      </c>
      <c r="BFX71" s="607"/>
      <c r="BFY71" s="598">
        <f t="shared" ref="BFY71" si="803">BFY64-BFY69</f>
        <v>0</v>
      </c>
      <c r="BFZ71" s="607"/>
      <c r="BGA71" s="598">
        <f t="shared" ref="BGA71" si="804">BGA64-BGA69</f>
        <v>0</v>
      </c>
      <c r="BGB71" s="607"/>
      <c r="BGC71" s="598">
        <f t="shared" ref="BGC71" si="805">BGC64-BGC69</f>
        <v>0</v>
      </c>
      <c r="BGD71" s="607"/>
      <c r="BGE71" s="598">
        <f t="shared" ref="BGE71" si="806">BGE64-BGE69</f>
        <v>0</v>
      </c>
      <c r="BGF71" s="607"/>
      <c r="BGG71" s="598">
        <f t="shared" ref="BGG71" si="807">BGG64-BGG69</f>
        <v>0</v>
      </c>
      <c r="BGH71" s="607"/>
      <c r="BGI71" s="598">
        <f t="shared" ref="BGI71" si="808">BGI64-BGI69</f>
        <v>0</v>
      </c>
      <c r="BGJ71" s="607"/>
      <c r="BGK71" s="598">
        <f t="shared" ref="BGK71" si="809">BGK64-BGK69</f>
        <v>0</v>
      </c>
      <c r="BGL71" s="607"/>
      <c r="BGM71" s="598">
        <f t="shared" ref="BGM71" si="810">BGM64-BGM69</f>
        <v>0</v>
      </c>
      <c r="BGN71" s="607"/>
      <c r="BGO71" s="598">
        <f t="shared" ref="BGO71" si="811">BGO64-BGO69</f>
        <v>0</v>
      </c>
      <c r="BGP71" s="607"/>
      <c r="BGQ71" s="598">
        <f t="shared" ref="BGQ71" si="812">BGQ64-BGQ69</f>
        <v>0</v>
      </c>
      <c r="BGR71" s="607"/>
      <c r="BGS71" s="598">
        <f t="shared" ref="BGS71" si="813">BGS64-BGS69</f>
        <v>0</v>
      </c>
      <c r="BGT71" s="607"/>
      <c r="BGU71" s="598">
        <f t="shared" ref="BGU71" si="814">BGU64-BGU69</f>
        <v>0</v>
      </c>
      <c r="BGV71" s="607"/>
      <c r="BGW71" s="598">
        <f t="shared" ref="BGW71" si="815">BGW64-BGW69</f>
        <v>0</v>
      </c>
      <c r="BGX71" s="607"/>
      <c r="BGY71" s="598">
        <f t="shared" ref="BGY71" si="816">BGY64-BGY69</f>
        <v>0</v>
      </c>
      <c r="BGZ71" s="607"/>
      <c r="BHA71" s="598">
        <f t="shared" ref="BHA71" si="817">BHA64-BHA69</f>
        <v>0</v>
      </c>
      <c r="BHB71" s="607"/>
      <c r="BHC71" s="598">
        <f t="shared" ref="BHC71" si="818">BHC64-BHC69</f>
        <v>0</v>
      </c>
      <c r="BHD71" s="607"/>
      <c r="BHE71" s="598">
        <f t="shared" ref="BHE71" si="819">BHE64-BHE69</f>
        <v>0</v>
      </c>
      <c r="BHF71" s="607"/>
      <c r="BHG71" s="598">
        <f t="shared" ref="BHG71" si="820">BHG64-BHG69</f>
        <v>0</v>
      </c>
      <c r="BHH71" s="607"/>
      <c r="BHI71" s="598">
        <f t="shared" ref="BHI71" si="821">BHI64-BHI69</f>
        <v>0</v>
      </c>
      <c r="BHJ71" s="607"/>
      <c r="BHK71" s="598">
        <f t="shared" ref="BHK71" si="822">BHK64-BHK69</f>
        <v>0</v>
      </c>
      <c r="BHL71" s="607"/>
      <c r="BHM71" s="598">
        <f t="shared" ref="BHM71" si="823">BHM64-BHM69</f>
        <v>0</v>
      </c>
      <c r="BHN71" s="607"/>
      <c r="BHO71" s="598">
        <f t="shared" ref="BHO71" si="824">BHO64-BHO69</f>
        <v>0</v>
      </c>
      <c r="BHP71" s="607"/>
      <c r="BHQ71" s="598">
        <f t="shared" ref="BHQ71" si="825">BHQ64-BHQ69</f>
        <v>0</v>
      </c>
      <c r="BHR71" s="607"/>
      <c r="BHS71" s="598">
        <f t="shared" ref="BHS71" si="826">BHS64-BHS69</f>
        <v>0</v>
      </c>
      <c r="BHT71" s="607"/>
      <c r="BHU71" s="598">
        <f t="shared" ref="BHU71" si="827">BHU64-BHU69</f>
        <v>0</v>
      </c>
      <c r="BHV71" s="607"/>
      <c r="BHW71" s="598">
        <f t="shared" ref="BHW71" si="828">BHW64-BHW69</f>
        <v>0</v>
      </c>
      <c r="BHX71" s="607"/>
      <c r="BHY71" s="598">
        <f t="shared" ref="BHY71" si="829">BHY64-BHY69</f>
        <v>0</v>
      </c>
      <c r="BHZ71" s="607"/>
      <c r="BIA71" s="598">
        <f t="shared" ref="BIA71" si="830">BIA64-BIA69</f>
        <v>0</v>
      </c>
      <c r="BIB71" s="607"/>
      <c r="BIC71" s="598">
        <f t="shared" ref="BIC71" si="831">BIC64-BIC69</f>
        <v>0</v>
      </c>
      <c r="BID71" s="607"/>
      <c r="BIE71" s="598">
        <f t="shared" ref="BIE71" si="832">BIE64-BIE69</f>
        <v>0</v>
      </c>
      <c r="BIF71" s="607"/>
      <c r="BIG71" s="598">
        <f t="shared" ref="BIG71" si="833">BIG64-BIG69</f>
        <v>0</v>
      </c>
      <c r="BIH71" s="607"/>
      <c r="BII71" s="598">
        <f t="shared" ref="BII71" si="834">BII64-BII69</f>
        <v>0</v>
      </c>
      <c r="BIJ71" s="607"/>
      <c r="BIK71" s="598">
        <f t="shared" ref="BIK71" si="835">BIK64-BIK69</f>
        <v>0</v>
      </c>
      <c r="BIL71" s="607"/>
      <c r="BIM71" s="598">
        <f t="shared" ref="BIM71" si="836">BIM64-BIM69</f>
        <v>0</v>
      </c>
      <c r="BIN71" s="607"/>
      <c r="BIO71" s="598">
        <f t="shared" ref="BIO71" si="837">BIO64-BIO69</f>
        <v>0</v>
      </c>
      <c r="BIP71" s="607"/>
      <c r="BIQ71" s="598">
        <f t="shared" ref="BIQ71" si="838">BIQ64-BIQ69</f>
        <v>0</v>
      </c>
      <c r="BIR71" s="607"/>
      <c r="BIS71" s="598">
        <f t="shared" ref="BIS71" si="839">BIS64-BIS69</f>
        <v>0</v>
      </c>
      <c r="BIT71" s="607"/>
      <c r="BIU71" s="598">
        <f t="shared" ref="BIU71" si="840">BIU64-BIU69</f>
        <v>0</v>
      </c>
      <c r="BIV71" s="607"/>
      <c r="BIW71" s="598">
        <f t="shared" ref="BIW71" si="841">BIW64-BIW69</f>
        <v>0</v>
      </c>
      <c r="BIX71" s="607"/>
      <c r="BIY71" s="598">
        <f t="shared" ref="BIY71" si="842">BIY64-BIY69</f>
        <v>0</v>
      </c>
      <c r="BIZ71" s="607"/>
      <c r="BJA71" s="598">
        <f t="shared" ref="BJA71" si="843">BJA64-BJA69</f>
        <v>0</v>
      </c>
      <c r="BJB71" s="607"/>
      <c r="BJC71" s="598">
        <f t="shared" ref="BJC71" si="844">BJC64-BJC69</f>
        <v>0</v>
      </c>
      <c r="BJD71" s="607"/>
      <c r="BJE71" s="598">
        <f t="shared" ref="BJE71" si="845">BJE64-BJE69</f>
        <v>0</v>
      </c>
      <c r="BJF71" s="607"/>
      <c r="BJG71" s="598">
        <f t="shared" ref="BJG71" si="846">BJG64-BJG69</f>
        <v>0</v>
      </c>
      <c r="BJH71" s="607"/>
      <c r="BJI71" s="598">
        <f t="shared" ref="BJI71" si="847">BJI64-BJI69</f>
        <v>0</v>
      </c>
      <c r="BJJ71" s="607"/>
      <c r="BJK71" s="598">
        <f t="shared" ref="BJK71" si="848">BJK64-BJK69</f>
        <v>0</v>
      </c>
      <c r="BJL71" s="607"/>
      <c r="BJM71" s="598">
        <f t="shared" ref="BJM71" si="849">BJM64-BJM69</f>
        <v>0</v>
      </c>
      <c r="BJN71" s="607"/>
      <c r="BJO71" s="598">
        <f t="shared" ref="BJO71" si="850">BJO64-BJO69</f>
        <v>0</v>
      </c>
      <c r="BJP71" s="607"/>
      <c r="BJQ71" s="598">
        <f t="shared" ref="BJQ71" si="851">BJQ64-BJQ69</f>
        <v>0</v>
      </c>
      <c r="BJR71" s="607"/>
      <c r="BJS71" s="598">
        <f t="shared" ref="BJS71" si="852">BJS64-BJS69</f>
        <v>0</v>
      </c>
      <c r="BJT71" s="607"/>
      <c r="BJU71" s="598">
        <f t="shared" ref="BJU71" si="853">BJU64-BJU69</f>
        <v>0</v>
      </c>
      <c r="BJV71" s="607"/>
      <c r="BJW71" s="598">
        <f t="shared" ref="BJW71" si="854">BJW64-BJW69</f>
        <v>0</v>
      </c>
      <c r="BJX71" s="607"/>
      <c r="BJY71" s="598">
        <f t="shared" ref="BJY71" si="855">BJY64-BJY69</f>
        <v>0</v>
      </c>
      <c r="BJZ71" s="607"/>
      <c r="BKA71" s="598">
        <f t="shared" ref="BKA71" si="856">BKA64-BKA69</f>
        <v>0</v>
      </c>
      <c r="BKB71" s="607"/>
      <c r="BKC71" s="598">
        <f t="shared" ref="BKC71" si="857">BKC64-BKC69</f>
        <v>0</v>
      </c>
      <c r="BKD71" s="607"/>
      <c r="BKE71" s="598">
        <f t="shared" ref="BKE71" si="858">BKE64-BKE69</f>
        <v>0</v>
      </c>
      <c r="BKF71" s="607"/>
      <c r="BKG71" s="598">
        <f t="shared" ref="BKG71" si="859">BKG64-BKG69</f>
        <v>0</v>
      </c>
      <c r="BKH71" s="607"/>
      <c r="BKI71" s="598">
        <f t="shared" ref="BKI71" si="860">BKI64-BKI69</f>
        <v>0</v>
      </c>
      <c r="BKJ71" s="607"/>
      <c r="BKK71" s="598">
        <f t="shared" ref="BKK71" si="861">BKK64-BKK69</f>
        <v>0</v>
      </c>
      <c r="BKL71" s="607"/>
      <c r="BKM71" s="598">
        <f t="shared" ref="BKM71" si="862">BKM64-BKM69</f>
        <v>0</v>
      </c>
      <c r="BKN71" s="607"/>
      <c r="BKO71" s="598">
        <f t="shared" ref="BKO71" si="863">BKO64-BKO69</f>
        <v>0</v>
      </c>
      <c r="BKP71" s="607"/>
      <c r="BKQ71" s="598">
        <f t="shared" ref="BKQ71" si="864">BKQ64-BKQ69</f>
        <v>0</v>
      </c>
      <c r="BKR71" s="607"/>
      <c r="BKS71" s="598">
        <f t="shared" ref="BKS71" si="865">BKS64-BKS69</f>
        <v>0</v>
      </c>
      <c r="BKT71" s="607"/>
      <c r="BKU71" s="598">
        <f t="shared" ref="BKU71" si="866">BKU64-BKU69</f>
        <v>0</v>
      </c>
      <c r="BKV71" s="607"/>
      <c r="BKW71" s="598">
        <f t="shared" ref="BKW71" si="867">BKW64-BKW69</f>
        <v>0</v>
      </c>
      <c r="BKX71" s="607"/>
      <c r="BKY71" s="598">
        <f t="shared" ref="BKY71" si="868">BKY64-BKY69</f>
        <v>0</v>
      </c>
      <c r="BKZ71" s="607"/>
      <c r="BLA71" s="598">
        <f t="shared" ref="BLA71" si="869">BLA64-BLA69</f>
        <v>0</v>
      </c>
      <c r="BLB71" s="607"/>
      <c r="BLC71" s="598">
        <f t="shared" ref="BLC71" si="870">BLC64-BLC69</f>
        <v>0</v>
      </c>
      <c r="BLD71" s="607"/>
      <c r="BLE71" s="598">
        <f t="shared" ref="BLE71" si="871">BLE64-BLE69</f>
        <v>0</v>
      </c>
      <c r="BLF71" s="607"/>
      <c r="BLG71" s="598">
        <f t="shared" ref="BLG71" si="872">BLG64-BLG69</f>
        <v>0</v>
      </c>
      <c r="BLH71" s="607"/>
      <c r="BLI71" s="598">
        <f t="shared" ref="BLI71" si="873">BLI64-BLI69</f>
        <v>0</v>
      </c>
      <c r="BLJ71" s="607"/>
      <c r="BLK71" s="598">
        <f t="shared" ref="BLK71" si="874">BLK64-BLK69</f>
        <v>0</v>
      </c>
      <c r="BLL71" s="607"/>
      <c r="BLM71" s="598">
        <f t="shared" ref="BLM71" si="875">BLM64-BLM69</f>
        <v>0</v>
      </c>
      <c r="BLN71" s="607"/>
      <c r="BLO71" s="598">
        <f t="shared" ref="BLO71" si="876">BLO64-BLO69</f>
        <v>0</v>
      </c>
      <c r="BLP71" s="607"/>
      <c r="BLQ71" s="598">
        <f t="shared" ref="BLQ71" si="877">BLQ64-BLQ69</f>
        <v>0</v>
      </c>
      <c r="BLR71" s="607"/>
      <c r="BLS71" s="598">
        <f t="shared" ref="BLS71" si="878">BLS64-BLS69</f>
        <v>0</v>
      </c>
      <c r="BLT71" s="607"/>
      <c r="BLU71" s="598">
        <f t="shared" ref="BLU71" si="879">BLU64-BLU69</f>
        <v>0</v>
      </c>
      <c r="BLV71" s="607"/>
      <c r="BLW71" s="598">
        <f t="shared" ref="BLW71" si="880">BLW64-BLW69</f>
        <v>0</v>
      </c>
      <c r="BLX71" s="607"/>
      <c r="BLY71" s="598">
        <f t="shared" ref="BLY71" si="881">BLY64-BLY69</f>
        <v>0</v>
      </c>
      <c r="BLZ71" s="607"/>
      <c r="BMA71" s="598">
        <f t="shared" ref="BMA71" si="882">BMA64-BMA69</f>
        <v>0</v>
      </c>
      <c r="BMB71" s="607"/>
      <c r="BMC71" s="598">
        <f t="shared" ref="BMC71" si="883">BMC64-BMC69</f>
        <v>0</v>
      </c>
      <c r="BMD71" s="607"/>
      <c r="BME71" s="598">
        <f t="shared" ref="BME71" si="884">BME64-BME69</f>
        <v>0</v>
      </c>
      <c r="BMF71" s="607"/>
      <c r="BMG71" s="598">
        <f t="shared" ref="BMG71" si="885">BMG64-BMG69</f>
        <v>0</v>
      </c>
      <c r="BMH71" s="607"/>
      <c r="BMI71" s="598">
        <f t="shared" ref="BMI71" si="886">BMI64-BMI69</f>
        <v>0</v>
      </c>
      <c r="BMJ71" s="607"/>
      <c r="BMK71" s="598">
        <f t="shared" ref="BMK71" si="887">BMK64-BMK69</f>
        <v>0</v>
      </c>
      <c r="BML71" s="607"/>
      <c r="BMM71" s="598">
        <f t="shared" ref="BMM71" si="888">BMM64-BMM69</f>
        <v>0</v>
      </c>
      <c r="BMN71" s="607"/>
      <c r="BMO71" s="598">
        <f t="shared" ref="BMO71" si="889">BMO64-BMO69</f>
        <v>0</v>
      </c>
      <c r="BMP71" s="607"/>
      <c r="BMQ71" s="598">
        <f t="shared" ref="BMQ71" si="890">BMQ64-BMQ69</f>
        <v>0</v>
      </c>
      <c r="BMR71" s="607"/>
      <c r="BMS71" s="598">
        <f t="shared" ref="BMS71" si="891">BMS64-BMS69</f>
        <v>0</v>
      </c>
      <c r="BMT71" s="607"/>
      <c r="BMU71" s="598">
        <f t="shared" ref="BMU71" si="892">BMU64-BMU69</f>
        <v>0</v>
      </c>
      <c r="BMV71" s="607"/>
      <c r="BMW71" s="598">
        <f t="shared" ref="BMW71" si="893">BMW64-BMW69</f>
        <v>0</v>
      </c>
      <c r="BMX71" s="607"/>
      <c r="BMY71" s="598">
        <f t="shared" ref="BMY71" si="894">BMY64-BMY69</f>
        <v>0</v>
      </c>
      <c r="BMZ71" s="607"/>
      <c r="BNA71" s="598">
        <f t="shared" ref="BNA71" si="895">BNA64-BNA69</f>
        <v>0</v>
      </c>
      <c r="BNB71" s="607"/>
      <c r="BNC71" s="598">
        <f t="shared" ref="BNC71" si="896">BNC64-BNC69</f>
        <v>0</v>
      </c>
      <c r="BND71" s="607"/>
      <c r="BNE71" s="598">
        <f t="shared" ref="BNE71" si="897">BNE64-BNE69</f>
        <v>0</v>
      </c>
      <c r="BNF71" s="607"/>
      <c r="BNG71" s="598">
        <f t="shared" ref="BNG71" si="898">BNG64-BNG69</f>
        <v>0</v>
      </c>
      <c r="BNH71" s="607"/>
      <c r="BNI71" s="598">
        <f t="shared" ref="BNI71" si="899">BNI64-BNI69</f>
        <v>0</v>
      </c>
      <c r="BNJ71" s="607"/>
      <c r="BNK71" s="598">
        <f t="shared" ref="BNK71" si="900">BNK64-BNK69</f>
        <v>0</v>
      </c>
      <c r="BNL71" s="607"/>
      <c r="BNM71" s="598">
        <f t="shared" ref="BNM71" si="901">BNM64-BNM69</f>
        <v>0</v>
      </c>
      <c r="BNN71" s="607"/>
      <c r="BNO71" s="598">
        <f t="shared" ref="BNO71" si="902">BNO64-BNO69</f>
        <v>0</v>
      </c>
      <c r="BNP71" s="607"/>
      <c r="BNQ71" s="598">
        <f t="shared" ref="BNQ71" si="903">BNQ64-BNQ69</f>
        <v>0</v>
      </c>
      <c r="BNR71" s="607"/>
      <c r="BNS71" s="598">
        <f t="shared" ref="BNS71" si="904">BNS64-BNS69</f>
        <v>0</v>
      </c>
      <c r="BNT71" s="607"/>
      <c r="BNU71" s="598">
        <f t="shared" ref="BNU71" si="905">BNU64-BNU69</f>
        <v>0</v>
      </c>
      <c r="BNV71" s="607"/>
      <c r="BNW71" s="598">
        <f t="shared" ref="BNW71" si="906">BNW64-BNW69</f>
        <v>0</v>
      </c>
      <c r="BNX71" s="607"/>
      <c r="BNY71" s="598">
        <f t="shared" ref="BNY71" si="907">BNY64-BNY69</f>
        <v>0</v>
      </c>
      <c r="BNZ71" s="607"/>
      <c r="BOA71" s="598">
        <f t="shared" ref="BOA71" si="908">BOA64-BOA69</f>
        <v>0</v>
      </c>
      <c r="BOB71" s="607"/>
      <c r="BOC71" s="598">
        <f t="shared" ref="BOC71" si="909">BOC64-BOC69</f>
        <v>0</v>
      </c>
      <c r="BOD71" s="607"/>
      <c r="BOE71" s="598">
        <f t="shared" ref="BOE71" si="910">BOE64-BOE69</f>
        <v>0</v>
      </c>
      <c r="BOF71" s="607"/>
      <c r="BOG71" s="598">
        <f t="shared" ref="BOG71" si="911">BOG64-BOG69</f>
        <v>0</v>
      </c>
      <c r="BOH71" s="607"/>
      <c r="BOI71" s="598">
        <f t="shared" ref="BOI71" si="912">BOI64-BOI69</f>
        <v>0</v>
      </c>
      <c r="BOJ71" s="607"/>
      <c r="BOK71" s="598">
        <f t="shared" ref="BOK71" si="913">BOK64-BOK69</f>
        <v>0</v>
      </c>
      <c r="BOL71" s="607"/>
      <c r="BOM71" s="598">
        <f t="shared" ref="BOM71" si="914">BOM64-BOM69</f>
        <v>0</v>
      </c>
      <c r="BON71" s="607"/>
      <c r="BOO71" s="598">
        <f t="shared" ref="BOO71" si="915">BOO64-BOO69</f>
        <v>0</v>
      </c>
      <c r="BOP71" s="607"/>
      <c r="BOQ71" s="598">
        <f t="shared" ref="BOQ71" si="916">BOQ64-BOQ69</f>
        <v>0</v>
      </c>
      <c r="BOR71" s="607"/>
      <c r="BOS71" s="598">
        <f t="shared" ref="BOS71" si="917">BOS64-BOS69</f>
        <v>0</v>
      </c>
      <c r="BOT71" s="607"/>
      <c r="BOU71" s="598">
        <f t="shared" ref="BOU71" si="918">BOU64-BOU69</f>
        <v>0</v>
      </c>
      <c r="BOV71" s="607"/>
      <c r="BOW71" s="598">
        <f t="shared" ref="BOW71" si="919">BOW64-BOW69</f>
        <v>0</v>
      </c>
      <c r="BOX71" s="607"/>
      <c r="BOY71" s="598">
        <f t="shared" ref="BOY71" si="920">BOY64-BOY69</f>
        <v>0</v>
      </c>
      <c r="BOZ71" s="607"/>
      <c r="BPA71" s="598">
        <f t="shared" ref="BPA71" si="921">BPA64-BPA69</f>
        <v>0</v>
      </c>
      <c r="BPB71" s="607"/>
      <c r="BPC71" s="598">
        <f t="shared" ref="BPC71" si="922">BPC64-BPC69</f>
        <v>0</v>
      </c>
      <c r="BPD71" s="607"/>
      <c r="BPE71" s="598">
        <f t="shared" ref="BPE71" si="923">BPE64-BPE69</f>
        <v>0</v>
      </c>
      <c r="BPF71" s="607"/>
      <c r="BPG71" s="598">
        <f t="shared" ref="BPG71" si="924">BPG64-BPG69</f>
        <v>0</v>
      </c>
      <c r="BPH71" s="607"/>
      <c r="BPI71" s="598">
        <f t="shared" ref="BPI71" si="925">BPI64-BPI69</f>
        <v>0</v>
      </c>
      <c r="BPJ71" s="607"/>
      <c r="BPK71" s="598">
        <f t="shared" ref="BPK71" si="926">BPK64-BPK69</f>
        <v>0</v>
      </c>
      <c r="BPL71" s="607"/>
      <c r="BPM71" s="598">
        <f t="shared" ref="BPM71" si="927">BPM64-BPM69</f>
        <v>0</v>
      </c>
      <c r="BPN71" s="607"/>
      <c r="BPO71" s="598">
        <f t="shared" ref="BPO71" si="928">BPO64-BPO69</f>
        <v>0</v>
      </c>
      <c r="BPP71" s="607"/>
      <c r="BPQ71" s="598">
        <f t="shared" ref="BPQ71" si="929">BPQ64-BPQ69</f>
        <v>0</v>
      </c>
      <c r="BPR71" s="607"/>
      <c r="BPS71" s="598">
        <f t="shared" ref="BPS71" si="930">BPS64-BPS69</f>
        <v>0</v>
      </c>
      <c r="BPT71" s="607"/>
      <c r="BPU71" s="598">
        <f t="shared" ref="BPU71" si="931">BPU64-BPU69</f>
        <v>0</v>
      </c>
      <c r="BPV71" s="607"/>
      <c r="BPW71" s="598">
        <f t="shared" ref="BPW71" si="932">BPW64-BPW69</f>
        <v>0</v>
      </c>
      <c r="BPX71" s="607"/>
      <c r="BPY71" s="598">
        <f t="shared" ref="BPY71" si="933">BPY64-BPY69</f>
        <v>0</v>
      </c>
      <c r="BPZ71" s="607"/>
      <c r="BQA71" s="598">
        <f t="shared" ref="BQA71" si="934">BQA64-BQA69</f>
        <v>0</v>
      </c>
      <c r="BQB71" s="607"/>
      <c r="BQC71" s="598">
        <f t="shared" ref="BQC71" si="935">BQC64-BQC69</f>
        <v>0</v>
      </c>
      <c r="BQD71" s="607"/>
      <c r="BQE71" s="598">
        <f t="shared" ref="BQE71" si="936">BQE64-BQE69</f>
        <v>0</v>
      </c>
      <c r="BQF71" s="607"/>
      <c r="BQG71" s="598">
        <f t="shared" ref="BQG71" si="937">BQG64-BQG69</f>
        <v>0</v>
      </c>
      <c r="BQH71" s="607"/>
      <c r="BQI71" s="598">
        <f t="shared" ref="BQI71" si="938">BQI64-BQI69</f>
        <v>0</v>
      </c>
      <c r="BQJ71" s="607"/>
      <c r="BQK71" s="598">
        <f t="shared" ref="BQK71" si="939">BQK64-BQK69</f>
        <v>0</v>
      </c>
      <c r="BQL71" s="607"/>
      <c r="BQM71" s="598">
        <f t="shared" ref="BQM71" si="940">BQM64-BQM69</f>
        <v>0</v>
      </c>
      <c r="BQN71" s="607"/>
      <c r="BQO71" s="598">
        <f t="shared" ref="BQO71" si="941">BQO64-BQO69</f>
        <v>0</v>
      </c>
      <c r="BQP71" s="607"/>
      <c r="BQQ71" s="598">
        <f t="shared" ref="BQQ71" si="942">BQQ64-BQQ69</f>
        <v>0</v>
      </c>
      <c r="BQR71" s="607"/>
      <c r="BQS71" s="598">
        <f t="shared" ref="BQS71" si="943">BQS64-BQS69</f>
        <v>0</v>
      </c>
      <c r="BQT71" s="607"/>
      <c r="BQU71" s="598">
        <f t="shared" ref="BQU71" si="944">BQU64-BQU69</f>
        <v>0</v>
      </c>
      <c r="BQV71" s="607"/>
      <c r="BQW71" s="598">
        <f t="shared" ref="BQW71" si="945">BQW64-BQW69</f>
        <v>0</v>
      </c>
      <c r="BQX71" s="607"/>
      <c r="BQY71" s="598">
        <f t="shared" ref="BQY71" si="946">BQY64-BQY69</f>
        <v>0</v>
      </c>
      <c r="BQZ71" s="607"/>
      <c r="BRA71" s="598">
        <f t="shared" ref="BRA71" si="947">BRA64-BRA69</f>
        <v>0</v>
      </c>
      <c r="BRB71" s="607"/>
      <c r="BRC71" s="598">
        <f t="shared" ref="BRC71" si="948">BRC64-BRC69</f>
        <v>0</v>
      </c>
      <c r="BRD71" s="607"/>
      <c r="BRE71" s="598">
        <f t="shared" ref="BRE71" si="949">BRE64-BRE69</f>
        <v>0</v>
      </c>
      <c r="BRF71" s="607"/>
      <c r="BRG71" s="598">
        <f t="shared" ref="BRG71" si="950">BRG64-BRG69</f>
        <v>0</v>
      </c>
      <c r="BRH71" s="607"/>
      <c r="BRI71" s="598">
        <f t="shared" ref="BRI71" si="951">BRI64-BRI69</f>
        <v>0</v>
      </c>
      <c r="BRJ71" s="607"/>
      <c r="BRK71" s="598">
        <f t="shared" ref="BRK71" si="952">BRK64-BRK69</f>
        <v>0</v>
      </c>
      <c r="BRL71" s="607"/>
      <c r="BRM71" s="598">
        <f t="shared" ref="BRM71" si="953">BRM64-BRM69</f>
        <v>0</v>
      </c>
      <c r="BRN71" s="607"/>
      <c r="BRO71" s="598">
        <f t="shared" ref="BRO71" si="954">BRO64-BRO69</f>
        <v>0</v>
      </c>
      <c r="BRP71" s="607"/>
      <c r="BRQ71" s="598">
        <f t="shared" ref="BRQ71" si="955">BRQ64-BRQ69</f>
        <v>0</v>
      </c>
      <c r="BRR71" s="607"/>
      <c r="BRS71" s="598">
        <f t="shared" ref="BRS71" si="956">BRS64-BRS69</f>
        <v>0</v>
      </c>
      <c r="BRT71" s="607"/>
      <c r="BRU71" s="598">
        <f t="shared" ref="BRU71" si="957">BRU64-BRU69</f>
        <v>0</v>
      </c>
      <c r="BRV71" s="607"/>
      <c r="BRW71" s="598">
        <f t="shared" ref="BRW71" si="958">BRW64-BRW69</f>
        <v>0</v>
      </c>
      <c r="BRX71" s="607"/>
      <c r="BRY71" s="598">
        <f t="shared" ref="BRY71" si="959">BRY64-BRY69</f>
        <v>0</v>
      </c>
      <c r="BRZ71" s="607"/>
      <c r="BSA71" s="598">
        <f t="shared" ref="BSA71" si="960">BSA64-BSA69</f>
        <v>0</v>
      </c>
      <c r="BSB71" s="607"/>
      <c r="BSC71" s="598">
        <f t="shared" ref="BSC71" si="961">BSC64-BSC69</f>
        <v>0</v>
      </c>
      <c r="BSD71" s="607"/>
      <c r="BSE71" s="598">
        <f t="shared" ref="BSE71" si="962">BSE64-BSE69</f>
        <v>0</v>
      </c>
      <c r="BSF71" s="607"/>
      <c r="BSG71" s="598">
        <f t="shared" ref="BSG71" si="963">BSG64-BSG69</f>
        <v>0</v>
      </c>
      <c r="BSH71" s="607"/>
      <c r="BSI71" s="598">
        <f t="shared" ref="BSI71" si="964">BSI64-BSI69</f>
        <v>0</v>
      </c>
      <c r="BSJ71" s="607"/>
      <c r="BSK71" s="598">
        <f t="shared" ref="BSK71" si="965">BSK64-BSK69</f>
        <v>0</v>
      </c>
      <c r="BSL71" s="607"/>
      <c r="BSM71" s="598">
        <f t="shared" ref="BSM71" si="966">BSM64-BSM69</f>
        <v>0</v>
      </c>
      <c r="BSN71" s="607"/>
      <c r="BSO71" s="598">
        <f t="shared" ref="BSO71" si="967">BSO64-BSO69</f>
        <v>0</v>
      </c>
      <c r="BSP71" s="607"/>
      <c r="BSQ71" s="598">
        <f t="shared" ref="BSQ71" si="968">BSQ64-BSQ69</f>
        <v>0</v>
      </c>
      <c r="BSR71" s="607"/>
      <c r="BSS71" s="598">
        <f t="shared" ref="BSS71" si="969">BSS64-BSS69</f>
        <v>0</v>
      </c>
      <c r="BST71" s="607"/>
      <c r="BSU71" s="598">
        <f t="shared" ref="BSU71" si="970">BSU64-BSU69</f>
        <v>0</v>
      </c>
      <c r="BSV71" s="607"/>
      <c r="BSW71" s="598">
        <f t="shared" ref="BSW71" si="971">BSW64-BSW69</f>
        <v>0</v>
      </c>
      <c r="BSX71" s="607"/>
      <c r="BSY71" s="598">
        <f t="shared" ref="BSY71" si="972">BSY64-BSY69</f>
        <v>0</v>
      </c>
      <c r="BSZ71" s="607"/>
      <c r="BTA71" s="598">
        <f t="shared" ref="BTA71" si="973">BTA64-BTA69</f>
        <v>0</v>
      </c>
      <c r="BTB71" s="607"/>
      <c r="BTC71" s="598">
        <f t="shared" ref="BTC71" si="974">BTC64-BTC69</f>
        <v>0</v>
      </c>
      <c r="BTD71" s="607"/>
      <c r="BTE71" s="598">
        <f t="shared" ref="BTE71" si="975">BTE64-BTE69</f>
        <v>0</v>
      </c>
      <c r="BTF71" s="607"/>
      <c r="BTG71" s="598">
        <f t="shared" ref="BTG71" si="976">BTG64-BTG69</f>
        <v>0</v>
      </c>
      <c r="BTH71" s="607"/>
      <c r="BTI71" s="598">
        <f t="shared" ref="BTI71" si="977">BTI64-BTI69</f>
        <v>0</v>
      </c>
      <c r="BTJ71" s="607"/>
      <c r="BTK71" s="598">
        <f t="shared" ref="BTK71" si="978">BTK64-BTK69</f>
        <v>0</v>
      </c>
      <c r="BTL71" s="607"/>
      <c r="BTM71" s="598">
        <f t="shared" ref="BTM71" si="979">BTM64-BTM69</f>
        <v>0</v>
      </c>
      <c r="BTN71" s="607"/>
      <c r="BTO71" s="598">
        <f t="shared" ref="BTO71" si="980">BTO64-BTO69</f>
        <v>0</v>
      </c>
      <c r="BTP71" s="607"/>
      <c r="BTQ71" s="598">
        <f t="shared" ref="BTQ71" si="981">BTQ64-BTQ69</f>
        <v>0</v>
      </c>
      <c r="BTR71" s="607"/>
      <c r="BTS71" s="598">
        <f t="shared" ref="BTS71" si="982">BTS64-BTS69</f>
        <v>0</v>
      </c>
      <c r="BTT71" s="607"/>
      <c r="BTU71" s="598">
        <f t="shared" ref="BTU71" si="983">BTU64-BTU69</f>
        <v>0</v>
      </c>
      <c r="BTV71" s="607"/>
      <c r="BTW71" s="598">
        <f t="shared" ref="BTW71" si="984">BTW64-BTW69</f>
        <v>0</v>
      </c>
      <c r="BTX71" s="607"/>
      <c r="BTY71" s="598">
        <f t="shared" ref="BTY71" si="985">BTY64-BTY69</f>
        <v>0</v>
      </c>
      <c r="BTZ71" s="607"/>
      <c r="BUA71" s="598">
        <f t="shared" ref="BUA71" si="986">BUA64-BUA69</f>
        <v>0</v>
      </c>
      <c r="BUB71" s="607"/>
      <c r="BUC71" s="598">
        <f t="shared" ref="BUC71" si="987">BUC64-BUC69</f>
        <v>0</v>
      </c>
      <c r="BUD71" s="607"/>
      <c r="BUE71" s="598">
        <f t="shared" ref="BUE71" si="988">BUE64-BUE69</f>
        <v>0</v>
      </c>
      <c r="BUF71" s="607"/>
      <c r="BUG71" s="598">
        <f t="shared" ref="BUG71" si="989">BUG64-BUG69</f>
        <v>0</v>
      </c>
      <c r="BUH71" s="607"/>
      <c r="BUI71" s="598">
        <f t="shared" ref="BUI71" si="990">BUI64-BUI69</f>
        <v>0</v>
      </c>
      <c r="BUJ71" s="607"/>
      <c r="BUK71" s="598">
        <f t="shared" ref="BUK71" si="991">BUK64-BUK69</f>
        <v>0</v>
      </c>
      <c r="BUL71" s="607"/>
      <c r="BUM71" s="598">
        <f t="shared" ref="BUM71" si="992">BUM64-BUM69</f>
        <v>0</v>
      </c>
      <c r="BUN71" s="607"/>
      <c r="BUO71" s="598">
        <f t="shared" ref="BUO71" si="993">BUO64-BUO69</f>
        <v>0</v>
      </c>
      <c r="BUP71" s="607"/>
      <c r="BUQ71" s="598">
        <f t="shared" ref="BUQ71" si="994">BUQ64-BUQ69</f>
        <v>0</v>
      </c>
      <c r="BUR71" s="607"/>
      <c r="BUS71" s="598">
        <f t="shared" ref="BUS71" si="995">BUS64-BUS69</f>
        <v>0</v>
      </c>
      <c r="BUT71" s="607"/>
      <c r="BUU71" s="598">
        <f t="shared" ref="BUU71" si="996">BUU64-BUU69</f>
        <v>0</v>
      </c>
      <c r="BUV71" s="607"/>
      <c r="BUW71" s="598">
        <f t="shared" ref="BUW71" si="997">BUW64-BUW69</f>
        <v>0</v>
      </c>
      <c r="BUX71" s="607"/>
      <c r="BUY71" s="598">
        <f t="shared" ref="BUY71" si="998">BUY64-BUY69</f>
        <v>0</v>
      </c>
      <c r="BUZ71" s="607"/>
      <c r="BVA71" s="598">
        <f t="shared" ref="BVA71" si="999">BVA64-BVA69</f>
        <v>0</v>
      </c>
      <c r="BVB71" s="607"/>
      <c r="BVC71" s="598">
        <f t="shared" ref="BVC71" si="1000">BVC64-BVC69</f>
        <v>0</v>
      </c>
      <c r="BVD71" s="607"/>
      <c r="BVE71" s="598">
        <f t="shared" ref="BVE71" si="1001">BVE64-BVE69</f>
        <v>0</v>
      </c>
      <c r="BVF71" s="607"/>
      <c r="BVG71" s="598">
        <f t="shared" ref="BVG71" si="1002">BVG64-BVG69</f>
        <v>0</v>
      </c>
      <c r="BVH71" s="607"/>
      <c r="BVI71" s="598">
        <f t="shared" ref="BVI71" si="1003">BVI64-BVI69</f>
        <v>0</v>
      </c>
      <c r="BVJ71" s="607"/>
      <c r="BVK71" s="598">
        <f t="shared" ref="BVK71" si="1004">BVK64-BVK69</f>
        <v>0</v>
      </c>
      <c r="BVL71" s="607"/>
      <c r="BVM71" s="598">
        <f t="shared" ref="BVM71" si="1005">BVM64-BVM69</f>
        <v>0</v>
      </c>
      <c r="BVN71" s="607"/>
      <c r="BVO71" s="598">
        <f t="shared" ref="BVO71" si="1006">BVO64-BVO69</f>
        <v>0</v>
      </c>
      <c r="BVP71" s="607"/>
      <c r="BVQ71" s="598">
        <f t="shared" ref="BVQ71" si="1007">BVQ64-BVQ69</f>
        <v>0</v>
      </c>
      <c r="BVR71" s="607"/>
      <c r="BVS71" s="598">
        <f t="shared" ref="BVS71" si="1008">BVS64-BVS69</f>
        <v>0</v>
      </c>
      <c r="BVT71" s="607"/>
      <c r="BVU71" s="598">
        <f t="shared" ref="BVU71" si="1009">BVU64-BVU69</f>
        <v>0</v>
      </c>
      <c r="BVV71" s="607"/>
      <c r="BVW71" s="598">
        <f t="shared" ref="BVW71" si="1010">BVW64-BVW69</f>
        <v>0</v>
      </c>
      <c r="BVX71" s="607"/>
      <c r="BVY71" s="598">
        <f t="shared" ref="BVY71" si="1011">BVY64-BVY69</f>
        <v>0</v>
      </c>
      <c r="BVZ71" s="607"/>
      <c r="BWA71" s="598">
        <f t="shared" ref="BWA71" si="1012">BWA64-BWA69</f>
        <v>0</v>
      </c>
      <c r="BWB71" s="607"/>
      <c r="BWC71" s="598">
        <f t="shared" ref="BWC71" si="1013">BWC64-BWC69</f>
        <v>0</v>
      </c>
      <c r="BWD71" s="607"/>
      <c r="BWE71" s="598">
        <f t="shared" ref="BWE71" si="1014">BWE64-BWE69</f>
        <v>0</v>
      </c>
      <c r="BWF71" s="607"/>
      <c r="BWG71" s="598">
        <f t="shared" ref="BWG71" si="1015">BWG64-BWG69</f>
        <v>0</v>
      </c>
      <c r="BWH71" s="607"/>
      <c r="BWI71" s="598">
        <f t="shared" ref="BWI71" si="1016">BWI64-BWI69</f>
        <v>0</v>
      </c>
      <c r="BWJ71" s="607"/>
      <c r="BWK71" s="598">
        <f t="shared" ref="BWK71" si="1017">BWK64-BWK69</f>
        <v>0</v>
      </c>
      <c r="BWL71" s="607"/>
      <c r="BWM71" s="598">
        <f t="shared" ref="BWM71" si="1018">BWM64-BWM69</f>
        <v>0</v>
      </c>
      <c r="BWN71" s="607"/>
      <c r="BWO71" s="598">
        <f t="shared" ref="BWO71" si="1019">BWO64-BWO69</f>
        <v>0</v>
      </c>
      <c r="BWP71" s="607"/>
      <c r="BWQ71" s="598">
        <f t="shared" ref="BWQ71" si="1020">BWQ64-BWQ69</f>
        <v>0</v>
      </c>
      <c r="BWR71" s="607"/>
      <c r="BWS71" s="598">
        <f t="shared" ref="BWS71" si="1021">BWS64-BWS69</f>
        <v>0</v>
      </c>
      <c r="BWT71" s="607"/>
      <c r="BWU71" s="598">
        <f t="shared" ref="BWU71" si="1022">BWU64-BWU69</f>
        <v>0</v>
      </c>
      <c r="BWV71" s="607"/>
      <c r="BWW71" s="598">
        <f t="shared" ref="BWW71" si="1023">BWW64-BWW69</f>
        <v>0</v>
      </c>
      <c r="BWX71" s="607"/>
      <c r="BWY71" s="598">
        <f t="shared" ref="BWY71" si="1024">BWY64-BWY69</f>
        <v>0</v>
      </c>
      <c r="BWZ71" s="607"/>
      <c r="BXA71" s="598">
        <f t="shared" ref="BXA71" si="1025">BXA64-BXA69</f>
        <v>0</v>
      </c>
      <c r="BXB71" s="607"/>
      <c r="BXC71" s="598">
        <f t="shared" ref="BXC71" si="1026">BXC64-BXC69</f>
        <v>0</v>
      </c>
      <c r="BXD71" s="607"/>
      <c r="BXE71" s="598">
        <f t="shared" ref="BXE71" si="1027">BXE64-BXE69</f>
        <v>0</v>
      </c>
      <c r="BXF71" s="607"/>
      <c r="BXG71" s="598">
        <f t="shared" ref="BXG71" si="1028">BXG64-BXG69</f>
        <v>0</v>
      </c>
      <c r="BXH71" s="607"/>
      <c r="BXI71" s="598">
        <f t="shared" ref="BXI71" si="1029">BXI64-BXI69</f>
        <v>0</v>
      </c>
      <c r="BXJ71" s="607"/>
      <c r="BXK71" s="598">
        <f t="shared" ref="BXK71" si="1030">BXK64-BXK69</f>
        <v>0</v>
      </c>
      <c r="BXL71" s="607"/>
      <c r="BXM71" s="598">
        <f t="shared" ref="BXM71" si="1031">BXM64-BXM69</f>
        <v>0</v>
      </c>
      <c r="BXN71" s="607"/>
      <c r="BXO71" s="598">
        <f t="shared" ref="BXO71" si="1032">BXO64-BXO69</f>
        <v>0</v>
      </c>
      <c r="BXP71" s="607"/>
      <c r="BXQ71" s="598">
        <f t="shared" ref="BXQ71" si="1033">BXQ64-BXQ69</f>
        <v>0</v>
      </c>
      <c r="BXR71" s="607"/>
      <c r="BXS71" s="598">
        <f t="shared" ref="BXS71" si="1034">BXS64-BXS69</f>
        <v>0</v>
      </c>
      <c r="BXT71" s="607"/>
      <c r="BXU71" s="598">
        <f t="shared" ref="BXU71" si="1035">BXU64-BXU69</f>
        <v>0</v>
      </c>
      <c r="BXV71" s="607"/>
      <c r="BXW71" s="598">
        <f t="shared" ref="BXW71" si="1036">BXW64-BXW69</f>
        <v>0</v>
      </c>
      <c r="BXX71" s="607"/>
      <c r="BXY71" s="598">
        <f t="shared" ref="BXY71" si="1037">BXY64-BXY69</f>
        <v>0</v>
      </c>
      <c r="BXZ71" s="607"/>
      <c r="BYA71" s="598">
        <f t="shared" ref="BYA71" si="1038">BYA64-BYA69</f>
        <v>0</v>
      </c>
      <c r="BYB71" s="607"/>
      <c r="BYC71" s="598">
        <f t="shared" ref="BYC71" si="1039">BYC64-BYC69</f>
        <v>0</v>
      </c>
      <c r="BYD71" s="607"/>
      <c r="BYE71" s="598">
        <f t="shared" ref="BYE71" si="1040">BYE64-BYE69</f>
        <v>0</v>
      </c>
      <c r="BYF71" s="607"/>
      <c r="BYG71" s="598">
        <f t="shared" ref="BYG71" si="1041">BYG64-BYG69</f>
        <v>0</v>
      </c>
      <c r="BYH71" s="607"/>
      <c r="BYI71" s="598">
        <f t="shared" ref="BYI71" si="1042">BYI64-BYI69</f>
        <v>0</v>
      </c>
      <c r="BYJ71" s="607"/>
      <c r="BYK71" s="598">
        <f t="shared" ref="BYK71" si="1043">BYK64-BYK69</f>
        <v>0</v>
      </c>
      <c r="BYL71" s="607"/>
      <c r="BYM71" s="598">
        <f t="shared" ref="BYM71" si="1044">BYM64-BYM69</f>
        <v>0</v>
      </c>
      <c r="BYN71" s="607"/>
      <c r="BYO71" s="598">
        <f t="shared" ref="BYO71" si="1045">BYO64-BYO69</f>
        <v>0</v>
      </c>
      <c r="BYP71" s="607"/>
      <c r="BYQ71" s="598">
        <f t="shared" ref="BYQ71" si="1046">BYQ64-BYQ69</f>
        <v>0</v>
      </c>
      <c r="BYR71" s="607"/>
      <c r="BYS71" s="598">
        <f t="shared" ref="BYS71" si="1047">BYS64-BYS69</f>
        <v>0</v>
      </c>
      <c r="BYT71" s="607"/>
      <c r="BYU71" s="598">
        <f t="shared" ref="BYU71" si="1048">BYU64-BYU69</f>
        <v>0</v>
      </c>
      <c r="BYV71" s="607"/>
      <c r="BYW71" s="598">
        <f t="shared" ref="BYW71" si="1049">BYW64-BYW69</f>
        <v>0</v>
      </c>
      <c r="BYX71" s="607"/>
      <c r="BYY71" s="598">
        <f t="shared" ref="BYY71" si="1050">BYY64-BYY69</f>
        <v>0</v>
      </c>
      <c r="BYZ71" s="607"/>
      <c r="BZA71" s="598">
        <f t="shared" ref="BZA71" si="1051">BZA64-BZA69</f>
        <v>0</v>
      </c>
      <c r="BZB71" s="607"/>
      <c r="BZC71" s="598">
        <f t="shared" ref="BZC71" si="1052">BZC64-BZC69</f>
        <v>0</v>
      </c>
      <c r="BZD71" s="607"/>
      <c r="BZE71" s="598">
        <f t="shared" ref="BZE71" si="1053">BZE64-BZE69</f>
        <v>0</v>
      </c>
      <c r="BZF71" s="607"/>
      <c r="BZG71" s="598">
        <f t="shared" ref="BZG71" si="1054">BZG64-BZG69</f>
        <v>0</v>
      </c>
      <c r="BZH71" s="607"/>
      <c r="BZI71" s="598">
        <f t="shared" ref="BZI71" si="1055">BZI64-BZI69</f>
        <v>0</v>
      </c>
      <c r="BZJ71" s="607"/>
      <c r="BZK71" s="598">
        <f t="shared" ref="BZK71" si="1056">BZK64-BZK69</f>
        <v>0</v>
      </c>
      <c r="BZL71" s="607"/>
      <c r="BZM71" s="598">
        <f t="shared" ref="BZM71" si="1057">BZM64-BZM69</f>
        <v>0</v>
      </c>
      <c r="BZN71" s="607"/>
      <c r="BZO71" s="598">
        <f t="shared" ref="BZO71" si="1058">BZO64-BZO69</f>
        <v>0</v>
      </c>
      <c r="BZP71" s="607"/>
      <c r="BZQ71" s="598">
        <f t="shared" ref="BZQ71" si="1059">BZQ64-BZQ69</f>
        <v>0</v>
      </c>
      <c r="BZR71" s="607"/>
      <c r="BZS71" s="598">
        <f t="shared" ref="BZS71" si="1060">BZS64-BZS69</f>
        <v>0</v>
      </c>
      <c r="BZT71" s="607"/>
      <c r="BZU71" s="598">
        <f t="shared" ref="BZU71" si="1061">BZU64-BZU69</f>
        <v>0</v>
      </c>
      <c r="BZV71" s="607"/>
      <c r="BZW71" s="598">
        <f t="shared" ref="BZW71" si="1062">BZW64-BZW69</f>
        <v>0</v>
      </c>
      <c r="BZX71" s="607"/>
      <c r="BZY71" s="598">
        <f t="shared" ref="BZY71" si="1063">BZY64-BZY69</f>
        <v>0</v>
      </c>
      <c r="BZZ71" s="607"/>
      <c r="CAA71" s="598">
        <f t="shared" ref="CAA71" si="1064">CAA64-CAA69</f>
        <v>0</v>
      </c>
      <c r="CAB71" s="607"/>
      <c r="CAC71" s="598">
        <f t="shared" ref="CAC71" si="1065">CAC64-CAC69</f>
        <v>0</v>
      </c>
      <c r="CAD71" s="607"/>
      <c r="CAE71" s="598">
        <f t="shared" ref="CAE71" si="1066">CAE64-CAE69</f>
        <v>0</v>
      </c>
      <c r="CAF71" s="607"/>
      <c r="CAG71" s="598">
        <f t="shared" ref="CAG71" si="1067">CAG64-CAG69</f>
        <v>0</v>
      </c>
      <c r="CAH71" s="607"/>
      <c r="CAI71" s="598">
        <f t="shared" ref="CAI71" si="1068">CAI64-CAI69</f>
        <v>0</v>
      </c>
      <c r="CAJ71" s="607"/>
      <c r="CAK71" s="598">
        <f t="shared" ref="CAK71" si="1069">CAK64-CAK69</f>
        <v>0</v>
      </c>
      <c r="CAL71" s="607"/>
      <c r="CAM71" s="598">
        <f t="shared" ref="CAM71" si="1070">CAM64-CAM69</f>
        <v>0</v>
      </c>
      <c r="CAN71" s="607"/>
      <c r="CAO71" s="598">
        <f t="shared" ref="CAO71" si="1071">CAO64-CAO69</f>
        <v>0</v>
      </c>
      <c r="CAP71" s="607"/>
      <c r="CAQ71" s="598">
        <f t="shared" ref="CAQ71" si="1072">CAQ64-CAQ69</f>
        <v>0</v>
      </c>
      <c r="CAR71" s="607"/>
      <c r="CAS71" s="598">
        <f t="shared" ref="CAS71" si="1073">CAS64-CAS69</f>
        <v>0</v>
      </c>
      <c r="CAT71" s="607"/>
      <c r="CAU71" s="598">
        <f t="shared" ref="CAU71" si="1074">CAU64-CAU69</f>
        <v>0</v>
      </c>
      <c r="CAV71" s="607"/>
      <c r="CAW71" s="598">
        <f t="shared" ref="CAW71" si="1075">CAW64-CAW69</f>
        <v>0</v>
      </c>
      <c r="CAX71" s="607"/>
      <c r="CAY71" s="598">
        <f t="shared" ref="CAY71" si="1076">CAY64-CAY69</f>
        <v>0</v>
      </c>
      <c r="CAZ71" s="607"/>
      <c r="CBA71" s="598">
        <f t="shared" ref="CBA71" si="1077">CBA64-CBA69</f>
        <v>0</v>
      </c>
      <c r="CBB71" s="607"/>
      <c r="CBC71" s="598">
        <f t="shared" ref="CBC71" si="1078">CBC64-CBC69</f>
        <v>0</v>
      </c>
      <c r="CBD71" s="607"/>
      <c r="CBE71" s="598">
        <f t="shared" ref="CBE71" si="1079">CBE64-CBE69</f>
        <v>0</v>
      </c>
      <c r="CBF71" s="607"/>
      <c r="CBG71" s="598">
        <f t="shared" ref="CBG71" si="1080">CBG64-CBG69</f>
        <v>0</v>
      </c>
      <c r="CBH71" s="607"/>
      <c r="CBI71" s="598">
        <f t="shared" ref="CBI71" si="1081">CBI64-CBI69</f>
        <v>0</v>
      </c>
      <c r="CBJ71" s="607"/>
      <c r="CBK71" s="598">
        <f t="shared" ref="CBK71" si="1082">CBK64-CBK69</f>
        <v>0</v>
      </c>
      <c r="CBL71" s="607"/>
      <c r="CBM71" s="598">
        <f t="shared" ref="CBM71" si="1083">CBM64-CBM69</f>
        <v>0</v>
      </c>
      <c r="CBN71" s="607"/>
      <c r="CBO71" s="598">
        <f t="shared" ref="CBO71" si="1084">CBO64-CBO69</f>
        <v>0</v>
      </c>
      <c r="CBP71" s="607"/>
      <c r="CBQ71" s="598">
        <f t="shared" ref="CBQ71" si="1085">CBQ64-CBQ69</f>
        <v>0</v>
      </c>
      <c r="CBR71" s="607"/>
      <c r="CBS71" s="598">
        <f t="shared" ref="CBS71" si="1086">CBS64-CBS69</f>
        <v>0</v>
      </c>
      <c r="CBT71" s="607"/>
      <c r="CBU71" s="598">
        <f t="shared" ref="CBU71" si="1087">CBU64-CBU69</f>
        <v>0</v>
      </c>
      <c r="CBV71" s="607"/>
      <c r="CBW71" s="598">
        <f t="shared" ref="CBW71" si="1088">CBW64-CBW69</f>
        <v>0</v>
      </c>
      <c r="CBX71" s="607"/>
      <c r="CBY71" s="598">
        <f t="shared" ref="CBY71" si="1089">CBY64-CBY69</f>
        <v>0</v>
      </c>
      <c r="CBZ71" s="607"/>
      <c r="CCA71" s="598">
        <f t="shared" ref="CCA71" si="1090">CCA64-CCA69</f>
        <v>0</v>
      </c>
      <c r="CCB71" s="607"/>
      <c r="CCC71" s="598">
        <f t="shared" ref="CCC71" si="1091">CCC64-CCC69</f>
        <v>0</v>
      </c>
      <c r="CCD71" s="607"/>
      <c r="CCE71" s="598">
        <f t="shared" ref="CCE71" si="1092">CCE64-CCE69</f>
        <v>0</v>
      </c>
      <c r="CCF71" s="607"/>
      <c r="CCG71" s="598">
        <f t="shared" ref="CCG71" si="1093">CCG64-CCG69</f>
        <v>0</v>
      </c>
      <c r="CCH71" s="607"/>
      <c r="CCI71" s="598">
        <f t="shared" ref="CCI71" si="1094">CCI64-CCI69</f>
        <v>0</v>
      </c>
      <c r="CCJ71" s="607"/>
      <c r="CCK71" s="598">
        <f t="shared" ref="CCK71" si="1095">CCK64-CCK69</f>
        <v>0</v>
      </c>
      <c r="CCL71" s="607"/>
      <c r="CCM71" s="598">
        <f t="shared" ref="CCM71" si="1096">CCM64-CCM69</f>
        <v>0</v>
      </c>
      <c r="CCN71" s="607"/>
      <c r="CCO71" s="598">
        <f t="shared" ref="CCO71" si="1097">CCO64-CCO69</f>
        <v>0</v>
      </c>
      <c r="CCP71" s="607"/>
      <c r="CCQ71" s="598">
        <f t="shared" ref="CCQ71" si="1098">CCQ64-CCQ69</f>
        <v>0</v>
      </c>
      <c r="CCR71" s="607"/>
      <c r="CCS71" s="598">
        <f t="shared" ref="CCS71" si="1099">CCS64-CCS69</f>
        <v>0</v>
      </c>
      <c r="CCT71" s="607"/>
      <c r="CCU71" s="598">
        <f t="shared" ref="CCU71" si="1100">CCU64-CCU69</f>
        <v>0</v>
      </c>
      <c r="CCV71" s="607"/>
      <c r="CCW71" s="598">
        <f t="shared" ref="CCW71" si="1101">CCW64-CCW69</f>
        <v>0</v>
      </c>
      <c r="CCX71" s="607"/>
      <c r="CCY71" s="598">
        <f t="shared" ref="CCY71" si="1102">CCY64-CCY69</f>
        <v>0</v>
      </c>
      <c r="CCZ71" s="607"/>
      <c r="CDA71" s="598">
        <f t="shared" ref="CDA71" si="1103">CDA64-CDA69</f>
        <v>0</v>
      </c>
      <c r="CDB71" s="607"/>
      <c r="CDC71" s="598">
        <f t="shared" ref="CDC71" si="1104">CDC64-CDC69</f>
        <v>0</v>
      </c>
      <c r="CDD71" s="607"/>
      <c r="CDE71" s="598">
        <f t="shared" ref="CDE71" si="1105">CDE64-CDE69</f>
        <v>0</v>
      </c>
      <c r="CDF71" s="607"/>
      <c r="CDG71" s="598">
        <f t="shared" ref="CDG71" si="1106">CDG64-CDG69</f>
        <v>0</v>
      </c>
      <c r="CDH71" s="607"/>
      <c r="CDI71" s="598">
        <f t="shared" ref="CDI71" si="1107">CDI64-CDI69</f>
        <v>0</v>
      </c>
      <c r="CDJ71" s="607"/>
      <c r="CDK71" s="598">
        <f t="shared" ref="CDK71" si="1108">CDK64-CDK69</f>
        <v>0</v>
      </c>
      <c r="CDL71" s="607"/>
      <c r="CDM71" s="598">
        <f t="shared" ref="CDM71" si="1109">CDM64-CDM69</f>
        <v>0</v>
      </c>
      <c r="CDN71" s="607"/>
      <c r="CDO71" s="598">
        <f t="shared" ref="CDO71" si="1110">CDO64-CDO69</f>
        <v>0</v>
      </c>
      <c r="CDP71" s="607"/>
      <c r="CDQ71" s="598">
        <f t="shared" ref="CDQ71" si="1111">CDQ64-CDQ69</f>
        <v>0</v>
      </c>
      <c r="CDR71" s="607"/>
      <c r="CDS71" s="598">
        <f t="shared" ref="CDS71" si="1112">CDS64-CDS69</f>
        <v>0</v>
      </c>
      <c r="CDT71" s="607"/>
      <c r="CDU71" s="598">
        <f t="shared" ref="CDU71" si="1113">CDU64-CDU69</f>
        <v>0</v>
      </c>
      <c r="CDV71" s="607"/>
      <c r="CDW71" s="598">
        <f t="shared" ref="CDW71" si="1114">CDW64-CDW69</f>
        <v>0</v>
      </c>
      <c r="CDX71" s="607"/>
      <c r="CDY71" s="598">
        <f t="shared" ref="CDY71" si="1115">CDY64-CDY69</f>
        <v>0</v>
      </c>
      <c r="CDZ71" s="607"/>
      <c r="CEA71" s="598">
        <f t="shared" ref="CEA71" si="1116">CEA64-CEA69</f>
        <v>0</v>
      </c>
      <c r="CEB71" s="607"/>
      <c r="CEC71" s="598">
        <f t="shared" ref="CEC71" si="1117">CEC64-CEC69</f>
        <v>0</v>
      </c>
      <c r="CED71" s="607"/>
      <c r="CEE71" s="598">
        <f t="shared" ref="CEE71" si="1118">CEE64-CEE69</f>
        <v>0</v>
      </c>
      <c r="CEF71" s="607"/>
      <c r="CEG71" s="598">
        <f t="shared" ref="CEG71" si="1119">CEG64-CEG69</f>
        <v>0</v>
      </c>
      <c r="CEH71" s="607"/>
      <c r="CEI71" s="598">
        <f t="shared" ref="CEI71" si="1120">CEI64-CEI69</f>
        <v>0</v>
      </c>
      <c r="CEJ71" s="607"/>
      <c r="CEK71" s="598">
        <f t="shared" ref="CEK71" si="1121">CEK64-CEK69</f>
        <v>0</v>
      </c>
      <c r="CEL71" s="607"/>
      <c r="CEM71" s="598">
        <f t="shared" ref="CEM71" si="1122">CEM64-CEM69</f>
        <v>0</v>
      </c>
      <c r="CEN71" s="607"/>
      <c r="CEO71" s="598">
        <f t="shared" ref="CEO71" si="1123">CEO64-CEO69</f>
        <v>0</v>
      </c>
      <c r="CEP71" s="607"/>
      <c r="CEQ71" s="598">
        <f t="shared" ref="CEQ71" si="1124">CEQ64-CEQ69</f>
        <v>0</v>
      </c>
      <c r="CER71" s="607"/>
      <c r="CES71" s="598">
        <f t="shared" ref="CES71" si="1125">CES64-CES69</f>
        <v>0</v>
      </c>
      <c r="CET71" s="607"/>
      <c r="CEU71" s="598">
        <f t="shared" ref="CEU71" si="1126">CEU64-CEU69</f>
        <v>0</v>
      </c>
      <c r="CEV71" s="607"/>
      <c r="CEW71" s="598">
        <f t="shared" ref="CEW71" si="1127">CEW64-CEW69</f>
        <v>0</v>
      </c>
      <c r="CEX71" s="607"/>
      <c r="CEY71" s="598">
        <f t="shared" ref="CEY71" si="1128">CEY64-CEY69</f>
        <v>0</v>
      </c>
      <c r="CEZ71" s="607"/>
      <c r="CFA71" s="598">
        <f t="shared" ref="CFA71" si="1129">CFA64-CFA69</f>
        <v>0</v>
      </c>
      <c r="CFB71" s="607"/>
      <c r="CFC71" s="598">
        <f t="shared" ref="CFC71" si="1130">CFC64-CFC69</f>
        <v>0</v>
      </c>
      <c r="CFD71" s="607"/>
      <c r="CFE71" s="598">
        <f t="shared" ref="CFE71" si="1131">CFE64-CFE69</f>
        <v>0</v>
      </c>
      <c r="CFF71" s="607"/>
      <c r="CFG71" s="598">
        <f t="shared" ref="CFG71" si="1132">CFG64-CFG69</f>
        <v>0</v>
      </c>
      <c r="CFH71" s="607"/>
      <c r="CFI71" s="598">
        <f t="shared" ref="CFI71" si="1133">CFI64-CFI69</f>
        <v>0</v>
      </c>
      <c r="CFJ71" s="607"/>
      <c r="CFK71" s="598">
        <f t="shared" ref="CFK71" si="1134">CFK64-CFK69</f>
        <v>0</v>
      </c>
      <c r="CFL71" s="607"/>
      <c r="CFM71" s="598">
        <f t="shared" ref="CFM71" si="1135">CFM64-CFM69</f>
        <v>0</v>
      </c>
      <c r="CFN71" s="607"/>
      <c r="CFO71" s="598">
        <f t="shared" ref="CFO71" si="1136">CFO64-CFO69</f>
        <v>0</v>
      </c>
      <c r="CFP71" s="607"/>
      <c r="CFQ71" s="598">
        <f t="shared" ref="CFQ71" si="1137">CFQ64-CFQ69</f>
        <v>0</v>
      </c>
      <c r="CFR71" s="607"/>
      <c r="CFS71" s="598">
        <f t="shared" ref="CFS71" si="1138">CFS64-CFS69</f>
        <v>0</v>
      </c>
      <c r="CFT71" s="607"/>
      <c r="CFU71" s="598">
        <f t="shared" ref="CFU71" si="1139">CFU64-CFU69</f>
        <v>0</v>
      </c>
      <c r="CFV71" s="607"/>
      <c r="CFW71" s="598">
        <f t="shared" ref="CFW71" si="1140">CFW64-CFW69</f>
        <v>0</v>
      </c>
      <c r="CFX71" s="607"/>
      <c r="CFY71" s="598">
        <f t="shared" ref="CFY71" si="1141">CFY64-CFY69</f>
        <v>0</v>
      </c>
      <c r="CFZ71" s="607"/>
      <c r="CGA71" s="598">
        <f t="shared" ref="CGA71" si="1142">CGA64-CGA69</f>
        <v>0</v>
      </c>
      <c r="CGB71" s="607"/>
      <c r="CGC71" s="598">
        <f t="shared" ref="CGC71" si="1143">CGC64-CGC69</f>
        <v>0</v>
      </c>
      <c r="CGD71" s="607"/>
      <c r="CGE71" s="598">
        <f t="shared" ref="CGE71" si="1144">CGE64-CGE69</f>
        <v>0</v>
      </c>
      <c r="CGF71" s="607"/>
      <c r="CGG71" s="598">
        <f t="shared" ref="CGG71" si="1145">CGG64-CGG69</f>
        <v>0</v>
      </c>
      <c r="CGH71" s="607"/>
      <c r="CGI71" s="598">
        <f t="shared" ref="CGI71" si="1146">CGI64-CGI69</f>
        <v>0</v>
      </c>
      <c r="CGJ71" s="607"/>
      <c r="CGK71" s="598">
        <f t="shared" ref="CGK71" si="1147">CGK64-CGK69</f>
        <v>0</v>
      </c>
      <c r="CGL71" s="607"/>
      <c r="CGM71" s="598">
        <f t="shared" ref="CGM71" si="1148">CGM64-CGM69</f>
        <v>0</v>
      </c>
      <c r="CGN71" s="607"/>
      <c r="CGO71" s="598">
        <f t="shared" ref="CGO71" si="1149">CGO64-CGO69</f>
        <v>0</v>
      </c>
      <c r="CGP71" s="607"/>
      <c r="CGQ71" s="598">
        <f t="shared" ref="CGQ71" si="1150">CGQ64-CGQ69</f>
        <v>0</v>
      </c>
      <c r="CGR71" s="607"/>
      <c r="CGS71" s="598">
        <f t="shared" ref="CGS71" si="1151">CGS64-CGS69</f>
        <v>0</v>
      </c>
      <c r="CGT71" s="607"/>
      <c r="CGU71" s="598">
        <f t="shared" ref="CGU71" si="1152">CGU64-CGU69</f>
        <v>0</v>
      </c>
      <c r="CGV71" s="607"/>
      <c r="CGW71" s="598">
        <f t="shared" ref="CGW71" si="1153">CGW64-CGW69</f>
        <v>0</v>
      </c>
      <c r="CGX71" s="607"/>
      <c r="CGY71" s="598">
        <f t="shared" ref="CGY71" si="1154">CGY64-CGY69</f>
        <v>0</v>
      </c>
      <c r="CGZ71" s="607"/>
      <c r="CHA71" s="598">
        <f t="shared" ref="CHA71" si="1155">CHA64-CHA69</f>
        <v>0</v>
      </c>
      <c r="CHB71" s="607"/>
      <c r="CHC71" s="598">
        <f t="shared" ref="CHC71" si="1156">CHC64-CHC69</f>
        <v>0</v>
      </c>
      <c r="CHD71" s="607"/>
      <c r="CHE71" s="598">
        <f t="shared" ref="CHE71" si="1157">CHE64-CHE69</f>
        <v>0</v>
      </c>
      <c r="CHF71" s="607"/>
      <c r="CHG71" s="598">
        <f t="shared" ref="CHG71" si="1158">CHG64-CHG69</f>
        <v>0</v>
      </c>
      <c r="CHH71" s="607"/>
      <c r="CHI71" s="598">
        <f t="shared" ref="CHI71" si="1159">CHI64-CHI69</f>
        <v>0</v>
      </c>
      <c r="CHJ71" s="607"/>
      <c r="CHK71" s="598">
        <f t="shared" ref="CHK71" si="1160">CHK64-CHK69</f>
        <v>0</v>
      </c>
      <c r="CHL71" s="607"/>
      <c r="CHM71" s="598">
        <f t="shared" ref="CHM71" si="1161">CHM64-CHM69</f>
        <v>0</v>
      </c>
      <c r="CHN71" s="607"/>
      <c r="CHO71" s="598">
        <f t="shared" ref="CHO71" si="1162">CHO64-CHO69</f>
        <v>0</v>
      </c>
      <c r="CHP71" s="607"/>
      <c r="CHQ71" s="598">
        <f t="shared" ref="CHQ71" si="1163">CHQ64-CHQ69</f>
        <v>0</v>
      </c>
      <c r="CHR71" s="607"/>
      <c r="CHS71" s="598">
        <f t="shared" ref="CHS71" si="1164">CHS64-CHS69</f>
        <v>0</v>
      </c>
      <c r="CHT71" s="607"/>
      <c r="CHU71" s="598">
        <f t="shared" ref="CHU71" si="1165">CHU64-CHU69</f>
        <v>0</v>
      </c>
      <c r="CHV71" s="607"/>
      <c r="CHW71" s="598">
        <f t="shared" ref="CHW71" si="1166">CHW64-CHW69</f>
        <v>0</v>
      </c>
      <c r="CHX71" s="607"/>
      <c r="CHY71" s="598">
        <f t="shared" ref="CHY71" si="1167">CHY64-CHY69</f>
        <v>0</v>
      </c>
      <c r="CHZ71" s="607"/>
      <c r="CIA71" s="598">
        <f t="shared" ref="CIA71" si="1168">CIA64-CIA69</f>
        <v>0</v>
      </c>
      <c r="CIB71" s="607"/>
      <c r="CIC71" s="598">
        <f t="shared" ref="CIC71" si="1169">CIC64-CIC69</f>
        <v>0</v>
      </c>
      <c r="CID71" s="607"/>
      <c r="CIE71" s="598">
        <f t="shared" ref="CIE71" si="1170">CIE64-CIE69</f>
        <v>0</v>
      </c>
      <c r="CIF71" s="607"/>
      <c r="CIG71" s="598">
        <f t="shared" ref="CIG71" si="1171">CIG64-CIG69</f>
        <v>0</v>
      </c>
      <c r="CIH71" s="607"/>
      <c r="CII71" s="598">
        <f t="shared" ref="CII71" si="1172">CII64-CII69</f>
        <v>0</v>
      </c>
      <c r="CIJ71" s="607"/>
      <c r="CIK71" s="598">
        <f t="shared" ref="CIK71" si="1173">CIK64-CIK69</f>
        <v>0</v>
      </c>
      <c r="CIL71" s="607"/>
      <c r="CIM71" s="598">
        <f t="shared" ref="CIM71" si="1174">CIM64-CIM69</f>
        <v>0</v>
      </c>
      <c r="CIN71" s="607"/>
      <c r="CIO71" s="598">
        <f t="shared" ref="CIO71" si="1175">CIO64-CIO69</f>
        <v>0</v>
      </c>
      <c r="CIP71" s="607"/>
      <c r="CIQ71" s="598">
        <f t="shared" ref="CIQ71" si="1176">CIQ64-CIQ69</f>
        <v>0</v>
      </c>
      <c r="CIR71" s="607"/>
      <c r="CIS71" s="598">
        <f t="shared" ref="CIS71" si="1177">CIS64-CIS69</f>
        <v>0</v>
      </c>
      <c r="CIT71" s="607"/>
      <c r="CIU71" s="598">
        <f t="shared" ref="CIU71" si="1178">CIU64-CIU69</f>
        <v>0</v>
      </c>
      <c r="CIV71" s="607"/>
      <c r="CIW71" s="598">
        <f t="shared" ref="CIW71" si="1179">CIW64-CIW69</f>
        <v>0</v>
      </c>
      <c r="CIX71" s="607"/>
      <c r="CIY71" s="598">
        <f t="shared" ref="CIY71" si="1180">CIY64-CIY69</f>
        <v>0</v>
      </c>
      <c r="CIZ71" s="607"/>
      <c r="CJA71" s="598">
        <f t="shared" ref="CJA71" si="1181">CJA64-CJA69</f>
        <v>0</v>
      </c>
      <c r="CJB71" s="607"/>
      <c r="CJC71" s="598">
        <f t="shared" ref="CJC71" si="1182">CJC64-CJC69</f>
        <v>0</v>
      </c>
      <c r="CJD71" s="607"/>
      <c r="CJE71" s="598">
        <f t="shared" ref="CJE71" si="1183">CJE64-CJE69</f>
        <v>0</v>
      </c>
      <c r="CJF71" s="607"/>
      <c r="CJG71" s="598">
        <f t="shared" ref="CJG71" si="1184">CJG64-CJG69</f>
        <v>0</v>
      </c>
      <c r="CJH71" s="607"/>
      <c r="CJI71" s="598">
        <f t="shared" ref="CJI71" si="1185">CJI64-CJI69</f>
        <v>0</v>
      </c>
      <c r="CJJ71" s="607"/>
      <c r="CJK71" s="598">
        <f t="shared" ref="CJK71" si="1186">CJK64-CJK69</f>
        <v>0</v>
      </c>
      <c r="CJL71" s="607"/>
      <c r="CJM71" s="598">
        <f t="shared" ref="CJM71" si="1187">CJM64-CJM69</f>
        <v>0</v>
      </c>
      <c r="CJN71" s="607"/>
      <c r="CJO71" s="598">
        <f t="shared" ref="CJO71" si="1188">CJO64-CJO69</f>
        <v>0</v>
      </c>
      <c r="CJP71" s="607"/>
      <c r="CJQ71" s="598">
        <f t="shared" ref="CJQ71" si="1189">CJQ64-CJQ69</f>
        <v>0</v>
      </c>
      <c r="CJR71" s="607"/>
      <c r="CJS71" s="598">
        <f t="shared" ref="CJS71" si="1190">CJS64-CJS69</f>
        <v>0</v>
      </c>
      <c r="CJT71" s="607"/>
      <c r="CJU71" s="598">
        <f t="shared" ref="CJU71" si="1191">CJU64-CJU69</f>
        <v>0</v>
      </c>
      <c r="CJV71" s="607"/>
      <c r="CJW71" s="598">
        <f t="shared" ref="CJW71" si="1192">CJW64-CJW69</f>
        <v>0</v>
      </c>
      <c r="CJX71" s="607"/>
      <c r="CJY71" s="598">
        <f t="shared" ref="CJY71" si="1193">CJY64-CJY69</f>
        <v>0</v>
      </c>
      <c r="CJZ71" s="607"/>
      <c r="CKA71" s="598">
        <f t="shared" ref="CKA71" si="1194">CKA64-CKA69</f>
        <v>0</v>
      </c>
      <c r="CKB71" s="607"/>
      <c r="CKC71" s="598">
        <f t="shared" ref="CKC71" si="1195">CKC64-CKC69</f>
        <v>0</v>
      </c>
      <c r="CKD71" s="607"/>
      <c r="CKE71" s="598">
        <f t="shared" ref="CKE71" si="1196">CKE64-CKE69</f>
        <v>0</v>
      </c>
      <c r="CKF71" s="607"/>
      <c r="CKG71" s="598">
        <f t="shared" ref="CKG71" si="1197">CKG64-CKG69</f>
        <v>0</v>
      </c>
      <c r="CKH71" s="607"/>
      <c r="CKI71" s="598">
        <f t="shared" ref="CKI71" si="1198">CKI64-CKI69</f>
        <v>0</v>
      </c>
      <c r="CKJ71" s="607"/>
      <c r="CKK71" s="598">
        <f t="shared" ref="CKK71" si="1199">CKK64-CKK69</f>
        <v>0</v>
      </c>
      <c r="CKL71" s="607"/>
      <c r="CKM71" s="598">
        <f t="shared" ref="CKM71" si="1200">CKM64-CKM69</f>
        <v>0</v>
      </c>
      <c r="CKN71" s="607"/>
      <c r="CKO71" s="598">
        <f t="shared" ref="CKO71" si="1201">CKO64-CKO69</f>
        <v>0</v>
      </c>
      <c r="CKP71" s="607"/>
      <c r="CKQ71" s="598">
        <f t="shared" ref="CKQ71" si="1202">CKQ64-CKQ69</f>
        <v>0</v>
      </c>
      <c r="CKR71" s="607"/>
      <c r="CKS71" s="598">
        <f t="shared" ref="CKS71" si="1203">CKS64-CKS69</f>
        <v>0</v>
      </c>
      <c r="CKT71" s="607"/>
      <c r="CKU71" s="598">
        <f t="shared" ref="CKU71" si="1204">CKU64-CKU69</f>
        <v>0</v>
      </c>
      <c r="CKV71" s="607"/>
      <c r="CKW71" s="598">
        <f t="shared" ref="CKW71" si="1205">CKW64-CKW69</f>
        <v>0</v>
      </c>
      <c r="CKX71" s="607"/>
      <c r="CKY71" s="598">
        <f t="shared" ref="CKY71" si="1206">CKY64-CKY69</f>
        <v>0</v>
      </c>
      <c r="CKZ71" s="607"/>
      <c r="CLA71" s="598">
        <f t="shared" ref="CLA71" si="1207">CLA64-CLA69</f>
        <v>0</v>
      </c>
      <c r="CLB71" s="607"/>
      <c r="CLC71" s="598">
        <f t="shared" ref="CLC71" si="1208">CLC64-CLC69</f>
        <v>0</v>
      </c>
      <c r="CLD71" s="607"/>
      <c r="CLE71" s="598">
        <f t="shared" ref="CLE71" si="1209">CLE64-CLE69</f>
        <v>0</v>
      </c>
      <c r="CLF71" s="607"/>
      <c r="CLG71" s="598">
        <f t="shared" ref="CLG71" si="1210">CLG64-CLG69</f>
        <v>0</v>
      </c>
      <c r="CLH71" s="607"/>
      <c r="CLI71" s="598">
        <f t="shared" ref="CLI71" si="1211">CLI64-CLI69</f>
        <v>0</v>
      </c>
      <c r="CLJ71" s="607"/>
      <c r="CLK71" s="598">
        <f t="shared" ref="CLK71" si="1212">CLK64-CLK69</f>
        <v>0</v>
      </c>
      <c r="CLL71" s="607"/>
      <c r="CLM71" s="598">
        <f t="shared" ref="CLM71" si="1213">CLM64-CLM69</f>
        <v>0</v>
      </c>
      <c r="CLN71" s="607"/>
      <c r="CLO71" s="598">
        <f t="shared" ref="CLO71" si="1214">CLO64-CLO69</f>
        <v>0</v>
      </c>
      <c r="CLP71" s="607"/>
      <c r="CLQ71" s="598">
        <f t="shared" ref="CLQ71" si="1215">CLQ64-CLQ69</f>
        <v>0</v>
      </c>
      <c r="CLR71" s="607"/>
      <c r="CLS71" s="598">
        <f t="shared" ref="CLS71" si="1216">CLS64-CLS69</f>
        <v>0</v>
      </c>
      <c r="CLT71" s="607"/>
      <c r="CLU71" s="598">
        <f t="shared" ref="CLU71" si="1217">CLU64-CLU69</f>
        <v>0</v>
      </c>
      <c r="CLV71" s="607"/>
      <c r="CLW71" s="598">
        <f t="shared" ref="CLW71" si="1218">CLW64-CLW69</f>
        <v>0</v>
      </c>
      <c r="CLX71" s="607"/>
      <c r="CLY71" s="598">
        <f t="shared" ref="CLY71" si="1219">CLY64-CLY69</f>
        <v>0</v>
      </c>
      <c r="CLZ71" s="607"/>
      <c r="CMA71" s="598">
        <f t="shared" ref="CMA71" si="1220">CMA64-CMA69</f>
        <v>0</v>
      </c>
      <c r="CMB71" s="607"/>
      <c r="CMC71" s="598">
        <f t="shared" ref="CMC71" si="1221">CMC64-CMC69</f>
        <v>0</v>
      </c>
      <c r="CMD71" s="607"/>
      <c r="CME71" s="598">
        <f t="shared" ref="CME71" si="1222">CME64-CME69</f>
        <v>0</v>
      </c>
      <c r="CMF71" s="607"/>
      <c r="CMG71" s="598">
        <f t="shared" ref="CMG71" si="1223">CMG64-CMG69</f>
        <v>0</v>
      </c>
      <c r="CMH71" s="607"/>
      <c r="CMI71" s="598">
        <f t="shared" ref="CMI71" si="1224">CMI64-CMI69</f>
        <v>0</v>
      </c>
      <c r="CMJ71" s="607"/>
      <c r="CMK71" s="598">
        <f t="shared" ref="CMK71" si="1225">CMK64-CMK69</f>
        <v>0</v>
      </c>
      <c r="CML71" s="607"/>
      <c r="CMM71" s="598">
        <f t="shared" ref="CMM71" si="1226">CMM64-CMM69</f>
        <v>0</v>
      </c>
      <c r="CMN71" s="607"/>
      <c r="CMO71" s="598">
        <f t="shared" ref="CMO71" si="1227">CMO64-CMO69</f>
        <v>0</v>
      </c>
      <c r="CMP71" s="607"/>
      <c r="CMQ71" s="598">
        <f t="shared" ref="CMQ71" si="1228">CMQ64-CMQ69</f>
        <v>0</v>
      </c>
      <c r="CMR71" s="607"/>
      <c r="CMS71" s="598">
        <f t="shared" ref="CMS71" si="1229">CMS64-CMS69</f>
        <v>0</v>
      </c>
      <c r="CMT71" s="607"/>
      <c r="CMU71" s="598">
        <f t="shared" ref="CMU71" si="1230">CMU64-CMU69</f>
        <v>0</v>
      </c>
      <c r="CMV71" s="607"/>
      <c r="CMW71" s="598">
        <f t="shared" ref="CMW71" si="1231">CMW64-CMW69</f>
        <v>0</v>
      </c>
      <c r="CMX71" s="607"/>
      <c r="CMY71" s="598">
        <f t="shared" ref="CMY71" si="1232">CMY64-CMY69</f>
        <v>0</v>
      </c>
      <c r="CMZ71" s="607"/>
      <c r="CNA71" s="598">
        <f t="shared" ref="CNA71" si="1233">CNA64-CNA69</f>
        <v>0</v>
      </c>
      <c r="CNB71" s="607"/>
      <c r="CNC71" s="598">
        <f t="shared" ref="CNC71" si="1234">CNC64-CNC69</f>
        <v>0</v>
      </c>
      <c r="CND71" s="607"/>
      <c r="CNE71" s="598">
        <f t="shared" ref="CNE71" si="1235">CNE64-CNE69</f>
        <v>0</v>
      </c>
      <c r="CNF71" s="607"/>
      <c r="CNG71" s="598">
        <f t="shared" ref="CNG71" si="1236">CNG64-CNG69</f>
        <v>0</v>
      </c>
      <c r="CNH71" s="607"/>
      <c r="CNI71" s="598">
        <f t="shared" ref="CNI71" si="1237">CNI64-CNI69</f>
        <v>0</v>
      </c>
      <c r="CNJ71" s="607"/>
      <c r="CNK71" s="598">
        <f t="shared" ref="CNK71" si="1238">CNK64-CNK69</f>
        <v>0</v>
      </c>
      <c r="CNL71" s="607"/>
      <c r="CNM71" s="598">
        <f t="shared" ref="CNM71" si="1239">CNM64-CNM69</f>
        <v>0</v>
      </c>
      <c r="CNN71" s="607"/>
      <c r="CNO71" s="598">
        <f t="shared" ref="CNO71" si="1240">CNO64-CNO69</f>
        <v>0</v>
      </c>
      <c r="CNP71" s="607"/>
      <c r="CNQ71" s="598">
        <f t="shared" ref="CNQ71" si="1241">CNQ64-CNQ69</f>
        <v>0</v>
      </c>
      <c r="CNR71" s="607"/>
      <c r="CNS71" s="598">
        <f t="shared" ref="CNS71" si="1242">CNS64-CNS69</f>
        <v>0</v>
      </c>
      <c r="CNT71" s="607"/>
      <c r="CNU71" s="598">
        <f t="shared" ref="CNU71" si="1243">CNU64-CNU69</f>
        <v>0</v>
      </c>
      <c r="CNV71" s="607"/>
      <c r="CNW71" s="598">
        <f t="shared" ref="CNW71" si="1244">CNW64-CNW69</f>
        <v>0</v>
      </c>
      <c r="CNX71" s="607"/>
      <c r="CNY71" s="598">
        <f t="shared" ref="CNY71" si="1245">CNY64-CNY69</f>
        <v>0</v>
      </c>
      <c r="CNZ71" s="607"/>
      <c r="COA71" s="598">
        <f t="shared" ref="COA71" si="1246">COA64-COA69</f>
        <v>0</v>
      </c>
      <c r="COB71" s="607"/>
      <c r="COC71" s="598">
        <f t="shared" ref="COC71" si="1247">COC64-COC69</f>
        <v>0</v>
      </c>
      <c r="COD71" s="607"/>
      <c r="COE71" s="598">
        <f t="shared" ref="COE71" si="1248">COE64-COE69</f>
        <v>0</v>
      </c>
      <c r="COF71" s="607"/>
      <c r="COG71" s="598">
        <f t="shared" ref="COG71" si="1249">COG64-COG69</f>
        <v>0</v>
      </c>
      <c r="COH71" s="607"/>
      <c r="COI71" s="598">
        <f t="shared" ref="COI71" si="1250">COI64-COI69</f>
        <v>0</v>
      </c>
      <c r="COJ71" s="607"/>
      <c r="COK71" s="598">
        <f t="shared" ref="COK71" si="1251">COK64-COK69</f>
        <v>0</v>
      </c>
      <c r="COL71" s="607"/>
      <c r="COM71" s="598">
        <f t="shared" ref="COM71" si="1252">COM64-COM69</f>
        <v>0</v>
      </c>
      <c r="CON71" s="607"/>
      <c r="COO71" s="598">
        <f t="shared" ref="COO71" si="1253">COO64-COO69</f>
        <v>0</v>
      </c>
      <c r="COP71" s="607"/>
      <c r="COQ71" s="598">
        <f t="shared" ref="COQ71" si="1254">COQ64-COQ69</f>
        <v>0</v>
      </c>
      <c r="COR71" s="607"/>
      <c r="COS71" s="598">
        <f t="shared" ref="COS71" si="1255">COS64-COS69</f>
        <v>0</v>
      </c>
      <c r="COT71" s="607"/>
      <c r="COU71" s="598">
        <f t="shared" ref="COU71" si="1256">COU64-COU69</f>
        <v>0</v>
      </c>
      <c r="COV71" s="607"/>
      <c r="COW71" s="598">
        <f t="shared" ref="COW71" si="1257">COW64-COW69</f>
        <v>0</v>
      </c>
      <c r="COX71" s="607"/>
      <c r="COY71" s="598">
        <f t="shared" ref="COY71" si="1258">COY64-COY69</f>
        <v>0</v>
      </c>
      <c r="COZ71" s="607"/>
      <c r="CPA71" s="598">
        <f t="shared" ref="CPA71" si="1259">CPA64-CPA69</f>
        <v>0</v>
      </c>
      <c r="CPB71" s="607"/>
      <c r="CPC71" s="598">
        <f t="shared" ref="CPC71" si="1260">CPC64-CPC69</f>
        <v>0</v>
      </c>
      <c r="CPD71" s="607"/>
      <c r="CPE71" s="598">
        <f t="shared" ref="CPE71" si="1261">CPE64-CPE69</f>
        <v>0</v>
      </c>
      <c r="CPF71" s="607"/>
      <c r="CPG71" s="598">
        <f t="shared" ref="CPG71" si="1262">CPG64-CPG69</f>
        <v>0</v>
      </c>
      <c r="CPH71" s="607"/>
      <c r="CPI71" s="598">
        <f t="shared" ref="CPI71" si="1263">CPI64-CPI69</f>
        <v>0</v>
      </c>
      <c r="CPJ71" s="607"/>
      <c r="CPK71" s="598">
        <f t="shared" ref="CPK71" si="1264">CPK64-CPK69</f>
        <v>0</v>
      </c>
      <c r="CPL71" s="607"/>
      <c r="CPM71" s="598">
        <f t="shared" ref="CPM71" si="1265">CPM64-CPM69</f>
        <v>0</v>
      </c>
      <c r="CPN71" s="607"/>
      <c r="CPO71" s="598">
        <f t="shared" ref="CPO71" si="1266">CPO64-CPO69</f>
        <v>0</v>
      </c>
      <c r="CPP71" s="607"/>
      <c r="CPQ71" s="598">
        <f t="shared" ref="CPQ71" si="1267">CPQ64-CPQ69</f>
        <v>0</v>
      </c>
      <c r="CPR71" s="607"/>
      <c r="CPS71" s="598">
        <f t="shared" ref="CPS71" si="1268">CPS64-CPS69</f>
        <v>0</v>
      </c>
      <c r="CPT71" s="607"/>
      <c r="CPU71" s="598">
        <f t="shared" ref="CPU71" si="1269">CPU64-CPU69</f>
        <v>0</v>
      </c>
      <c r="CPV71" s="607"/>
      <c r="CPW71" s="598">
        <f t="shared" ref="CPW71" si="1270">CPW64-CPW69</f>
        <v>0</v>
      </c>
      <c r="CPX71" s="607"/>
      <c r="CPY71" s="598">
        <f t="shared" ref="CPY71" si="1271">CPY64-CPY69</f>
        <v>0</v>
      </c>
      <c r="CPZ71" s="607"/>
      <c r="CQA71" s="598">
        <f t="shared" ref="CQA71" si="1272">CQA64-CQA69</f>
        <v>0</v>
      </c>
      <c r="CQB71" s="607"/>
      <c r="CQC71" s="598">
        <f t="shared" ref="CQC71" si="1273">CQC64-CQC69</f>
        <v>0</v>
      </c>
      <c r="CQD71" s="607"/>
      <c r="CQE71" s="598">
        <f t="shared" ref="CQE71" si="1274">CQE64-CQE69</f>
        <v>0</v>
      </c>
      <c r="CQF71" s="607"/>
      <c r="CQG71" s="598">
        <f t="shared" ref="CQG71" si="1275">CQG64-CQG69</f>
        <v>0</v>
      </c>
      <c r="CQH71" s="607"/>
      <c r="CQI71" s="598">
        <f t="shared" ref="CQI71" si="1276">CQI64-CQI69</f>
        <v>0</v>
      </c>
      <c r="CQJ71" s="607"/>
      <c r="CQK71" s="598">
        <f t="shared" ref="CQK71" si="1277">CQK64-CQK69</f>
        <v>0</v>
      </c>
      <c r="CQL71" s="607"/>
      <c r="CQM71" s="598">
        <f t="shared" ref="CQM71" si="1278">CQM64-CQM69</f>
        <v>0</v>
      </c>
      <c r="CQN71" s="607"/>
      <c r="CQO71" s="598">
        <f t="shared" ref="CQO71" si="1279">CQO64-CQO69</f>
        <v>0</v>
      </c>
      <c r="CQP71" s="607"/>
      <c r="CQQ71" s="598">
        <f t="shared" ref="CQQ71" si="1280">CQQ64-CQQ69</f>
        <v>0</v>
      </c>
      <c r="CQR71" s="607"/>
      <c r="CQS71" s="598">
        <f t="shared" ref="CQS71" si="1281">CQS64-CQS69</f>
        <v>0</v>
      </c>
      <c r="CQT71" s="607"/>
      <c r="CQU71" s="598">
        <f t="shared" ref="CQU71" si="1282">CQU64-CQU69</f>
        <v>0</v>
      </c>
      <c r="CQV71" s="607"/>
      <c r="CQW71" s="598">
        <f t="shared" ref="CQW71" si="1283">CQW64-CQW69</f>
        <v>0</v>
      </c>
      <c r="CQX71" s="607"/>
      <c r="CQY71" s="598">
        <f t="shared" ref="CQY71" si="1284">CQY64-CQY69</f>
        <v>0</v>
      </c>
      <c r="CQZ71" s="607"/>
      <c r="CRA71" s="598">
        <f t="shared" ref="CRA71" si="1285">CRA64-CRA69</f>
        <v>0</v>
      </c>
      <c r="CRB71" s="607"/>
      <c r="CRC71" s="598">
        <f t="shared" ref="CRC71" si="1286">CRC64-CRC69</f>
        <v>0</v>
      </c>
      <c r="CRD71" s="607"/>
      <c r="CRE71" s="598">
        <f t="shared" ref="CRE71" si="1287">CRE64-CRE69</f>
        <v>0</v>
      </c>
      <c r="CRF71" s="607"/>
      <c r="CRG71" s="598">
        <f t="shared" ref="CRG71" si="1288">CRG64-CRG69</f>
        <v>0</v>
      </c>
      <c r="CRH71" s="607"/>
      <c r="CRI71" s="598">
        <f t="shared" ref="CRI71" si="1289">CRI64-CRI69</f>
        <v>0</v>
      </c>
      <c r="CRJ71" s="607"/>
      <c r="CRK71" s="598">
        <f t="shared" ref="CRK71" si="1290">CRK64-CRK69</f>
        <v>0</v>
      </c>
      <c r="CRL71" s="607"/>
      <c r="CRM71" s="598">
        <f t="shared" ref="CRM71" si="1291">CRM64-CRM69</f>
        <v>0</v>
      </c>
      <c r="CRN71" s="607"/>
      <c r="CRO71" s="598">
        <f t="shared" ref="CRO71" si="1292">CRO64-CRO69</f>
        <v>0</v>
      </c>
      <c r="CRP71" s="607"/>
      <c r="CRQ71" s="598">
        <f t="shared" ref="CRQ71" si="1293">CRQ64-CRQ69</f>
        <v>0</v>
      </c>
      <c r="CRR71" s="607"/>
      <c r="CRS71" s="598">
        <f t="shared" ref="CRS71" si="1294">CRS64-CRS69</f>
        <v>0</v>
      </c>
      <c r="CRT71" s="607"/>
      <c r="CRU71" s="598">
        <f t="shared" ref="CRU71" si="1295">CRU64-CRU69</f>
        <v>0</v>
      </c>
      <c r="CRV71" s="607"/>
      <c r="CRW71" s="598">
        <f t="shared" ref="CRW71" si="1296">CRW64-CRW69</f>
        <v>0</v>
      </c>
      <c r="CRX71" s="607"/>
      <c r="CRY71" s="598">
        <f t="shared" ref="CRY71" si="1297">CRY64-CRY69</f>
        <v>0</v>
      </c>
      <c r="CRZ71" s="607"/>
      <c r="CSA71" s="598">
        <f t="shared" ref="CSA71" si="1298">CSA64-CSA69</f>
        <v>0</v>
      </c>
      <c r="CSB71" s="607"/>
      <c r="CSC71" s="598">
        <f t="shared" ref="CSC71" si="1299">CSC64-CSC69</f>
        <v>0</v>
      </c>
      <c r="CSD71" s="607"/>
      <c r="CSE71" s="598">
        <f t="shared" ref="CSE71" si="1300">CSE64-CSE69</f>
        <v>0</v>
      </c>
      <c r="CSF71" s="607"/>
      <c r="CSG71" s="598">
        <f t="shared" ref="CSG71" si="1301">CSG64-CSG69</f>
        <v>0</v>
      </c>
      <c r="CSH71" s="607"/>
      <c r="CSI71" s="598">
        <f t="shared" ref="CSI71" si="1302">CSI64-CSI69</f>
        <v>0</v>
      </c>
      <c r="CSJ71" s="607"/>
      <c r="CSK71" s="598">
        <f t="shared" ref="CSK71" si="1303">CSK64-CSK69</f>
        <v>0</v>
      </c>
      <c r="CSL71" s="607"/>
      <c r="CSM71" s="598">
        <f t="shared" ref="CSM71" si="1304">CSM64-CSM69</f>
        <v>0</v>
      </c>
      <c r="CSN71" s="607"/>
      <c r="CSO71" s="598">
        <f t="shared" ref="CSO71" si="1305">CSO64-CSO69</f>
        <v>0</v>
      </c>
      <c r="CSP71" s="607"/>
      <c r="CSQ71" s="598">
        <f t="shared" ref="CSQ71" si="1306">CSQ64-CSQ69</f>
        <v>0</v>
      </c>
      <c r="CSR71" s="607"/>
      <c r="CSS71" s="598">
        <f t="shared" ref="CSS71" si="1307">CSS64-CSS69</f>
        <v>0</v>
      </c>
      <c r="CST71" s="607"/>
      <c r="CSU71" s="598">
        <f t="shared" ref="CSU71" si="1308">CSU64-CSU69</f>
        <v>0</v>
      </c>
      <c r="CSV71" s="607"/>
      <c r="CSW71" s="598">
        <f t="shared" ref="CSW71" si="1309">CSW64-CSW69</f>
        <v>0</v>
      </c>
      <c r="CSX71" s="607"/>
      <c r="CSY71" s="598">
        <f t="shared" ref="CSY71" si="1310">CSY64-CSY69</f>
        <v>0</v>
      </c>
      <c r="CSZ71" s="607"/>
      <c r="CTA71" s="598">
        <f t="shared" ref="CTA71" si="1311">CTA64-CTA69</f>
        <v>0</v>
      </c>
      <c r="CTB71" s="607"/>
      <c r="CTC71" s="598">
        <f t="shared" ref="CTC71" si="1312">CTC64-CTC69</f>
        <v>0</v>
      </c>
      <c r="CTD71" s="607"/>
      <c r="CTE71" s="598">
        <f t="shared" ref="CTE71" si="1313">CTE64-CTE69</f>
        <v>0</v>
      </c>
      <c r="CTF71" s="607"/>
      <c r="CTG71" s="598">
        <f t="shared" ref="CTG71" si="1314">CTG64-CTG69</f>
        <v>0</v>
      </c>
      <c r="CTH71" s="607"/>
      <c r="CTI71" s="598">
        <f t="shared" ref="CTI71" si="1315">CTI64-CTI69</f>
        <v>0</v>
      </c>
      <c r="CTJ71" s="607"/>
      <c r="CTK71" s="598">
        <f t="shared" ref="CTK71" si="1316">CTK64-CTK69</f>
        <v>0</v>
      </c>
      <c r="CTL71" s="607"/>
      <c r="CTM71" s="598">
        <f t="shared" ref="CTM71" si="1317">CTM64-CTM69</f>
        <v>0</v>
      </c>
      <c r="CTN71" s="607"/>
      <c r="CTO71" s="598">
        <f t="shared" ref="CTO71" si="1318">CTO64-CTO69</f>
        <v>0</v>
      </c>
      <c r="CTP71" s="607"/>
      <c r="CTQ71" s="598">
        <f t="shared" ref="CTQ71" si="1319">CTQ64-CTQ69</f>
        <v>0</v>
      </c>
      <c r="CTR71" s="607"/>
      <c r="CTS71" s="598">
        <f t="shared" ref="CTS71" si="1320">CTS64-CTS69</f>
        <v>0</v>
      </c>
      <c r="CTT71" s="607"/>
      <c r="CTU71" s="598">
        <f t="shared" ref="CTU71" si="1321">CTU64-CTU69</f>
        <v>0</v>
      </c>
      <c r="CTV71" s="607"/>
      <c r="CTW71" s="598">
        <f t="shared" ref="CTW71" si="1322">CTW64-CTW69</f>
        <v>0</v>
      </c>
      <c r="CTX71" s="607"/>
      <c r="CTY71" s="598">
        <f t="shared" ref="CTY71" si="1323">CTY64-CTY69</f>
        <v>0</v>
      </c>
      <c r="CTZ71" s="607"/>
      <c r="CUA71" s="598">
        <f t="shared" ref="CUA71" si="1324">CUA64-CUA69</f>
        <v>0</v>
      </c>
      <c r="CUB71" s="607"/>
      <c r="CUC71" s="598">
        <f t="shared" ref="CUC71" si="1325">CUC64-CUC69</f>
        <v>0</v>
      </c>
      <c r="CUD71" s="607"/>
      <c r="CUE71" s="598">
        <f t="shared" ref="CUE71" si="1326">CUE64-CUE69</f>
        <v>0</v>
      </c>
      <c r="CUF71" s="607"/>
      <c r="CUG71" s="598">
        <f t="shared" ref="CUG71" si="1327">CUG64-CUG69</f>
        <v>0</v>
      </c>
      <c r="CUH71" s="607"/>
      <c r="CUI71" s="598">
        <f t="shared" ref="CUI71" si="1328">CUI64-CUI69</f>
        <v>0</v>
      </c>
      <c r="CUJ71" s="607"/>
      <c r="CUK71" s="598">
        <f t="shared" ref="CUK71" si="1329">CUK64-CUK69</f>
        <v>0</v>
      </c>
      <c r="CUL71" s="607"/>
      <c r="CUM71" s="598">
        <f t="shared" ref="CUM71" si="1330">CUM64-CUM69</f>
        <v>0</v>
      </c>
      <c r="CUN71" s="607"/>
      <c r="CUO71" s="598">
        <f t="shared" ref="CUO71" si="1331">CUO64-CUO69</f>
        <v>0</v>
      </c>
      <c r="CUP71" s="607"/>
      <c r="CUQ71" s="598">
        <f t="shared" ref="CUQ71" si="1332">CUQ64-CUQ69</f>
        <v>0</v>
      </c>
      <c r="CUR71" s="607"/>
      <c r="CUS71" s="598">
        <f t="shared" ref="CUS71" si="1333">CUS64-CUS69</f>
        <v>0</v>
      </c>
      <c r="CUT71" s="607"/>
      <c r="CUU71" s="598">
        <f t="shared" ref="CUU71" si="1334">CUU64-CUU69</f>
        <v>0</v>
      </c>
      <c r="CUV71" s="607"/>
      <c r="CUW71" s="598">
        <f t="shared" ref="CUW71" si="1335">CUW64-CUW69</f>
        <v>0</v>
      </c>
      <c r="CUX71" s="607"/>
      <c r="CUY71" s="598">
        <f t="shared" ref="CUY71" si="1336">CUY64-CUY69</f>
        <v>0</v>
      </c>
      <c r="CUZ71" s="607"/>
      <c r="CVA71" s="598">
        <f t="shared" ref="CVA71" si="1337">CVA64-CVA69</f>
        <v>0</v>
      </c>
      <c r="CVB71" s="607"/>
      <c r="CVC71" s="598">
        <f t="shared" ref="CVC71" si="1338">CVC64-CVC69</f>
        <v>0</v>
      </c>
      <c r="CVD71" s="607"/>
      <c r="CVE71" s="598">
        <f t="shared" ref="CVE71" si="1339">CVE64-CVE69</f>
        <v>0</v>
      </c>
      <c r="CVF71" s="607"/>
      <c r="CVG71" s="598">
        <f t="shared" ref="CVG71" si="1340">CVG64-CVG69</f>
        <v>0</v>
      </c>
      <c r="CVH71" s="607"/>
      <c r="CVI71" s="598">
        <f t="shared" ref="CVI71" si="1341">CVI64-CVI69</f>
        <v>0</v>
      </c>
      <c r="CVJ71" s="607"/>
      <c r="CVK71" s="598">
        <f t="shared" ref="CVK71" si="1342">CVK64-CVK69</f>
        <v>0</v>
      </c>
      <c r="CVL71" s="607"/>
      <c r="CVM71" s="598">
        <f t="shared" ref="CVM71" si="1343">CVM64-CVM69</f>
        <v>0</v>
      </c>
      <c r="CVN71" s="607"/>
      <c r="CVO71" s="598">
        <f t="shared" ref="CVO71" si="1344">CVO64-CVO69</f>
        <v>0</v>
      </c>
      <c r="CVP71" s="607"/>
      <c r="CVQ71" s="598">
        <f t="shared" ref="CVQ71" si="1345">CVQ64-CVQ69</f>
        <v>0</v>
      </c>
      <c r="CVR71" s="607"/>
      <c r="CVS71" s="598">
        <f t="shared" ref="CVS71" si="1346">CVS64-CVS69</f>
        <v>0</v>
      </c>
      <c r="CVT71" s="607"/>
      <c r="CVU71" s="598">
        <f t="shared" ref="CVU71" si="1347">CVU64-CVU69</f>
        <v>0</v>
      </c>
      <c r="CVV71" s="607"/>
      <c r="CVW71" s="598">
        <f t="shared" ref="CVW71" si="1348">CVW64-CVW69</f>
        <v>0</v>
      </c>
      <c r="CVX71" s="607"/>
      <c r="CVY71" s="598">
        <f t="shared" ref="CVY71" si="1349">CVY64-CVY69</f>
        <v>0</v>
      </c>
      <c r="CVZ71" s="607"/>
      <c r="CWA71" s="598">
        <f t="shared" ref="CWA71" si="1350">CWA64-CWA69</f>
        <v>0</v>
      </c>
      <c r="CWB71" s="607"/>
      <c r="CWC71" s="598">
        <f t="shared" ref="CWC71" si="1351">CWC64-CWC69</f>
        <v>0</v>
      </c>
      <c r="CWD71" s="607"/>
      <c r="CWE71" s="598">
        <f t="shared" ref="CWE71" si="1352">CWE64-CWE69</f>
        <v>0</v>
      </c>
      <c r="CWF71" s="607"/>
      <c r="CWG71" s="598">
        <f t="shared" ref="CWG71" si="1353">CWG64-CWG69</f>
        <v>0</v>
      </c>
      <c r="CWH71" s="607"/>
      <c r="CWI71" s="598">
        <f t="shared" ref="CWI71" si="1354">CWI64-CWI69</f>
        <v>0</v>
      </c>
      <c r="CWJ71" s="607"/>
      <c r="CWK71" s="598">
        <f t="shared" ref="CWK71" si="1355">CWK64-CWK69</f>
        <v>0</v>
      </c>
      <c r="CWL71" s="607"/>
      <c r="CWM71" s="598">
        <f t="shared" ref="CWM71" si="1356">CWM64-CWM69</f>
        <v>0</v>
      </c>
      <c r="CWN71" s="607"/>
      <c r="CWO71" s="598">
        <f t="shared" ref="CWO71" si="1357">CWO64-CWO69</f>
        <v>0</v>
      </c>
      <c r="CWP71" s="607"/>
      <c r="CWQ71" s="598">
        <f t="shared" ref="CWQ71" si="1358">CWQ64-CWQ69</f>
        <v>0</v>
      </c>
      <c r="CWR71" s="607"/>
      <c r="CWS71" s="598">
        <f t="shared" ref="CWS71" si="1359">CWS64-CWS69</f>
        <v>0</v>
      </c>
      <c r="CWT71" s="607"/>
      <c r="CWU71" s="598">
        <f t="shared" ref="CWU71" si="1360">CWU64-CWU69</f>
        <v>0</v>
      </c>
      <c r="CWV71" s="607"/>
      <c r="CWW71" s="598">
        <f t="shared" ref="CWW71" si="1361">CWW64-CWW69</f>
        <v>0</v>
      </c>
      <c r="CWX71" s="607"/>
      <c r="CWY71" s="598">
        <f t="shared" ref="CWY71" si="1362">CWY64-CWY69</f>
        <v>0</v>
      </c>
      <c r="CWZ71" s="607"/>
      <c r="CXA71" s="598">
        <f t="shared" ref="CXA71" si="1363">CXA64-CXA69</f>
        <v>0</v>
      </c>
      <c r="CXB71" s="607"/>
      <c r="CXC71" s="598">
        <f t="shared" ref="CXC71" si="1364">CXC64-CXC69</f>
        <v>0</v>
      </c>
      <c r="CXD71" s="607"/>
      <c r="CXE71" s="598">
        <f t="shared" ref="CXE71" si="1365">CXE64-CXE69</f>
        <v>0</v>
      </c>
      <c r="CXF71" s="607"/>
      <c r="CXG71" s="598">
        <f t="shared" ref="CXG71" si="1366">CXG64-CXG69</f>
        <v>0</v>
      </c>
      <c r="CXH71" s="607"/>
      <c r="CXI71" s="598">
        <f t="shared" ref="CXI71" si="1367">CXI64-CXI69</f>
        <v>0</v>
      </c>
      <c r="CXJ71" s="607"/>
      <c r="CXK71" s="598">
        <f t="shared" ref="CXK71" si="1368">CXK64-CXK69</f>
        <v>0</v>
      </c>
      <c r="CXL71" s="607"/>
      <c r="CXM71" s="598">
        <f t="shared" ref="CXM71" si="1369">CXM64-CXM69</f>
        <v>0</v>
      </c>
      <c r="CXN71" s="607"/>
      <c r="CXO71" s="598">
        <f t="shared" ref="CXO71" si="1370">CXO64-CXO69</f>
        <v>0</v>
      </c>
      <c r="CXP71" s="607"/>
      <c r="CXQ71" s="598">
        <f t="shared" ref="CXQ71" si="1371">CXQ64-CXQ69</f>
        <v>0</v>
      </c>
      <c r="CXR71" s="607"/>
      <c r="CXS71" s="598">
        <f t="shared" ref="CXS71" si="1372">CXS64-CXS69</f>
        <v>0</v>
      </c>
      <c r="CXT71" s="607"/>
      <c r="CXU71" s="598">
        <f t="shared" ref="CXU71" si="1373">CXU64-CXU69</f>
        <v>0</v>
      </c>
      <c r="CXV71" s="607"/>
      <c r="CXW71" s="598">
        <f t="shared" ref="CXW71" si="1374">CXW64-CXW69</f>
        <v>0</v>
      </c>
      <c r="CXX71" s="607"/>
      <c r="CXY71" s="598">
        <f t="shared" ref="CXY71" si="1375">CXY64-CXY69</f>
        <v>0</v>
      </c>
      <c r="CXZ71" s="607"/>
      <c r="CYA71" s="598">
        <f t="shared" ref="CYA71" si="1376">CYA64-CYA69</f>
        <v>0</v>
      </c>
      <c r="CYB71" s="607"/>
      <c r="CYC71" s="598">
        <f t="shared" ref="CYC71" si="1377">CYC64-CYC69</f>
        <v>0</v>
      </c>
      <c r="CYD71" s="607"/>
      <c r="CYE71" s="598">
        <f t="shared" ref="CYE71" si="1378">CYE64-CYE69</f>
        <v>0</v>
      </c>
      <c r="CYF71" s="607"/>
      <c r="CYG71" s="598">
        <f t="shared" ref="CYG71" si="1379">CYG64-CYG69</f>
        <v>0</v>
      </c>
      <c r="CYH71" s="607"/>
      <c r="CYI71" s="598">
        <f t="shared" ref="CYI71" si="1380">CYI64-CYI69</f>
        <v>0</v>
      </c>
      <c r="CYJ71" s="607"/>
      <c r="CYK71" s="598">
        <f t="shared" ref="CYK71" si="1381">CYK64-CYK69</f>
        <v>0</v>
      </c>
      <c r="CYL71" s="607"/>
      <c r="CYM71" s="598">
        <f t="shared" ref="CYM71" si="1382">CYM64-CYM69</f>
        <v>0</v>
      </c>
      <c r="CYN71" s="607"/>
      <c r="CYO71" s="598">
        <f t="shared" ref="CYO71" si="1383">CYO64-CYO69</f>
        <v>0</v>
      </c>
      <c r="CYP71" s="607"/>
      <c r="CYQ71" s="598">
        <f t="shared" ref="CYQ71" si="1384">CYQ64-CYQ69</f>
        <v>0</v>
      </c>
      <c r="CYR71" s="607"/>
      <c r="CYS71" s="598">
        <f t="shared" ref="CYS71" si="1385">CYS64-CYS69</f>
        <v>0</v>
      </c>
      <c r="CYT71" s="607"/>
      <c r="CYU71" s="598">
        <f t="shared" ref="CYU71" si="1386">CYU64-CYU69</f>
        <v>0</v>
      </c>
      <c r="CYV71" s="607"/>
      <c r="CYW71" s="598">
        <f t="shared" ref="CYW71" si="1387">CYW64-CYW69</f>
        <v>0</v>
      </c>
      <c r="CYX71" s="607"/>
      <c r="CYY71" s="598">
        <f t="shared" ref="CYY71" si="1388">CYY64-CYY69</f>
        <v>0</v>
      </c>
      <c r="CYZ71" s="607"/>
      <c r="CZA71" s="598">
        <f t="shared" ref="CZA71" si="1389">CZA64-CZA69</f>
        <v>0</v>
      </c>
      <c r="CZB71" s="607"/>
      <c r="CZC71" s="598">
        <f t="shared" ref="CZC71" si="1390">CZC64-CZC69</f>
        <v>0</v>
      </c>
      <c r="CZD71" s="607"/>
      <c r="CZE71" s="598">
        <f t="shared" ref="CZE71" si="1391">CZE64-CZE69</f>
        <v>0</v>
      </c>
      <c r="CZF71" s="607"/>
      <c r="CZG71" s="598">
        <f t="shared" ref="CZG71" si="1392">CZG64-CZG69</f>
        <v>0</v>
      </c>
      <c r="CZH71" s="607"/>
      <c r="CZI71" s="598">
        <f t="shared" ref="CZI71" si="1393">CZI64-CZI69</f>
        <v>0</v>
      </c>
      <c r="CZJ71" s="607"/>
      <c r="CZK71" s="598">
        <f t="shared" ref="CZK71" si="1394">CZK64-CZK69</f>
        <v>0</v>
      </c>
      <c r="CZL71" s="607"/>
      <c r="CZM71" s="598">
        <f t="shared" ref="CZM71" si="1395">CZM64-CZM69</f>
        <v>0</v>
      </c>
      <c r="CZN71" s="607"/>
      <c r="CZO71" s="598">
        <f t="shared" ref="CZO71" si="1396">CZO64-CZO69</f>
        <v>0</v>
      </c>
      <c r="CZP71" s="607"/>
      <c r="CZQ71" s="598">
        <f t="shared" ref="CZQ71" si="1397">CZQ64-CZQ69</f>
        <v>0</v>
      </c>
      <c r="CZR71" s="607"/>
      <c r="CZS71" s="598">
        <f t="shared" ref="CZS71" si="1398">CZS64-CZS69</f>
        <v>0</v>
      </c>
      <c r="CZT71" s="607"/>
      <c r="CZU71" s="598">
        <f t="shared" ref="CZU71" si="1399">CZU64-CZU69</f>
        <v>0</v>
      </c>
      <c r="CZV71" s="607"/>
      <c r="CZW71" s="598">
        <f t="shared" ref="CZW71" si="1400">CZW64-CZW69</f>
        <v>0</v>
      </c>
      <c r="CZX71" s="607"/>
      <c r="CZY71" s="598">
        <f t="shared" ref="CZY71" si="1401">CZY64-CZY69</f>
        <v>0</v>
      </c>
      <c r="CZZ71" s="607"/>
      <c r="DAA71" s="598">
        <f t="shared" ref="DAA71" si="1402">DAA64-DAA69</f>
        <v>0</v>
      </c>
      <c r="DAB71" s="607"/>
      <c r="DAC71" s="598">
        <f t="shared" ref="DAC71" si="1403">DAC64-DAC69</f>
        <v>0</v>
      </c>
      <c r="DAD71" s="607"/>
      <c r="DAE71" s="598">
        <f t="shared" ref="DAE71" si="1404">DAE64-DAE69</f>
        <v>0</v>
      </c>
      <c r="DAF71" s="607"/>
      <c r="DAG71" s="598">
        <f t="shared" ref="DAG71" si="1405">DAG64-DAG69</f>
        <v>0</v>
      </c>
      <c r="DAH71" s="607"/>
      <c r="DAI71" s="598">
        <f t="shared" ref="DAI71" si="1406">DAI64-DAI69</f>
        <v>0</v>
      </c>
      <c r="DAJ71" s="607"/>
      <c r="DAK71" s="598">
        <f t="shared" ref="DAK71" si="1407">DAK64-DAK69</f>
        <v>0</v>
      </c>
      <c r="DAL71" s="607"/>
      <c r="DAM71" s="598">
        <f t="shared" ref="DAM71" si="1408">DAM64-DAM69</f>
        <v>0</v>
      </c>
      <c r="DAN71" s="607"/>
      <c r="DAO71" s="598">
        <f t="shared" ref="DAO71" si="1409">DAO64-DAO69</f>
        <v>0</v>
      </c>
      <c r="DAP71" s="607"/>
      <c r="DAQ71" s="598">
        <f t="shared" ref="DAQ71" si="1410">DAQ64-DAQ69</f>
        <v>0</v>
      </c>
      <c r="DAR71" s="607"/>
      <c r="DAS71" s="598">
        <f t="shared" ref="DAS71" si="1411">DAS64-DAS69</f>
        <v>0</v>
      </c>
      <c r="DAT71" s="607"/>
      <c r="DAU71" s="598">
        <f t="shared" ref="DAU71" si="1412">DAU64-DAU69</f>
        <v>0</v>
      </c>
      <c r="DAV71" s="607"/>
      <c r="DAW71" s="598">
        <f t="shared" ref="DAW71" si="1413">DAW64-DAW69</f>
        <v>0</v>
      </c>
      <c r="DAX71" s="607"/>
      <c r="DAY71" s="598">
        <f t="shared" ref="DAY71" si="1414">DAY64-DAY69</f>
        <v>0</v>
      </c>
      <c r="DAZ71" s="607"/>
      <c r="DBA71" s="598">
        <f t="shared" ref="DBA71" si="1415">DBA64-DBA69</f>
        <v>0</v>
      </c>
      <c r="DBB71" s="607"/>
      <c r="DBC71" s="598">
        <f t="shared" ref="DBC71" si="1416">DBC64-DBC69</f>
        <v>0</v>
      </c>
      <c r="DBD71" s="607"/>
      <c r="DBE71" s="598">
        <f t="shared" ref="DBE71" si="1417">DBE64-DBE69</f>
        <v>0</v>
      </c>
      <c r="DBF71" s="607"/>
      <c r="DBG71" s="598">
        <f t="shared" ref="DBG71" si="1418">DBG64-DBG69</f>
        <v>0</v>
      </c>
      <c r="DBH71" s="607"/>
      <c r="DBI71" s="598">
        <f t="shared" ref="DBI71" si="1419">DBI64-DBI69</f>
        <v>0</v>
      </c>
      <c r="DBJ71" s="607"/>
      <c r="DBK71" s="598">
        <f t="shared" ref="DBK71" si="1420">DBK64-DBK69</f>
        <v>0</v>
      </c>
      <c r="DBL71" s="607"/>
      <c r="DBM71" s="598">
        <f t="shared" ref="DBM71" si="1421">DBM64-DBM69</f>
        <v>0</v>
      </c>
      <c r="DBN71" s="607"/>
      <c r="DBO71" s="598">
        <f t="shared" ref="DBO71" si="1422">DBO64-DBO69</f>
        <v>0</v>
      </c>
      <c r="DBP71" s="607"/>
      <c r="DBQ71" s="598">
        <f t="shared" ref="DBQ71" si="1423">DBQ64-DBQ69</f>
        <v>0</v>
      </c>
      <c r="DBR71" s="607"/>
      <c r="DBS71" s="598">
        <f t="shared" ref="DBS71" si="1424">DBS64-DBS69</f>
        <v>0</v>
      </c>
      <c r="DBT71" s="607"/>
      <c r="DBU71" s="598">
        <f t="shared" ref="DBU71" si="1425">DBU64-DBU69</f>
        <v>0</v>
      </c>
      <c r="DBV71" s="607"/>
      <c r="DBW71" s="598">
        <f t="shared" ref="DBW71" si="1426">DBW64-DBW69</f>
        <v>0</v>
      </c>
      <c r="DBX71" s="607"/>
      <c r="DBY71" s="598">
        <f t="shared" ref="DBY71" si="1427">DBY64-DBY69</f>
        <v>0</v>
      </c>
      <c r="DBZ71" s="607"/>
      <c r="DCA71" s="598">
        <f t="shared" ref="DCA71" si="1428">DCA64-DCA69</f>
        <v>0</v>
      </c>
      <c r="DCB71" s="607"/>
      <c r="DCC71" s="598">
        <f t="shared" ref="DCC71" si="1429">DCC64-DCC69</f>
        <v>0</v>
      </c>
      <c r="DCD71" s="607"/>
      <c r="DCE71" s="598">
        <f t="shared" ref="DCE71" si="1430">DCE64-DCE69</f>
        <v>0</v>
      </c>
      <c r="DCF71" s="607"/>
      <c r="DCG71" s="598">
        <f t="shared" ref="DCG71" si="1431">DCG64-DCG69</f>
        <v>0</v>
      </c>
      <c r="DCH71" s="607"/>
      <c r="DCI71" s="598">
        <f t="shared" ref="DCI71" si="1432">DCI64-DCI69</f>
        <v>0</v>
      </c>
      <c r="DCJ71" s="607"/>
      <c r="DCK71" s="598">
        <f t="shared" ref="DCK71" si="1433">DCK64-DCK69</f>
        <v>0</v>
      </c>
      <c r="DCL71" s="607"/>
      <c r="DCM71" s="598">
        <f t="shared" ref="DCM71" si="1434">DCM64-DCM69</f>
        <v>0</v>
      </c>
      <c r="DCN71" s="607"/>
      <c r="DCO71" s="598">
        <f t="shared" ref="DCO71" si="1435">DCO64-DCO69</f>
        <v>0</v>
      </c>
      <c r="DCP71" s="607"/>
      <c r="DCQ71" s="598">
        <f t="shared" ref="DCQ71" si="1436">DCQ64-DCQ69</f>
        <v>0</v>
      </c>
      <c r="DCR71" s="607"/>
      <c r="DCS71" s="598">
        <f t="shared" ref="DCS71" si="1437">DCS64-DCS69</f>
        <v>0</v>
      </c>
      <c r="DCT71" s="607"/>
      <c r="DCU71" s="598">
        <f t="shared" ref="DCU71" si="1438">DCU64-DCU69</f>
        <v>0</v>
      </c>
      <c r="DCV71" s="607"/>
      <c r="DCW71" s="598">
        <f t="shared" ref="DCW71" si="1439">DCW64-DCW69</f>
        <v>0</v>
      </c>
      <c r="DCX71" s="607"/>
      <c r="DCY71" s="598">
        <f t="shared" ref="DCY71" si="1440">DCY64-DCY69</f>
        <v>0</v>
      </c>
      <c r="DCZ71" s="607"/>
      <c r="DDA71" s="598">
        <f t="shared" ref="DDA71" si="1441">DDA64-DDA69</f>
        <v>0</v>
      </c>
      <c r="DDB71" s="607"/>
      <c r="DDC71" s="598">
        <f t="shared" ref="DDC71" si="1442">DDC64-DDC69</f>
        <v>0</v>
      </c>
      <c r="DDD71" s="607"/>
      <c r="DDE71" s="598">
        <f t="shared" ref="DDE71" si="1443">DDE64-DDE69</f>
        <v>0</v>
      </c>
      <c r="DDF71" s="607"/>
      <c r="DDG71" s="598">
        <f t="shared" ref="DDG71" si="1444">DDG64-DDG69</f>
        <v>0</v>
      </c>
      <c r="DDH71" s="607"/>
      <c r="DDI71" s="598">
        <f t="shared" ref="DDI71" si="1445">DDI64-DDI69</f>
        <v>0</v>
      </c>
      <c r="DDJ71" s="607"/>
      <c r="DDK71" s="598">
        <f t="shared" ref="DDK71" si="1446">DDK64-DDK69</f>
        <v>0</v>
      </c>
      <c r="DDL71" s="607"/>
      <c r="DDM71" s="598">
        <f t="shared" ref="DDM71" si="1447">DDM64-DDM69</f>
        <v>0</v>
      </c>
      <c r="DDN71" s="607"/>
      <c r="DDO71" s="598">
        <f t="shared" ref="DDO71" si="1448">DDO64-DDO69</f>
        <v>0</v>
      </c>
      <c r="DDP71" s="607"/>
      <c r="DDQ71" s="598">
        <f t="shared" ref="DDQ71" si="1449">DDQ64-DDQ69</f>
        <v>0</v>
      </c>
      <c r="DDR71" s="607"/>
      <c r="DDS71" s="598">
        <f t="shared" ref="DDS71" si="1450">DDS64-DDS69</f>
        <v>0</v>
      </c>
      <c r="DDT71" s="607"/>
      <c r="DDU71" s="598">
        <f t="shared" ref="DDU71" si="1451">DDU64-DDU69</f>
        <v>0</v>
      </c>
      <c r="DDV71" s="607"/>
      <c r="DDW71" s="598">
        <f t="shared" ref="DDW71" si="1452">DDW64-DDW69</f>
        <v>0</v>
      </c>
      <c r="DDX71" s="607"/>
      <c r="DDY71" s="598">
        <f t="shared" ref="DDY71" si="1453">DDY64-DDY69</f>
        <v>0</v>
      </c>
      <c r="DDZ71" s="607"/>
      <c r="DEA71" s="598">
        <f t="shared" ref="DEA71" si="1454">DEA64-DEA69</f>
        <v>0</v>
      </c>
      <c r="DEB71" s="607"/>
      <c r="DEC71" s="598">
        <f t="shared" ref="DEC71" si="1455">DEC64-DEC69</f>
        <v>0</v>
      </c>
      <c r="DED71" s="607"/>
      <c r="DEE71" s="598">
        <f t="shared" ref="DEE71" si="1456">DEE64-DEE69</f>
        <v>0</v>
      </c>
      <c r="DEF71" s="607"/>
      <c r="DEG71" s="598">
        <f t="shared" ref="DEG71" si="1457">DEG64-DEG69</f>
        <v>0</v>
      </c>
      <c r="DEH71" s="607"/>
      <c r="DEI71" s="598">
        <f t="shared" ref="DEI71" si="1458">DEI64-DEI69</f>
        <v>0</v>
      </c>
      <c r="DEJ71" s="607"/>
      <c r="DEK71" s="598">
        <f t="shared" ref="DEK71" si="1459">DEK64-DEK69</f>
        <v>0</v>
      </c>
      <c r="DEL71" s="607"/>
      <c r="DEM71" s="598">
        <f t="shared" ref="DEM71" si="1460">DEM64-DEM69</f>
        <v>0</v>
      </c>
      <c r="DEN71" s="607"/>
      <c r="DEO71" s="598">
        <f t="shared" ref="DEO71" si="1461">DEO64-DEO69</f>
        <v>0</v>
      </c>
      <c r="DEP71" s="607"/>
      <c r="DEQ71" s="598">
        <f t="shared" ref="DEQ71" si="1462">DEQ64-DEQ69</f>
        <v>0</v>
      </c>
      <c r="DER71" s="607"/>
      <c r="DES71" s="598">
        <f t="shared" ref="DES71" si="1463">DES64-DES69</f>
        <v>0</v>
      </c>
      <c r="DET71" s="607"/>
      <c r="DEU71" s="598">
        <f t="shared" ref="DEU71" si="1464">DEU64-DEU69</f>
        <v>0</v>
      </c>
      <c r="DEV71" s="607"/>
      <c r="DEW71" s="598">
        <f t="shared" ref="DEW71" si="1465">DEW64-DEW69</f>
        <v>0</v>
      </c>
      <c r="DEX71" s="607"/>
      <c r="DEY71" s="598">
        <f t="shared" ref="DEY71" si="1466">DEY64-DEY69</f>
        <v>0</v>
      </c>
      <c r="DEZ71" s="607"/>
      <c r="DFA71" s="598">
        <f t="shared" ref="DFA71" si="1467">DFA64-DFA69</f>
        <v>0</v>
      </c>
      <c r="DFB71" s="607"/>
      <c r="DFC71" s="598">
        <f t="shared" ref="DFC71" si="1468">DFC64-DFC69</f>
        <v>0</v>
      </c>
      <c r="DFD71" s="607"/>
      <c r="DFE71" s="598">
        <f t="shared" ref="DFE71" si="1469">DFE64-DFE69</f>
        <v>0</v>
      </c>
      <c r="DFF71" s="607"/>
      <c r="DFG71" s="598">
        <f t="shared" ref="DFG71" si="1470">DFG64-DFG69</f>
        <v>0</v>
      </c>
      <c r="DFH71" s="607"/>
      <c r="DFI71" s="598">
        <f t="shared" ref="DFI71" si="1471">DFI64-DFI69</f>
        <v>0</v>
      </c>
      <c r="DFJ71" s="607"/>
      <c r="DFK71" s="598">
        <f t="shared" ref="DFK71" si="1472">DFK64-DFK69</f>
        <v>0</v>
      </c>
      <c r="DFL71" s="607"/>
      <c r="DFM71" s="598">
        <f t="shared" ref="DFM71" si="1473">DFM64-DFM69</f>
        <v>0</v>
      </c>
      <c r="DFN71" s="607"/>
      <c r="DFO71" s="598">
        <f t="shared" ref="DFO71" si="1474">DFO64-DFO69</f>
        <v>0</v>
      </c>
      <c r="DFP71" s="607"/>
      <c r="DFQ71" s="598">
        <f t="shared" ref="DFQ71" si="1475">DFQ64-DFQ69</f>
        <v>0</v>
      </c>
      <c r="DFR71" s="607"/>
      <c r="DFS71" s="598">
        <f t="shared" ref="DFS71" si="1476">DFS64-DFS69</f>
        <v>0</v>
      </c>
      <c r="DFT71" s="607"/>
      <c r="DFU71" s="598">
        <f t="shared" ref="DFU71" si="1477">DFU64-DFU69</f>
        <v>0</v>
      </c>
      <c r="DFV71" s="607"/>
      <c r="DFW71" s="598">
        <f t="shared" ref="DFW71" si="1478">DFW64-DFW69</f>
        <v>0</v>
      </c>
      <c r="DFX71" s="607"/>
      <c r="DFY71" s="598">
        <f t="shared" ref="DFY71" si="1479">DFY64-DFY69</f>
        <v>0</v>
      </c>
      <c r="DFZ71" s="607"/>
      <c r="DGA71" s="598">
        <f t="shared" ref="DGA71" si="1480">DGA64-DGA69</f>
        <v>0</v>
      </c>
      <c r="DGB71" s="607"/>
      <c r="DGC71" s="598">
        <f t="shared" ref="DGC71" si="1481">DGC64-DGC69</f>
        <v>0</v>
      </c>
      <c r="DGD71" s="607"/>
      <c r="DGE71" s="598">
        <f t="shared" ref="DGE71" si="1482">DGE64-DGE69</f>
        <v>0</v>
      </c>
      <c r="DGF71" s="607"/>
      <c r="DGG71" s="598">
        <f t="shared" ref="DGG71" si="1483">DGG64-DGG69</f>
        <v>0</v>
      </c>
      <c r="DGH71" s="607"/>
      <c r="DGI71" s="598">
        <f t="shared" ref="DGI71" si="1484">DGI64-DGI69</f>
        <v>0</v>
      </c>
      <c r="DGJ71" s="607"/>
      <c r="DGK71" s="598">
        <f t="shared" ref="DGK71" si="1485">DGK64-DGK69</f>
        <v>0</v>
      </c>
      <c r="DGL71" s="607"/>
      <c r="DGM71" s="598">
        <f t="shared" ref="DGM71" si="1486">DGM64-DGM69</f>
        <v>0</v>
      </c>
      <c r="DGN71" s="607"/>
      <c r="DGO71" s="598">
        <f t="shared" ref="DGO71" si="1487">DGO64-DGO69</f>
        <v>0</v>
      </c>
      <c r="DGP71" s="607"/>
      <c r="DGQ71" s="598">
        <f t="shared" ref="DGQ71" si="1488">DGQ64-DGQ69</f>
        <v>0</v>
      </c>
      <c r="DGR71" s="607"/>
      <c r="DGS71" s="598">
        <f t="shared" ref="DGS71" si="1489">DGS64-DGS69</f>
        <v>0</v>
      </c>
      <c r="DGT71" s="607"/>
      <c r="DGU71" s="598">
        <f t="shared" ref="DGU71" si="1490">DGU64-DGU69</f>
        <v>0</v>
      </c>
      <c r="DGV71" s="607"/>
      <c r="DGW71" s="598">
        <f t="shared" ref="DGW71" si="1491">DGW64-DGW69</f>
        <v>0</v>
      </c>
      <c r="DGX71" s="607"/>
      <c r="DGY71" s="598">
        <f t="shared" ref="DGY71" si="1492">DGY64-DGY69</f>
        <v>0</v>
      </c>
      <c r="DGZ71" s="607"/>
      <c r="DHA71" s="598">
        <f t="shared" ref="DHA71" si="1493">DHA64-DHA69</f>
        <v>0</v>
      </c>
      <c r="DHB71" s="607"/>
      <c r="DHC71" s="598">
        <f t="shared" ref="DHC71" si="1494">DHC64-DHC69</f>
        <v>0</v>
      </c>
      <c r="DHD71" s="607"/>
      <c r="DHE71" s="598">
        <f t="shared" ref="DHE71" si="1495">DHE64-DHE69</f>
        <v>0</v>
      </c>
      <c r="DHF71" s="607"/>
      <c r="DHG71" s="598">
        <f t="shared" ref="DHG71" si="1496">DHG64-DHG69</f>
        <v>0</v>
      </c>
      <c r="DHH71" s="607"/>
      <c r="DHI71" s="598">
        <f t="shared" ref="DHI71" si="1497">DHI64-DHI69</f>
        <v>0</v>
      </c>
      <c r="DHJ71" s="607"/>
      <c r="DHK71" s="598">
        <f t="shared" ref="DHK71" si="1498">DHK64-DHK69</f>
        <v>0</v>
      </c>
      <c r="DHL71" s="607"/>
      <c r="DHM71" s="598">
        <f t="shared" ref="DHM71" si="1499">DHM64-DHM69</f>
        <v>0</v>
      </c>
      <c r="DHN71" s="607"/>
      <c r="DHO71" s="598">
        <f t="shared" ref="DHO71" si="1500">DHO64-DHO69</f>
        <v>0</v>
      </c>
      <c r="DHP71" s="607"/>
      <c r="DHQ71" s="598">
        <f t="shared" ref="DHQ71" si="1501">DHQ64-DHQ69</f>
        <v>0</v>
      </c>
      <c r="DHR71" s="607"/>
      <c r="DHS71" s="598">
        <f t="shared" ref="DHS71" si="1502">DHS64-DHS69</f>
        <v>0</v>
      </c>
      <c r="DHT71" s="607"/>
      <c r="DHU71" s="598">
        <f t="shared" ref="DHU71" si="1503">DHU64-DHU69</f>
        <v>0</v>
      </c>
      <c r="DHV71" s="607"/>
      <c r="DHW71" s="598">
        <f t="shared" ref="DHW71" si="1504">DHW64-DHW69</f>
        <v>0</v>
      </c>
      <c r="DHX71" s="607"/>
      <c r="DHY71" s="598">
        <f t="shared" ref="DHY71" si="1505">DHY64-DHY69</f>
        <v>0</v>
      </c>
      <c r="DHZ71" s="607"/>
      <c r="DIA71" s="598">
        <f t="shared" ref="DIA71" si="1506">DIA64-DIA69</f>
        <v>0</v>
      </c>
      <c r="DIB71" s="607"/>
      <c r="DIC71" s="598">
        <f t="shared" ref="DIC71" si="1507">DIC64-DIC69</f>
        <v>0</v>
      </c>
      <c r="DID71" s="607"/>
      <c r="DIE71" s="598">
        <f t="shared" ref="DIE71" si="1508">DIE64-DIE69</f>
        <v>0</v>
      </c>
      <c r="DIF71" s="607"/>
      <c r="DIG71" s="598">
        <f t="shared" ref="DIG71" si="1509">DIG64-DIG69</f>
        <v>0</v>
      </c>
      <c r="DIH71" s="607"/>
      <c r="DII71" s="598">
        <f t="shared" ref="DII71" si="1510">DII64-DII69</f>
        <v>0</v>
      </c>
      <c r="DIJ71" s="607"/>
      <c r="DIK71" s="598">
        <f t="shared" ref="DIK71" si="1511">DIK64-DIK69</f>
        <v>0</v>
      </c>
      <c r="DIL71" s="607"/>
      <c r="DIM71" s="598">
        <f t="shared" ref="DIM71" si="1512">DIM64-DIM69</f>
        <v>0</v>
      </c>
      <c r="DIN71" s="607"/>
      <c r="DIO71" s="598">
        <f t="shared" ref="DIO71" si="1513">DIO64-DIO69</f>
        <v>0</v>
      </c>
      <c r="DIP71" s="607"/>
      <c r="DIQ71" s="598">
        <f t="shared" ref="DIQ71" si="1514">DIQ64-DIQ69</f>
        <v>0</v>
      </c>
      <c r="DIR71" s="607"/>
      <c r="DIS71" s="598">
        <f t="shared" ref="DIS71" si="1515">DIS64-DIS69</f>
        <v>0</v>
      </c>
      <c r="DIT71" s="607"/>
      <c r="DIU71" s="598">
        <f t="shared" ref="DIU71" si="1516">DIU64-DIU69</f>
        <v>0</v>
      </c>
      <c r="DIV71" s="607"/>
      <c r="DIW71" s="598">
        <f t="shared" ref="DIW71" si="1517">DIW64-DIW69</f>
        <v>0</v>
      </c>
      <c r="DIX71" s="607"/>
      <c r="DIY71" s="598">
        <f t="shared" ref="DIY71" si="1518">DIY64-DIY69</f>
        <v>0</v>
      </c>
      <c r="DIZ71" s="607"/>
      <c r="DJA71" s="598">
        <f t="shared" ref="DJA71" si="1519">DJA64-DJA69</f>
        <v>0</v>
      </c>
      <c r="DJB71" s="607"/>
      <c r="DJC71" s="598">
        <f t="shared" ref="DJC71" si="1520">DJC64-DJC69</f>
        <v>0</v>
      </c>
      <c r="DJD71" s="607"/>
      <c r="DJE71" s="598">
        <f t="shared" ref="DJE71" si="1521">DJE64-DJE69</f>
        <v>0</v>
      </c>
      <c r="DJF71" s="607"/>
      <c r="DJG71" s="598">
        <f t="shared" ref="DJG71" si="1522">DJG64-DJG69</f>
        <v>0</v>
      </c>
      <c r="DJH71" s="607"/>
      <c r="DJI71" s="598">
        <f t="shared" ref="DJI71" si="1523">DJI64-DJI69</f>
        <v>0</v>
      </c>
      <c r="DJJ71" s="607"/>
      <c r="DJK71" s="598">
        <f t="shared" ref="DJK71" si="1524">DJK64-DJK69</f>
        <v>0</v>
      </c>
      <c r="DJL71" s="607"/>
      <c r="DJM71" s="598">
        <f t="shared" ref="DJM71" si="1525">DJM64-DJM69</f>
        <v>0</v>
      </c>
      <c r="DJN71" s="607"/>
      <c r="DJO71" s="598">
        <f t="shared" ref="DJO71" si="1526">DJO64-DJO69</f>
        <v>0</v>
      </c>
      <c r="DJP71" s="607"/>
      <c r="DJQ71" s="598">
        <f t="shared" ref="DJQ71" si="1527">DJQ64-DJQ69</f>
        <v>0</v>
      </c>
      <c r="DJR71" s="607"/>
      <c r="DJS71" s="598">
        <f t="shared" ref="DJS71" si="1528">DJS64-DJS69</f>
        <v>0</v>
      </c>
      <c r="DJT71" s="607"/>
      <c r="DJU71" s="598">
        <f t="shared" ref="DJU71" si="1529">DJU64-DJU69</f>
        <v>0</v>
      </c>
      <c r="DJV71" s="607"/>
      <c r="DJW71" s="598">
        <f t="shared" ref="DJW71" si="1530">DJW64-DJW69</f>
        <v>0</v>
      </c>
      <c r="DJX71" s="607"/>
      <c r="DJY71" s="598">
        <f t="shared" ref="DJY71" si="1531">DJY64-DJY69</f>
        <v>0</v>
      </c>
      <c r="DJZ71" s="607"/>
      <c r="DKA71" s="598">
        <f t="shared" ref="DKA71" si="1532">DKA64-DKA69</f>
        <v>0</v>
      </c>
      <c r="DKB71" s="607"/>
      <c r="DKC71" s="598">
        <f t="shared" ref="DKC71" si="1533">DKC64-DKC69</f>
        <v>0</v>
      </c>
      <c r="DKD71" s="607"/>
      <c r="DKE71" s="598">
        <f t="shared" ref="DKE71" si="1534">DKE64-DKE69</f>
        <v>0</v>
      </c>
      <c r="DKF71" s="607"/>
      <c r="DKG71" s="598">
        <f t="shared" ref="DKG71" si="1535">DKG64-DKG69</f>
        <v>0</v>
      </c>
      <c r="DKH71" s="607"/>
      <c r="DKI71" s="598">
        <f t="shared" ref="DKI71" si="1536">DKI64-DKI69</f>
        <v>0</v>
      </c>
      <c r="DKJ71" s="607"/>
      <c r="DKK71" s="598">
        <f t="shared" ref="DKK71" si="1537">DKK64-DKK69</f>
        <v>0</v>
      </c>
      <c r="DKL71" s="607"/>
      <c r="DKM71" s="598">
        <f t="shared" ref="DKM71" si="1538">DKM64-DKM69</f>
        <v>0</v>
      </c>
      <c r="DKN71" s="607"/>
      <c r="DKO71" s="598">
        <f t="shared" ref="DKO71" si="1539">DKO64-DKO69</f>
        <v>0</v>
      </c>
      <c r="DKP71" s="607"/>
      <c r="DKQ71" s="598">
        <f t="shared" ref="DKQ71" si="1540">DKQ64-DKQ69</f>
        <v>0</v>
      </c>
      <c r="DKR71" s="607"/>
      <c r="DKS71" s="598">
        <f t="shared" ref="DKS71" si="1541">DKS64-DKS69</f>
        <v>0</v>
      </c>
      <c r="DKT71" s="607"/>
      <c r="DKU71" s="598">
        <f t="shared" ref="DKU71" si="1542">DKU64-DKU69</f>
        <v>0</v>
      </c>
      <c r="DKV71" s="607"/>
      <c r="DKW71" s="598">
        <f t="shared" ref="DKW71" si="1543">DKW64-DKW69</f>
        <v>0</v>
      </c>
      <c r="DKX71" s="607"/>
      <c r="DKY71" s="598">
        <f t="shared" ref="DKY71" si="1544">DKY64-DKY69</f>
        <v>0</v>
      </c>
      <c r="DKZ71" s="607"/>
      <c r="DLA71" s="598">
        <f t="shared" ref="DLA71" si="1545">DLA64-DLA69</f>
        <v>0</v>
      </c>
      <c r="DLB71" s="607"/>
      <c r="DLC71" s="598">
        <f t="shared" ref="DLC71" si="1546">DLC64-DLC69</f>
        <v>0</v>
      </c>
      <c r="DLD71" s="607"/>
      <c r="DLE71" s="598">
        <f t="shared" ref="DLE71" si="1547">DLE64-DLE69</f>
        <v>0</v>
      </c>
      <c r="DLF71" s="607"/>
      <c r="DLG71" s="598">
        <f t="shared" ref="DLG71" si="1548">DLG64-DLG69</f>
        <v>0</v>
      </c>
      <c r="DLH71" s="607"/>
      <c r="DLI71" s="598">
        <f t="shared" ref="DLI71" si="1549">DLI64-DLI69</f>
        <v>0</v>
      </c>
      <c r="DLJ71" s="607"/>
      <c r="DLK71" s="598">
        <f t="shared" ref="DLK71" si="1550">DLK64-DLK69</f>
        <v>0</v>
      </c>
      <c r="DLL71" s="607"/>
      <c r="DLM71" s="598">
        <f t="shared" ref="DLM71" si="1551">DLM64-DLM69</f>
        <v>0</v>
      </c>
      <c r="DLN71" s="607"/>
      <c r="DLO71" s="598">
        <f t="shared" ref="DLO71" si="1552">DLO64-DLO69</f>
        <v>0</v>
      </c>
      <c r="DLP71" s="607"/>
      <c r="DLQ71" s="598">
        <f t="shared" ref="DLQ71" si="1553">DLQ64-DLQ69</f>
        <v>0</v>
      </c>
      <c r="DLR71" s="607"/>
      <c r="DLS71" s="598">
        <f t="shared" ref="DLS71" si="1554">DLS64-DLS69</f>
        <v>0</v>
      </c>
      <c r="DLT71" s="607"/>
      <c r="DLU71" s="598">
        <f t="shared" ref="DLU71" si="1555">DLU64-DLU69</f>
        <v>0</v>
      </c>
      <c r="DLV71" s="607"/>
      <c r="DLW71" s="598">
        <f t="shared" ref="DLW71" si="1556">DLW64-DLW69</f>
        <v>0</v>
      </c>
      <c r="DLX71" s="607"/>
      <c r="DLY71" s="598">
        <f t="shared" ref="DLY71" si="1557">DLY64-DLY69</f>
        <v>0</v>
      </c>
      <c r="DLZ71" s="607"/>
      <c r="DMA71" s="598">
        <f t="shared" ref="DMA71" si="1558">DMA64-DMA69</f>
        <v>0</v>
      </c>
      <c r="DMB71" s="607"/>
      <c r="DMC71" s="598">
        <f t="shared" ref="DMC71" si="1559">DMC64-DMC69</f>
        <v>0</v>
      </c>
      <c r="DMD71" s="607"/>
      <c r="DME71" s="598">
        <f t="shared" ref="DME71" si="1560">DME64-DME69</f>
        <v>0</v>
      </c>
      <c r="DMF71" s="607"/>
      <c r="DMG71" s="598">
        <f t="shared" ref="DMG71" si="1561">DMG64-DMG69</f>
        <v>0</v>
      </c>
      <c r="DMH71" s="607"/>
      <c r="DMI71" s="598">
        <f t="shared" ref="DMI71" si="1562">DMI64-DMI69</f>
        <v>0</v>
      </c>
      <c r="DMJ71" s="607"/>
      <c r="DMK71" s="598">
        <f t="shared" ref="DMK71" si="1563">DMK64-DMK69</f>
        <v>0</v>
      </c>
      <c r="DML71" s="607"/>
      <c r="DMM71" s="598">
        <f t="shared" ref="DMM71" si="1564">DMM64-DMM69</f>
        <v>0</v>
      </c>
      <c r="DMN71" s="607"/>
      <c r="DMO71" s="598">
        <f t="shared" ref="DMO71" si="1565">DMO64-DMO69</f>
        <v>0</v>
      </c>
      <c r="DMP71" s="607"/>
      <c r="DMQ71" s="598">
        <f t="shared" ref="DMQ71" si="1566">DMQ64-DMQ69</f>
        <v>0</v>
      </c>
      <c r="DMR71" s="607"/>
      <c r="DMS71" s="598">
        <f t="shared" ref="DMS71" si="1567">DMS64-DMS69</f>
        <v>0</v>
      </c>
      <c r="DMT71" s="607"/>
      <c r="DMU71" s="598">
        <f t="shared" ref="DMU71" si="1568">DMU64-DMU69</f>
        <v>0</v>
      </c>
      <c r="DMV71" s="607"/>
      <c r="DMW71" s="598">
        <f t="shared" ref="DMW71" si="1569">DMW64-DMW69</f>
        <v>0</v>
      </c>
      <c r="DMX71" s="607"/>
      <c r="DMY71" s="598">
        <f t="shared" ref="DMY71" si="1570">DMY64-DMY69</f>
        <v>0</v>
      </c>
      <c r="DMZ71" s="607"/>
      <c r="DNA71" s="598">
        <f t="shared" ref="DNA71" si="1571">DNA64-DNA69</f>
        <v>0</v>
      </c>
      <c r="DNB71" s="607"/>
      <c r="DNC71" s="598">
        <f t="shared" ref="DNC71" si="1572">DNC64-DNC69</f>
        <v>0</v>
      </c>
      <c r="DND71" s="607"/>
      <c r="DNE71" s="598">
        <f t="shared" ref="DNE71" si="1573">DNE64-DNE69</f>
        <v>0</v>
      </c>
      <c r="DNF71" s="607"/>
      <c r="DNG71" s="598">
        <f t="shared" ref="DNG71" si="1574">DNG64-DNG69</f>
        <v>0</v>
      </c>
      <c r="DNH71" s="607"/>
      <c r="DNI71" s="598">
        <f t="shared" ref="DNI71" si="1575">DNI64-DNI69</f>
        <v>0</v>
      </c>
      <c r="DNJ71" s="607"/>
      <c r="DNK71" s="598">
        <f t="shared" ref="DNK71" si="1576">DNK64-DNK69</f>
        <v>0</v>
      </c>
      <c r="DNL71" s="607"/>
      <c r="DNM71" s="598">
        <f t="shared" ref="DNM71" si="1577">DNM64-DNM69</f>
        <v>0</v>
      </c>
      <c r="DNN71" s="607"/>
      <c r="DNO71" s="598">
        <f t="shared" ref="DNO71" si="1578">DNO64-DNO69</f>
        <v>0</v>
      </c>
      <c r="DNP71" s="607"/>
      <c r="DNQ71" s="598">
        <f t="shared" ref="DNQ71" si="1579">DNQ64-DNQ69</f>
        <v>0</v>
      </c>
      <c r="DNR71" s="607"/>
      <c r="DNS71" s="598">
        <f t="shared" ref="DNS71" si="1580">DNS64-DNS69</f>
        <v>0</v>
      </c>
      <c r="DNT71" s="607"/>
      <c r="DNU71" s="598">
        <f t="shared" ref="DNU71" si="1581">DNU64-DNU69</f>
        <v>0</v>
      </c>
      <c r="DNV71" s="607"/>
      <c r="DNW71" s="598">
        <f t="shared" ref="DNW71" si="1582">DNW64-DNW69</f>
        <v>0</v>
      </c>
      <c r="DNX71" s="607"/>
      <c r="DNY71" s="598">
        <f t="shared" ref="DNY71" si="1583">DNY64-DNY69</f>
        <v>0</v>
      </c>
      <c r="DNZ71" s="607"/>
      <c r="DOA71" s="598">
        <f t="shared" ref="DOA71" si="1584">DOA64-DOA69</f>
        <v>0</v>
      </c>
      <c r="DOB71" s="607"/>
      <c r="DOC71" s="598">
        <f t="shared" ref="DOC71" si="1585">DOC64-DOC69</f>
        <v>0</v>
      </c>
      <c r="DOD71" s="607"/>
      <c r="DOE71" s="598">
        <f t="shared" ref="DOE71" si="1586">DOE64-DOE69</f>
        <v>0</v>
      </c>
      <c r="DOF71" s="607"/>
      <c r="DOG71" s="598">
        <f t="shared" ref="DOG71" si="1587">DOG64-DOG69</f>
        <v>0</v>
      </c>
      <c r="DOH71" s="607"/>
      <c r="DOI71" s="598">
        <f t="shared" ref="DOI71" si="1588">DOI64-DOI69</f>
        <v>0</v>
      </c>
      <c r="DOJ71" s="607"/>
      <c r="DOK71" s="598">
        <f t="shared" ref="DOK71" si="1589">DOK64-DOK69</f>
        <v>0</v>
      </c>
      <c r="DOL71" s="607"/>
      <c r="DOM71" s="598">
        <f t="shared" ref="DOM71" si="1590">DOM64-DOM69</f>
        <v>0</v>
      </c>
      <c r="DON71" s="607"/>
      <c r="DOO71" s="598">
        <f t="shared" ref="DOO71" si="1591">DOO64-DOO69</f>
        <v>0</v>
      </c>
      <c r="DOP71" s="607"/>
      <c r="DOQ71" s="598">
        <f t="shared" ref="DOQ71" si="1592">DOQ64-DOQ69</f>
        <v>0</v>
      </c>
      <c r="DOR71" s="607"/>
      <c r="DOS71" s="598">
        <f t="shared" ref="DOS71" si="1593">DOS64-DOS69</f>
        <v>0</v>
      </c>
      <c r="DOT71" s="607"/>
      <c r="DOU71" s="598">
        <f t="shared" ref="DOU71" si="1594">DOU64-DOU69</f>
        <v>0</v>
      </c>
      <c r="DOV71" s="607"/>
      <c r="DOW71" s="598">
        <f t="shared" ref="DOW71" si="1595">DOW64-DOW69</f>
        <v>0</v>
      </c>
      <c r="DOX71" s="607"/>
      <c r="DOY71" s="598">
        <f t="shared" ref="DOY71" si="1596">DOY64-DOY69</f>
        <v>0</v>
      </c>
      <c r="DOZ71" s="607"/>
      <c r="DPA71" s="598">
        <f t="shared" ref="DPA71" si="1597">DPA64-DPA69</f>
        <v>0</v>
      </c>
      <c r="DPB71" s="607"/>
      <c r="DPC71" s="598">
        <f t="shared" ref="DPC71" si="1598">DPC64-DPC69</f>
        <v>0</v>
      </c>
      <c r="DPD71" s="607"/>
      <c r="DPE71" s="598">
        <f t="shared" ref="DPE71" si="1599">DPE64-DPE69</f>
        <v>0</v>
      </c>
      <c r="DPF71" s="607"/>
      <c r="DPG71" s="598">
        <f t="shared" ref="DPG71" si="1600">DPG64-DPG69</f>
        <v>0</v>
      </c>
      <c r="DPH71" s="607"/>
      <c r="DPI71" s="598">
        <f t="shared" ref="DPI71" si="1601">DPI64-DPI69</f>
        <v>0</v>
      </c>
      <c r="DPJ71" s="607"/>
      <c r="DPK71" s="598">
        <f t="shared" ref="DPK71" si="1602">DPK64-DPK69</f>
        <v>0</v>
      </c>
      <c r="DPL71" s="607"/>
      <c r="DPM71" s="598">
        <f t="shared" ref="DPM71" si="1603">DPM64-DPM69</f>
        <v>0</v>
      </c>
      <c r="DPN71" s="607"/>
      <c r="DPO71" s="598">
        <f t="shared" ref="DPO71" si="1604">DPO64-DPO69</f>
        <v>0</v>
      </c>
      <c r="DPP71" s="607"/>
      <c r="DPQ71" s="598">
        <f t="shared" ref="DPQ71" si="1605">DPQ64-DPQ69</f>
        <v>0</v>
      </c>
      <c r="DPR71" s="607"/>
      <c r="DPS71" s="598">
        <f t="shared" ref="DPS71" si="1606">DPS64-DPS69</f>
        <v>0</v>
      </c>
      <c r="DPT71" s="607"/>
      <c r="DPU71" s="598">
        <f t="shared" ref="DPU71" si="1607">DPU64-DPU69</f>
        <v>0</v>
      </c>
      <c r="DPV71" s="607"/>
      <c r="DPW71" s="598">
        <f t="shared" ref="DPW71" si="1608">DPW64-DPW69</f>
        <v>0</v>
      </c>
      <c r="DPX71" s="607"/>
      <c r="DPY71" s="598">
        <f t="shared" ref="DPY71" si="1609">DPY64-DPY69</f>
        <v>0</v>
      </c>
      <c r="DPZ71" s="607"/>
      <c r="DQA71" s="598">
        <f t="shared" ref="DQA71" si="1610">DQA64-DQA69</f>
        <v>0</v>
      </c>
      <c r="DQB71" s="607"/>
      <c r="DQC71" s="598">
        <f t="shared" ref="DQC71" si="1611">DQC64-DQC69</f>
        <v>0</v>
      </c>
      <c r="DQD71" s="607"/>
      <c r="DQE71" s="598">
        <f t="shared" ref="DQE71" si="1612">DQE64-DQE69</f>
        <v>0</v>
      </c>
      <c r="DQF71" s="607"/>
      <c r="DQG71" s="598">
        <f t="shared" ref="DQG71" si="1613">DQG64-DQG69</f>
        <v>0</v>
      </c>
      <c r="DQH71" s="607"/>
      <c r="DQI71" s="598">
        <f t="shared" ref="DQI71" si="1614">DQI64-DQI69</f>
        <v>0</v>
      </c>
      <c r="DQJ71" s="607"/>
      <c r="DQK71" s="598">
        <f t="shared" ref="DQK71" si="1615">DQK64-DQK69</f>
        <v>0</v>
      </c>
      <c r="DQL71" s="607"/>
      <c r="DQM71" s="598">
        <f t="shared" ref="DQM71" si="1616">DQM64-DQM69</f>
        <v>0</v>
      </c>
      <c r="DQN71" s="607"/>
      <c r="DQO71" s="598">
        <f t="shared" ref="DQO71" si="1617">DQO64-DQO69</f>
        <v>0</v>
      </c>
      <c r="DQP71" s="607"/>
      <c r="DQQ71" s="598">
        <f t="shared" ref="DQQ71" si="1618">DQQ64-DQQ69</f>
        <v>0</v>
      </c>
      <c r="DQR71" s="607"/>
      <c r="DQS71" s="598">
        <f t="shared" ref="DQS71" si="1619">DQS64-DQS69</f>
        <v>0</v>
      </c>
      <c r="DQT71" s="607"/>
      <c r="DQU71" s="598">
        <f t="shared" ref="DQU71" si="1620">DQU64-DQU69</f>
        <v>0</v>
      </c>
      <c r="DQV71" s="607"/>
      <c r="DQW71" s="598">
        <f t="shared" ref="DQW71" si="1621">DQW64-DQW69</f>
        <v>0</v>
      </c>
      <c r="DQX71" s="607"/>
      <c r="DQY71" s="598">
        <f t="shared" ref="DQY71" si="1622">DQY64-DQY69</f>
        <v>0</v>
      </c>
      <c r="DQZ71" s="607"/>
      <c r="DRA71" s="598">
        <f t="shared" ref="DRA71" si="1623">DRA64-DRA69</f>
        <v>0</v>
      </c>
      <c r="DRB71" s="607"/>
      <c r="DRC71" s="598">
        <f t="shared" ref="DRC71" si="1624">DRC64-DRC69</f>
        <v>0</v>
      </c>
      <c r="DRD71" s="607"/>
      <c r="DRE71" s="598">
        <f t="shared" ref="DRE71" si="1625">DRE64-DRE69</f>
        <v>0</v>
      </c>
      <c r="DRF71" s="607"/>
      <c r="DRG71" s="598">
        <f t="shared" ref="DRG71" si="1626">DRG64-DRG69</f>
        <v>0</v>
      </c>
      <c r="DRH71" s="607"/>
      <c r="DRI71" s="598">
        <f t="shared" ref="DRI71" si="1627">DRI64-DRI69</f>
        <v>0</v>
      </c>
      <c r="DRJ71" s="607"/>
      <c r="DRK71" s="598">
        <f t="shared" ref="DRK71" si="1628">DRK64-DRK69</f>
        <v>0</v>
      </c>
      <c r="DRL71" s="607"/>
      <c r="DRM71" s="598">
        <f t="shared" ref="DRM71" si="1629">DRM64-DRM69</f>
        <v>0</v>
      </c>
      <c r="DRN71" s="607"/>
      <c r="DRO71" s="598">
        <f t="shared" ref="DRO71" si="1630">DRO64-DRO69</f>
        <v>0</v>
      </c>
      <c r="DRP71" s="607"/>
      <c r="DRQ71" s="598">
        <f t="shared" ref="DRQ71" si="1631">DRQ64-DRQ69</f>
        <v>0</v>
      </c>
      <c r="DRR71" s="607"/>
      <c r="DRS71" s="598">
        <f t="shared" ref="DRS71" si="1632">DRS64-DRS69</f>
        <v>0</v>
      </c>
      <c r="DRT71" s="607"/>
      <c r="DRU71" s="598">
        <f t="shared" ref="DRU71" si="1633">DRU64-DRU69</f>
        <v>0</v>
      </c>
      <c r="DRV71" s="607"/>
      <c r="DRW71" s="598">
        <f t="shared" ref="DRW71" si="1634">DRW64-DRW69</f>
        <v>0</v>
      </c>
      <c r="DRX71" s="607"/>
      <c r="DRY71" s="598">
        <f t="shared" ref="DRY71" si="1635">DRY64-DRY69</f>
        <v>0</v>
      </c>
      <c r="DRZ71" s="607"/>
      <c r="DSA71" s="598">
        <f t="shared" ref="DSA71" si="1636">DSA64-DSA69</f>
        <v>0</v>
      </c>
      <c r="DSB71" s="607"/>
      <c r="DSC71" s="598">
        <f t="shared" ref="DSC71" si="1637">DSC64-DSC69</f>
        <v>0</v>
      </c>
      <c r="DSD71" s="607"/>
      <c r="DSE71" s="598">
        <f t="shared" ref="DSE71" si="1638">DSE64-DSE69</f>
        <v>0</v>
      </c>
      <c r="DSF71" s="607"/>
      <c r="DSG71" s="598">
        <f t="shared" ref="DSG71" si="1639">DSG64-DSG69</f>
        <v>0</v>
      </c>
      <c r="DSH71" s="607"/>
      <c r="DSI71" s="598">
        <f t="shared" ref="DSI71" si="1640">DSI64-DSI69</f>
        <v>0</v>
      </c>
      <c r="DSJ71" s="607"/>
      <c r="DSK71" s="598">
        <f t="shared" ref="DSK71" si="1641">DSK64-DSK69</f>
        <v>0</v>
      </c>
      <c r="DSL71" s="607"/>
      <c r="DSM71" s="598">
        <f t="shared" ref="DSM71" si="1642">DSM64-DSM69</f>
        <v>0</v>
      </c>
      <c r="DSN71" s="607"/>
      <c r="DSO71" s="598">
        <f t="shared" ref="DSO71" si="1643">DSO64-DSO69</f>
        <v>0</v>
      </c>
      <c r="DSP71" s="607"/>
      <c r="DSQ71" s="598">
        <f t="shared" ref="DSQ71" si="1644">DSQ64-DSQ69</f>
        <v>0</v>
      </c>
      <c r="DSR71" s="607"/>
      <c r="DSS71" s="598">
        <f t="shared" ref="DSS71" si="1645">DSS64-DSS69</f>
        <v>0</v>
      </c>
      <c r="DST71" s="607"/>
      <c r="DSU71" s="598">
        <f t="shared" ref="DSU71" si="1646">DSU64-DSU69</f>
        <v>0</v>
      </c>
      <c r="DSV71" s="607"/>
      <c r="DSW71" s="598">
        <f t="shared" ref="DSW71" si="1647">DSW64-DSW69</f>
        <v>0</v>
      </c>
      <c r="DSX71" s="607"/>
      <c r="DSY71" s="598">
        <f t="shared" ref="DSY71" si="1648">DSY64-DSY69</f>
        <v>0</v>
      </c>
      <c r="DSZ71" s="607"/>
      <c r="DTA71" s="598">
        <f t="shared" ref="DTA71" si="1649">DTA64-DTA69</f>
        <v>0</v>
      </c>
      <c r="DTB71" s="607"/>
      <c r="DTC71" s="598">
        <f t="shared" ref="DTC71" si="1650">DTC64-DTC69</f>
        <v>0</v>
      </c>
      <c r="DTD71" s="607"/>
      <c r="DTE71" s="598">
        <f t="shared" ref="DTE71" si="1651">DTE64-DTE69</f>
        <v>0</v>
      </c>
      <c r="DTF71" s="607"/>
      <c r="DTG71" s="598">
        <f t="shared" ref="DTG71" si="1652">DTG64-DTG69</f>
        <v>0</v>
      </c>
      <c r="DTH71" s="607"/>
      <c r="DTI71" s="598">
        <f t="shared" ref="DTI71" si="1653">DTI64-DTI69</f>
        <v>0</v>
      </c>
      <c r="DTJ71" s="607"/>
      <c r="DTK71" s="598">
        <f t="shared" ref="DTK71" si="1654">DTK64-DTK69</f>
        <v>0</v>
      </c>
      <c r="DTL71" s="607"/>
      <c r="DTM71" s="598">
        <f t="shared" ref="DTM71" si="1655">DTM64-DTM69</f>
        <v>0</v>
      </c>
      <c r="DTN71" s="607"/>
      <c r="DTO71" s="598">
        <f t="shared" ref="DTO71" si="1656">DTO64-DTO69</f>
        <v>0</v>
      </c>
      <c r="DTP71" s="607"/>
      <c r="DTQ71" s="598">
        <f t="shared" ref="DTQ71" si="1657">DTQ64-DTQ69</f>
        <v>0</v>
      </c>
      <c r="DTR71" s="607"/>
      <c r="DTS71" s="598">
        <f t="shared" ref="DTS71" si="1658">DTS64-DTS69</f>
        <v>0</v>
      </c>
      <c r="DTT71" s="607"/>
      <c r="DTU71" s="598">
        <f t="shared" ref="DTU71" si="1659">DTU64-DTU69</f>
        <v>0</v>
      </c>
      <c r="DTV71" s="607"/>
      <c r="DTW71" s="598">
        <f t="shared" ref="DTW71" si="1660">DTW64-DTW69</f>
        <v>0</v>
      </c>
      <c r="DTX71" s="607"/>
      <c r="DTY71" s="598">
        <f t="shared" ref="DTY71" si="1661">DTY64-DTY69</f>
        <v>0</v>
      </c>
      <c r="DTZ71" s="607"/>
      <c r="DUA71" s="598">
        <f t="shared" ref="DUA71" si="1662">DUA64-DUA69</f>
        <v>0</v>
      </c>
      <c r="DUB71" s="607"/>
      <c r="DUC71" s="598">
        <f t="shared" ref="DUC71" si="1663">DUC64-DUC69</f>
        <v>0</v>
      </c>
      <c r="DUD71" s="607"/>
      <c r="DUE71" s="598">
        <f t="shared" ref="DUE71" si="1664">DUE64-DUE69</f>
        <v>0</v>
      </c>
      <c r="DUF71" s="607"/>
      <c r="DUG71" s="598">
        <f t="shared" ref="DUG71" si="1665">DUG64-DUG69</f>
        <v>0</v>
      </c>
      <c r="DUH71" s="607"/>
      <c r="DUI71" s="598">
        <f t="shared" ref="DUI71" si="1666">DUI64-DUI69</f>
        <v>0</v>
      </c>
      <c r="DUJ71" s="607"/>
      <c r="DUK71" s="598">
        <f t="shared" ref="DUK71" si="1667">DUK64-DUK69</f>
        <v>0</v>
      </c>
      <c r="DUL71" s="607"/>
      <c r="DUM71" s="598">
        <f t="shared" ref="DUM71" si="1668">DUM64-DUM69</f>
        <v>0</v>
      </c>
      <c r="DUN71" s="607"/>
      <c r="DUO71" s="598">
        <f t="shared" ref="DUO71" si="1669">DUO64-DUO69</f>
        <v>0</v>
      </c>
      <c r="DUP71" s="607"/>
      <c r="DUQ71" s="598">
        <f t="shared" ref="DUQ71" si="1670">DUQ64-DUQ69</f>
        <v>0</v>
      </c>
      <c r="DUR71" s="607"/>
      <c r="DUS71" s="598">
        <f t="shared" ref="DUS71" si="1671">DUS64-DUS69</f>
        <v>0</v>
      </c>
      <c r="DUT71" s="607"/>
      <c r="DUU71" s="598">
        <f t="shared" ref="DUU71" si="1672">DUU64-DUU69</f>
        <v>0</v>
      </c>
      <c r="DUV71" s="607"/>
      <c r="DUW71" s="598">
        <f t="shared" ref="DUW71" si="1673">DUW64-DUW69</f>
        <v>0</v>
      </c>
      <c r="DUX71" s="607"/>
      <c r="DUY71" s="598">
        <f t="shared" ref="DUY71" si="1674">DUY64-DUY69</f>
        <v>0</v>
      </c>
      <c r="DUZ71" s="607"/>
      <c r="DVA71" s="598">
        <f t="shared" ref="DVA71" si="1675">DVA64-DVA69</f>
        <v>0</v>
      </c>
      <c r="DVB71" s="607"/>
      <c r="DVC71" s="598">
        <f t="shared" ref="DVC71" si="1676">DVC64-DVC69</f>
        <v>0</v>
      </c>
      <c r="DVD71" s="607"/>
      <c r="DVE71" s="598">
        <f t="shared" ref="DVE71" si="1677">DVE64-DVE69</f>
        <v>0</v>
      </c>
      <c r="DVF71" s="607"/>
      <c r="DVG71" s="598">
        <f t="shared" ref="DVG71" si="1678">DVG64-DVG69</f>
        <v>0</v>
      </c>
      <c r="DVH71" s="607"/>
      <c r="DVI71" s="598">
        <f t="shared" ref="DVI71" si="1679">DVI64-DVI69</f>
        <v>0</v>
      </c>
      <c r="DVJ71" s="607"/>
      <c r="DVK71" s="598">
        <f t="shared" ref="DVK71" si="1680">DVK64-DVK69</f>
        <v>0</v>
      </c>
      <c r="DVL71" s="607"/>
      <c r="DVM71" s="598">
        <f t="shared" ref="DVM71" si="1681">DVM64-DVM69</f>
        <v>0</v>
      </c>
      <c r="DVN71" s="607"/>
      <c r="DVO71" s="598">
        <f t="shared" ref="DVO71" si="1682">DVO64-DVO69</f>
        <v>0</v>
      </c>
      <c r="DVP71" s="607"/>
      <c r="DVQ71" s="598">
        <f t="shared" ref="DVQ71" si="1683">DVQ64-DVQ69</f>
        <v>0</v>
      </c>
      <c r="DVR71" s="607"/>
      <c r="DVS71" s="598">
        <f t="shared" ref="DVS71" si="1684">DVS64-DVS69</f>
        <v>0</v>
      </c>
      <c r="DVT71" s="607"/>
      <c r="DVU71" s="598">
        <f t="shared" ref="DVU71" si="1685">DVU64-DVU69</f>
        <v>0</v>
      </c>
      <c r="DVV71" s="607"/>
      <c r="DVW71" s="598">
        <f t="shared" ref="DVW71" si="1686">DVW64-DVW69</f>
        <v>0</v>
      </c>
      <c r="DVX71" s="607"/>
      <c r="DVY71" s="598">
        <f t="shared" ref="DVY71" si="1687">DVY64-DVY69</f>
        <v>0</v>
      </c>
      <c r="DVZ71" s="607"/>
      <c r="DWA71" s="598">
        <f t="shared" ref="DWA71" si="1688">DWA64-DWA69</f>
        <v>0</v>
      </c>
      <c r="DWB71" s="607"/>
      <c r="DWC71" s="598">
        <f t="shared" ref="DWC71" si="1689">DWC64-DWC69</f>
        <v>0</v>
      </c>
      <c r="DWD71" s="607"/>
      <c r="DWE71" s="598">
        <f t="shared" ref="DWE71" si="1690">DWE64-DWE69</f>
        <v>0</v>
      </c>
      <c r="DWF71" s="607"/>
      <c r="DWG71" s="598">
        <f t="shared" ref="DWG71" si="1691">DWG64-DWG69</f>
        <v>0</v>
      </c>
      <c r="DWH71" s="607"/>
      <c r="DWI71" s="598">
        <f t="shared" ref="DWI71" si="1692">DWI64-DWI69</f>
        <v>0</v>
      </c>
      <c r="DWJ71" s="607"/>
      <c r="DWK71" s="598">
        <f t="shared" ref="DWK71" si="1693">DWK64-DWK69</f>
        <v>0</v>
      </c>
      <c r="DWL71" s="607"/>
      <c r="DWM71" s="598">
        <f t="shared" ref="DWM71" si="1694">DWM64-DWM69</f>
        <v>0</v>
      </c>
      <c r="DWN71" s="607"/>
      <c r="DWO71" s="598">
        <f t="shared" ref="DWO71" si="1695">DWO64-DWO69</f>
        <v>0</v>
      </c>
      <c r="DWP71" s="607"/>
      <c r="DWQ71" s="598">
        <f t="shared" ref="DWQ71" si="1696">DWQ64-DWQ69</f>
        <v>0</v>
      </c>
      <c r="DWR71" s="607"/>
      <c r="DWS71" s="598">
        <f t="shared" ref="DWS71" si="1697">DWS64-DWS69</f>
        <v>0</v>
      </c>
      <c r="DWT71" s="607"/>
      <c r="DWU71" s="598">
        <f t="shared" ref="DWU71" si="1698">DWU64-DWU69</f>
        <v>0</v>
      </c>
      <c r="DWV71" s="607"/>
      <c r="DWW71" s="598">
        <f t="shared" ref="DWW71" si="1699">DWW64-DWW69</f>
        <v>0</v>
      </c>
      <c r="DWX71" s="607"/>
      <c r="DWY71" s="598">
        <f t="shared" ref="DWY71" si="1700">DWY64-DWY69</f>
        <v>0</v>
      </c>
      <c r="DWZ71" s="607"/>
      <c r="DXA71" s="598">
        <f t="shared" ref="DXA71" si="1701">DXA64-DXA69</f>
        <v>0</v>
      </c>
      <c r="DXB71" s="607"/>
      <c r="DXC71" s="598">
        <f t="shared" ref="DXC71" si="1702">DXC64-DXC69</f>
        <v>0</v>
      </c>
      <c r="DXD71" s="607"/>
      <c r="DXE71" s="598">
        <f t="shared" ref="DXE71" si="1703">DXE64-DXE69</f>
        <v>0</v>
      </c>
      <c r="DXF71" s="607"/>
      <c r="DXG71" s="598">
        <f t="shared" ref="DXG71" si="1704">DXG64-DXG69</f>
        <v>0</v>
      </c>
      <c r="DXH71" s="607"/>
      <c r="DXI71" s="598">
        <f t="shared" ref="DXI71" si="1705">DXI64-DXI69</f>
        <v>0</v>
      </c>
      <c r="DXJ71" s="607"/>
      <c r="DXK71" s="598">
        <f t="shared" ref="DXK71" si="1706">DXK64-DXK69</f>
        <v>0</v>
      </c>
      <c r="DXL71" s="607"/>
      <c r="DXM71" s="598">
        <f t="shared" ref="DXM71" si="1707">DXM64-DXM69</f>
        <v>0</v>
      </c>
      <c r="DXN71" s="607"/>
      <c r="DXO71" s="598">
        <f t="shared" ref="DXO71" si="1708">DXO64-DXO69</f>
        <v>0</v>
      </c>
      <c r="DXP71" s="607"/>
      <c r="DXQ71" s="598">
        <f t="shared" ref="DXQ71" si="1709">DXQ64-DXQ69</f>
        <v>0</v>
      </c>
      <c r="DXR71" s="607"/>
      <c r="DXS71" s="598">
        <f t="shared" ref="DXS71" si="1710">DXS64-DXS69</f>
        <v>0</v>
      </c>
      <c r="DXT71" s="607"/>
      <c r="DXU71" s="598">
        <f t="shared" ref="DXU71" si="1711">DXU64-DXU69</f>
        <v>0</v>
      </c>
      <c r="DXV71" s="607"/>
      <c r="DXW71" s="598">
        <f t="shared" ref="DXW71" si="1712">DXW64-DXW69</f>
        <v>0</v>
      </c>
      <c r="DXX71" s="607"/>
      <c r="DXY71" s="598">
        <f t="shared" ref="DXY71" si="1713">DXY64-DXY69</f>
        <v>0</v>
      </c>
      <c r="DXZ71" s="607"/>
      <c r="DYA71" s="598">
        <f t="shared" ref="DYA71" si="1714">DYA64-DYA69</f>
        <v>0</v>
      </c>
      <c r="DYB71" s="607"/>
      <c r="DYC71" s="598">
        <f t="shared" ref="DYC71" si="1715">DYC64-DYC69</f>
        <v>0</v>
      </c>
      <c r="DYD71" s="607"/>
      <c r="DYE71" s="598">
        <f t="shared" ref="DYE71" si="1716">DYE64-DYE69</f>
        <v>0</v>
      </c>
      <c r="DYF71" s="607"/>
      <c r="DYG71" s="598">
        <f t="shared" ref="DYG71" si="1717">DYG64-DYG69</f>
        <v>0</v>
      </c>
      <c r="DYH71" s="607"/>
      <c r="DYI71" s="598">
        <f t="shared" ref="DYI71" si="1718">DYI64-DYI69</f>
        <v>0</v>
      </c>
      <c r="DYJ71" s="607"/>
      <c r="DYK71" s="598">
        <f t="shared" ref="DYK71" si="1719">DYK64-DYK69</f>
        <v>0</v>
      </c>
      <c r="DYL71" s="607"/>
      <c r="DYM71" s="598">
        <f t="shared" ref="DYM71" si="1720">DYM64-DYM69</f>
        <v>0</v>
      </c>
      <c r="DYN71" s="607"/>
      <c r="DYO71" s="598">
        <f t="shared" ref="DYO71" si="1721">DYO64-DYO69</f>
        <v>0</v>
      </c>
      <c r="DYP71" s="607"/>
      <c r="DYQ71" s="598">
        <f t="shared" ref="DYQ71" si="1722">DYQ64-DYQ69</f>
        <v>0</v>
      </c>
      <c r="DYR71" s="607"/>
      <c r="DYS71" s="598">
        <f t="shared" ref="DYS71" si="1723">DYS64-DYS69</f>
        <v>0</v>
      </c>
      <c r="DYT71" s="607"/>
      <c r="DYU71" s="598">
        <f t="shared" ref="DYU71" si="1724">DYU64-DYU69</f>
        <v>0</v>
      </c>
      <c r="DYV71" s="607"/>
      <c r="DYW71" s="598">
        <f t="shared" ref="DYW71" si="1725">DYW64-DYW69</f>
        <v>0</v>
      </c>
      <c r="DYX71" s="607"/>
      <c r="DYY71" s="598">
        <f t="shared" ref="DYY71" si="1726">DYY64-DYY69</f>
        <v>0</v>
      </c>
      <c r="DYZ71" s="607"/>
      <c r="DZA71" s="598">
        <f t="shared" ref="DZA71" si="1727">DZA64-DZA69</f>
        <v>0</v>
      </c>
      <c r="DZB71" s="607"/>
      <c r="DZC71" s="598">
        <f t="shared" ref="DZC71" si="1728">DZC64-DZC69</f>
        <v>0</v>
      </c>
      <c r="DZD71" s="607"/>
      <c r="DZE71" s="598">
        <f t="shared" ref="DZE71" si="1729">DZE64-DZE69</f>
        <v>0</v>
      </c>
      <c r="DZF71" s="607"/>
      <c r="DZG71" s="598">
        <f t="shared" ref="DZG71" si="1730">DZG64-DZG69</f>
        <v>0</v>
      </c>
      <c r="DZH71" s="607"/>
      <c r="DZI71" s="598">
        <f t="shared" ref="DZI71" si="1731">DZI64-DZI69</f>
        <v>0</v>
      </c>
      <c r="DZJ71" s="607"/>
      <c r="DZK71" s="598">
        <f t="shared" ref="DZK71" si="1732">DZK64-DZK69</f>
        <v>0</v>
      </c>
      <c r="DZL71" s="607"/>
      <c r="DZM71" s="598">
        <f t="shared" ref="DZM71" si="1733">DZM64-DZM69</f>
        <v>0</v>
      </c>
      <c r="DZN71" s="607"/>
      <c r="DZO71" s="598">
        <f t="shared" ref="DZO71" si="1734">DZO64-DZO69</f>
        <v>0</v>
      </c>
      <c r="DZP71" s="607"/>
      <c r="DZQ71" s="598">
        <f t="shared" ref="DZQ71" si="1735">DZQ64-DZQ69</f>
        <v>0</v>
      </c>
      <c r="DZR71" s="607"/>
      <c r="DZS71" s="598">
        <f t="shared" ref="DZS71" si="1736">DZS64-DZS69</f>
        <v>0</v>
      </c>
      <c r="DZT71" s="607"/>
      <c r="DZU71" s="598">
        <f t="shared" ref="DZU71" si="1737">DZU64-DZU69</f>
        <v>0</v>
      </c>
      <c r="DZV71" s="607"/>
      <c r="DZW71" s="598">
        <f t="shared" ref="DZW71" si="1738">DZW64-DZW69</f>
        <v>0</v>
      </c>
      <c r="DZX71" s="607"/>
      <c r="DZY71" s="598">
        <f t="shared" ref="DZY71" si="1739">DZY64-DZY69</f>
        <v>0</v>
      </c>
      <c r="DZZ71" s="607"/>
      <c r="EAA71" s="598">
        <f t="shared" ref="EAA71" si="1740">EAA64-EAA69</f>
        <v>0</v>
      </c>
      <c r="EAB71" s="607"/>
      <c r="EAC71" s="598">
        <f t="shared" ref="EAC71" si="1741">EAC64-EAC69</f>
        <v>0</v>
      </c>
      <c r="EAD71" s="607"/>
      <c r="EAE71" s="598">
        <f t="shared" ref="EAE71" si="1742">EAE64-EAE69</f>
        <v>0</v>
      </c>
      <c r="EAF71" s="607"/>
      <c r="EAG71" s="598">
        <f t="shared" ref="EAG71" si="1743">EAG64-EAG69</f>
        <v>0</v>
      </c>
      <c r="EAH71" s="607"/>
      <c r="EAI71" s="598">
        <f t="shared" ref="EAI71" si="1744">EAI64-EAI69</f>
        <v>0</v>
      </c>
      <c r="EAJ71" s="607"/>
      <c r="EAK71" s="598">
        <f t="shared" ref="EAK71" si="1745">EAK64-EAK69</f>
        <v>0</v>
      </c>
      <c r="EAL71" s="607"/>
      <c r="EAM71" s="598">
        <f t="shared" ref="EAM71" si="1746">EAM64-EAM69</f>
        <v>0</v>
      </c>
      <c r="EAN71" s="607"/>
      <c r="EAO71" s="598">
        <f t="shared" ref="EAO71" si="1747">EAO64-EAO69</f>
        <v>0</v>
      </c>
      <c r="EAP71" s="607"/>
      <c r="EAQ71" s="598">
        <f t="shared" ref="EAQ71" si="1748">EAQ64-EAQ69</f>
        <v>0</v>
      </c>
      <c r="EAR71" s="607"/>
      <c r="EAS71" s="598">
        <f t="shared" ref="EAS71" si="1749">EAS64-EAS69</f>
        <v>0</v>
      </c>
      <c r="EAT71" s="607"/>
      <c r="EAU71" s="598">
        <f t="shared" ref="EAU71" si="1750">EAU64-EAU69</f>
        <v>0</v>
      </c>
      <c r="EAV71" s="607"/>
      <c r="EAW71" s="598">
        <f t="shared" ref="EAW71" si="1751">EAW64-EAW69</f>
        <v>0</v>
      </c>
      <c r="EAX71" s="607"/>
      <c r="EAY71" s="598">
        <f t="shared" ref="EAY71" si="1752">EAY64-EAY69</f>
        <v>0</v>
      </c>
      <c r="EAZ71" s="607"/>
      <c r="EBA71" s="598">
        <f t="shared" ref="EBA71" si="1753">EBA64-EBA69</f>
        <v>0</v>
      </c>
      <c r="EBB71" s="607"/>
      <c r="EBC71" s="598">
        <f t="shared" ref="EBC71" si="1754">EBC64-EBC69</f>
        <v>0</v>
      </c>
      <c r="EBD71" s="607"/>
      <c r="EBE71" s="598">
        <f t="shared" ref="EBE71" si="1755">EBE64-EBE69</f>
        <v>0</v>
      </c>
      <c r="EBF71" s="607"/>
      <c r="EBG71" s="598">
        <f t="shared" ref="EBG71" si="1756">EBG64-EBG69</f>
        <v>0</v>
      </c>
      <c r="EBH71" s="607"/>
      <c r="EBI71" s="598">
        <f t="shared" ref="EBI71" si="1757">EBI64-EBI69</f>
        <v>0</v>
      </c>
      <c r="EBJ71" s="607"/>
      <c r="EBK71" s="598">
        <f t="shared" ref="EBK71" si="1758">EBK64-EBK69</f>
        <v>0</v>
      </c>
      <c r="EBL71" s="607"/>
      <c r="EBM71" s="598">
        <f t="shared" ref="EBM71" si="1759">EBM64-EBM69</f>
        <v>0</v>
      </c>
      <c r="EBN71" s="607"/>
      <c r="EBO71" s="598">
        <f t="shared" ref="EBO71" si="1760">EBO64-EBO69</f>
        <v>0</v>
      </c>
      <c r="EBP71" s="607"/>
      <c r="EBQ71" s="598">
        <f t="shared" ref="EBQ71" si="1761">EBQ64-EBQ69</f>
        <v>0</v>
      </c>
      <c r="EBR71" s="607"/>
      <c r="EBS71" s="598">
        <f t="shared" ref="EBS71" si="1762">EBS64-EBS69</f>
        <v>0</v>
      </c>
      <c r="EBT71" s="607"/>
      <c r="EBU71" s="598">
        <f t="shared" ref="EBU71" si="1763">EBU64-EBU69</f>
        <v>0</v>
      </c>
      <c r="EBV71" s="607"/>
      <c r="EBW71" s="598">
        <f t="shared" ref="EBW71" si="1764">EBW64-EBW69</f>
        <v>0</v>
      </c>
      <c r="EBX71" s="607"/>
      <c r="EBY71" s="598">
        <f t="shared" ref="EBY71" si="1765">EBY64-EBY69</f>
        <v>0</v>
      </c>
      <c r="EBZ71" s="607"/>
      <c r="ECA71" s="598">
        <f t="shared" ref="ECA71" si="1766">ECA64-ECA69</f>
        <v>0</v>
      </c>
      <c r="ECB71" s="607"/>
      <c r="ECC71" s="598">
        <f t="shared" ref="ECC71" si="1767">ECC64-ECC69</f>
        <v>0</v>
      </c>
      <c r="ECD71" s="607"/>
      <c r="ECE71" s="598">
        <f t="shared" ref="ECE71" si="1768">ECE64-ECE69</f>
        <v>0</v>
      </c>
      <c r="ECF71" s="607"/>
      <c r="ECG71" s="598">
        <f t="shared" ref="ECG71" si="1769">ECG64-ECG69</f>
        <v>0</v>
      </c>
      <c r="ECH71" s="607"/>
      <c r="ECI71" s="598">
        <f t="shared" ref="ECI71" si="1770">ECI64-ECI69</f>
        <v>0</v>
      </c>
      <c r="ECJ71" s="607"/>
      <c r="ECK71" s="598">
        <f t="shared" ref="ECK71" si="1771">ECK64-ECK69</f>
        <v>0</v>
      </c>
      <c r="ECL71" s="607"/>
      <c r="ECM71" s="598">
        <f t="shared" ref="ECM71" si="1772">ECM64-ECM69</f>
        <v>0</v>
      </c>
      <c r="ECN71" s="607"/>
      <c r="ECO71" s="598">
        <f t="shared" ref="ECO71" si="1773">ECO64-ECO69</f>
        <v>0</v>
      </c>
      <c r="ECP71" s="607"/>
      <c r="ECQ71" s="598">
        <f t="shared" ref="ECQ71" si="1774">ECQ64-ECQ69</f>
        <v>0</v>
      </c>
      <c r="ECR71" s="607"/>
      <c r="ECS71" s="598">
        <f t="shared" ref="ECS71" si="1775">ECS64-ECS69</f>
        <v>0</v>
      </c>
      <c r="ECT71" s="607"/>
      <c r="ECU71" s="598">
        <f t="shared" ref="ECU71" si="1776">ECU64-ECU69</f>
        <v>0</v>
      </c>
      <c r="ECV71" s="607"/>
      <c r="ECW71" s="598">
        <f t="shared" ref="ECW71" si="1777">ECW64-ECW69</f>
        <v>0</v>
      </c>
      <c r="ECX71" s="607"/>
      <c r="ECY71" s="598">
        <f t="shared" ref="ECY71" si="1778">ECY64-ECY69</f>
        <v>0</v>
      </c>
      <c r="ECZ71" s="607"/>
      <c r="EDA71" s="598">
        <f t="shared" ref="EDA71" si="1779">EDA64-EDA69</f>
        <v>0</v>
      </c>
      <c r="EDB71" s="607"/>
      <c r="EDC71" s="598">
        <f t="shared" ref="EDC71" si="1780">EDC64-EDC69</f>
        <v>0</v>
      </c>
      <c r="EDD71" s="607"/>
      <c r="EDE71" s="598">
        <f t="shared" ref="EDE71" si="1781">EDE64-EDE69</f>
        <v>0</v>
      </c>
      <c r="EDF71" s="607"/>
      <c r="EDG71" s="598">
        <f t="shared" ref="EDG71" si="1782">EDG64-EDG69</f>
        <v>0</v>
      </c>
      <c r="EDH71" s="607"/>
      <c r="EDI71" s="598">
        <f t="shared" ref="EDI71" si="1783">EDI64-EDI69</f>
        <v>0</v>
      </c>
      <c r="EDJ71" s="607"/>
      <c r="EDK71" s="598">
        <f t="shared" ref="EDK71" si="1784">EDK64-EDK69</f>
        <v>0</v>
      </c>
      <c r="EDL71" s="607"/>
      <c r="EDM71" s="598">
        <f t="shared" ref="EDM71" si="1785">EDM64-EDM69</f>
        <v>0</v>
      </c>
      <c r="EDN71" s="607"/>
      <c r="EDO71" s="598">
        <f t="shared" ref="EDO71" si="1786">EDO64-EDO69</f>
        <v>0</v>
      </c>
      <c r="EDP71" s="607"/>
      <c r="EDQ71" s="598">
        <f t="shared" ref="EDQ71" si="1787">EDQ64-EDQ69</f>
        <v>0</v>
      </c>
      <c r="EDR71" s="607"/>
      <c r="EDS71" s="598">
        <f t="shared" ref="EDS71" si="1788">EDS64-EDS69</f>
        <v>0</v>
      </c>
      <c r="EDT71" s="607"/>
      <c r="EDU71" s="598">
        <f t="shared" ref="EDU71" si="1789">EDU64-EDU69</f>
        <v>0</v>
      </c>
      <c r="EDV71" s="607"/>
      <c r="EDW71" s="598">
        <f t="shared" ref="EDW71" si="1790">EDW64-EDW69</f>
        <v>0</v>
      </c>
      <c r="EDX71" s="607"/>
      <c r="EDY71" s="598">
        <f t="shared" ref="EDY71" si="1791">EDY64-EDY69</f>
        <v>0</v>
      </c>
      <c r="EDZ71" s="607"/>
      <c r="EEA71" s="598">
        <f t="shared" ref="EEA71" si="1792">EEA64-EEA69</f>
        <v>0</v>
      </c>
      <c r="EEB71" s="607"/>
      <c r="EEC71" s="598">
        <f t="shared" ref="EEC71" si="1793">EEC64-EEC69</f>
        <v>0</v>
      </c>
      <c r="EED71" s="607"/>
      <c r="EEE71" s="598">
        <f t="shared" ref="EEE71" si="1794">EEE64-EEE69</f>
        <v>0</v>
      </c>
      <c r="EEF71" s="607"/>
      <c r="EEG71" s="598">
        <f t="shared" ref="EEG71" si="1795">EEG64-EEG69</f>
        <v>0</v>
      </c>
      <c r="EEH71" s="607"/>
      <c r="EEI71" s="598">
        <f t="shared" ref="EEI71" si="1796">EEI64-EEI69</f>
        <v>0</v>
      </c>
      <c r="EEJ71" s="607"/>
      <c r="EEK71" s="598">
        <f t="shared" ref="EEK71" si="1797">EEK64-EEK69</f>
        <v>0</v>
      </c>
      <c r="EEL71" s="607"/>
      <c r="EEM71" s="598">
        <f t="shared" ref="EEM71" si="1798">EEM64-EEM69</f>
        <v>0</v>
      </c>
      <c r="EEN71" s="607"/>
      <c r="EEO71" s="598">
        <f t="shared" ref="EEO71" si="1799">EEO64-EEO69</f>
        <v>0</v>
      </c>
      <c r="EEP71" s="607"/>
      <c r="EEQ71" s="598">
        <f t="shared" ref="EEQ71" si="1800">EEQ64-EEQ69</f>
        <v>0</v>
      </c>
      <c r="EER71" s="607"/>
      <c r="EES71" s="598">
        <f t="shared" ref="EES71" si="1801">EES64-EES69</f>
        <v>0</v>
      </c>
      <c r="EET71" s="607"/>
      <c r="EEU71" s="598">
        <f t="shared" ref="EEU71" si="1802">EEU64-EEU69</f>
        <v>0</v>
      </c>
      <c r="EEV71" s="607"/>
      <c r="EEW71" s="598">
        <f t="shared" ref="EEW71" si="1803">EEW64-EEW69</f>
        <v>0</v>
      </c>
      <c r="EEX71" s="607"/>
      <c r="EEY71" s="598">
        <f t="shared" ref="EEY71" si="1804">EEY64-EEY69</f>
        <v>0</v>
      </c>
      <c r="EEZ71" s="607"/>
      <c r="EFA71" s="598">
        <f t="shared" ref="EFA71" si="1805">EFA64-EFA69</f>
        <v>0</v>
      </c>
      <c r="EFB71" s="607"/>
      <c r="EFC71" s="598">
        <f t="shared" ref="EFC71" si="1806">EFC64-EFC69</f>
        <v>0</v>
      </c>
      <c r="EFD71" s="607"/>
      <c r="EFE71" s="598">
        <f t="shared" ref="EFE71" si="1807">EFE64-EFE69</f>
        <v>0</v>
      </c>
      <c r="EFF71" s="607"/>
      <c r="EFG71" s="598">
        <f t="shared" ref="EFG71" si="1808">EFG64-EFG69</f>
        <v>0</v>
      </c>
      <c r="EFH71" s="607"/>
      <c r="EFI71" s="598">
        <f t="shared" ref="EFI71" si="1809">EFI64-EFI69</f>
        <v>0</v>
      </c>
      <c r="EFJ71" s="607"/>
      <c r="EFK71" s="598">
        <f t="shared" ref="EFK71" si="1810">EFK64-EFK69</f>
        <v>0</v>
      </c>
      <c r="EFL71" s="607"/>
      <c r="EFM71" s="598">
        <f t="shared" ref="EFM71" si="1811">EFM64-EFM69</f>
        <v>0</v>
      </c>
      <c r="EFN71" s="607"/>
      <c r="EFO71" s="598">
        <f t="shared" ref="EFO71" si="1812">EFO64-EFO69</f>
        <v>0</v>
      </c>
      <c r="EFP71" s="607"/>
      <c r="EFQ71" s="598">
        <f t="shared" ref="EFQ71" si="1813">EFQ64-EFQ69</f>
        <v>0</v>
      </c>
      <c r="EFR71" s="607"/>
      <c r="EFS71" s="598">
        <f t="shared" ref="EFS71" si="1814">EFS64-EFS69</f>
        <v>0</v>
      </c>
      <c r="EFT71" s="607"/>
      <c r="EFU71" s="598">
        <f t="shared" ref="EFU71" si="1815">EFU64-EFU69</f>
        <v>0</v>
      </c>
      <c r="EFV71" s="607"/>
      <c r="EFW71" s="598">
        <f t="shared" ref="EFW71" si="1816">EFW64-EFW69</f>
        <v>0</v>
      </c>
      <c r="EFX71" s="607"/>
      <c r="EFY71" s="598">
        <f t="shared" ref="EFY71" si="1817">EFY64-EFY69</f>
        <v>0</v>
      </c>
      <c r="EFZ71" s="607"/>
      <c r="EGA71" s="598">
        <f t="shared" ref="EGA71" si="1818">EGA64-EGA69</f>
        <v>0</v>
      </c>
      <c r="EGB71" s="607"/>
      <c r="EGC71" s="598">
        <f t="shared" ref="EGC71" si="1819">EGC64-EGC69</f>
        <v>0</v>
      </c>
      <c r="EGD71" s="607"/>
      <c r="EGE71" s="598">
        <f t="shared" ref="EGE71" si="1820">EGE64-EGE69</f>
        <v>0</v>
      </c>
      <c r="EGF71" s="607"/>
      <c r="EGG71" s="598">
        <f t="shared" ref="EGG71" si="1821">EGG64-EGG69</f>
        <v>0</v>
      </c>
      <c r="EGH71" s="607"/>
      <c r="EGI71" s="598">
        <f t="shared" ref="EGI71" si="1822">EGI64-EGI69</f>
        <v>0</v>
      </c>
      <c r="EGJ71" s="607"/>
      <c r="EGK71" s="598">
        <f t="shared" ref="EGK71" si="1823">EGK64-EGK69</f>
        <v>0</v>
      </c>
      <c r="EGL71" s="607"/>
      <c r="EGM71" s="598">
        <f t="shared" ref="EGM71" si="1824">EGM64-EGM69</f>
        <v>0</v>
      </c>
      <c r="EGN71" s="607"/>
      <c r="EGO71" s="598">
        <f t="shared" ref="EGO71" si="1825">EGO64-EGO69</f>
        <v>0</v>
      </c>
      <c r="EGP71" s="607"/>
      <c r="EGQ71" s="598">
        <f t="shared" ref="EGQ71" si="1826">EGQ64-EGQ69</f>
        <v>0</v>
      </c>
      <c r="EGR71" s="607"/>
      <c r="EGS71" s="598">
        <f t="shared" ref="EGS71" si="1827">EGS64-EGS69</f>
        <v>0</v>
      </c>
      <c r="EGT71" s="607"/>
      <c r="EGU71" s="598">
        <f t="shared" ref="EGU71" si="1828">EGU64-EGU69</f>
        <v>0</v>
      </c>
      <c r="EGV71" s="607"/>
      <c r="EGW71" s="598">
        <f t="shared" ref="EGW71" si="1829">EGW64-EGW69</f>
        <v>0</v>
      </c>
      <c r="EGX71" s="607"/>
      <c r="EGY71" s="598">
        <f t="shared" ref="EGY71" si="1830">EGY64-EGY69</f>
        <v>0</v>
      </c>
      <c r="EGZ71" s="607"/>
      <c r="EHA71" s="598">
        <f t="shared" ref="EHA71" si="1831">EHA64-EHA69</f>
        <v>0</v>
      </c>
      <c r="EHB71" s="607"/>
      <c r="EHC71" s="598">
        <f t="shared" ref="EHC71" si="1832">EHC64-EHC69</f>
        <v>0</v>
      </c>
      <c r="EHD71" s="607"/>
      <c r="EHE71" s="598">
        <f t="shared" ref="EHE71" si="1833">EHE64-EHE69</f>
        <v>0</v>
      </c>
      <c r="EHF71" s="607"/>
      <c r="EHG71" s="598">
        <f t="shared" ref="EHG71" si="1834">EHG64-EHG69</f>
        <v>0</v>
      </c>
      <c r="EHH71" s="607"/>
      <c r="EHI71" s="598">
        <f t="shared" ref="EHI71" si="1835">EHI64-EHI69</f>
        <v>0</v>
      </c>
      <c r="EHJ71" s="607"/>
      <c r="EHK71" s="598">
        <f t="shared" ref="EHK71" si="1836">EHK64-EHK69</f>
        <v>0</v>
      </c>
      <c r="EHL71" s="607"/>
      <c r="EHM71" s="598">
        <f t="shared" ref="EHM71" si="1837">EHM64-EHM69</f>
        <v>0</v>
      </c>
      <c r="EHN71" s="607"/>
      <c r="EHO71" s="598">
        <f t="shared" ref="EHO71" si="1838">EHO64-EHO69</f>
        <v>0</v>
      </c>
      <c r="EHP71" s="607"/>
      <c r="EHQ71" s="598">
        <f t="shared" ref="EHQ71" si="1839">EHQ64-EHQ69</f>
        <v>0</v>
      </c>
      <c r="EHR71" s="607"/>
      <c r="EHS71" s="598">
        <f t="shared" ref="EHS71" si="1840">EHS64-EHS69</f>
        <v>0</v>
      </c>
      <c r="EHT71" s="607"/>
      <c r="EHU71" s="598">
        <f t="shared" ref="EHU71" si="1841">EHU64-EHU69</f>
        <v>0</v>
      </c>
      <c r="EHV71" s="607"/>
      <c r="EHW71" s="598">
        <f t="shared" ref="EHW71" si="1842">EHW64-EHW69</f>
        <v>0</v>
      </c>
      <c r="EHX71" s="607"/>
      <c r="EHY71" s="598">
        <f t="shared" ref="EHY71" si="1843">EHY64-EHY69</f>
        <v>0</v>
      </c>
      <c r="EHZ71" s="607"/>
      <c r="EIA71" s="598">
        <f t="shared" ref="EIA71" si="1844">EIA64-EIA69</f>
        <v>0</v>
      </c>
      <c r="EIB71" s="607"/>
      <c r="EIC71" s="598">
        <f t="shared" ref="EIC71" si="1845">EIC64-EIC69</f>
        <v>0</v>
      </c>
      <c r="EID71" s="607"/>
      <c r="EIE71" s="598">
        <f t="shared" ref="EIE71" si="1846">EIE64-EIE69</f>
        <v>0</v>
      </c>
      <c r="EIF71" s="607"/>
      <c r="EIG71" s="598">
        <f t="shared" ref="EIG71" si="1847">EIG64-EIG69</f>
        <v>0</v>
      </c>
      <c r="EIH71" s="607"/>
      <c r="EII71" s="598">
        <f t="shared" ref="EII71" si="1848">EII64-EII69</f>
        <v>0</v>
      </c>
      <c r="EIJ71" s="607"/>
      <c r="EIK71" s="598">
        <f t="shared" ref="EIK71" si="1849">EIK64-EIK69</f>
        <v>0</v>
      </c>
      <c r="EIL71" s="607"/>
      <c r="EIM71" s="598">
        <f t="shared" ref="EIM71" si="1850">EIM64-EIM69</f>
        <v>0</v>
      </c>
      <c r="EIN71" s="607"/>
      <c r="EIO71" s="598">
        <f t="shared" ref="EIO71" si="1851">EIO64-EIO69</f>
        <v>0</v>
      </c>
      <c r="EIP71" s="607"/>
      <c r="EIQ71" s="598">
        <f t="shared" ref="EIQ71" si="1852">EIQ64-EIQ69</f>
        <v>0</v>
      </c>
      <c r="EIR71" s="607"/>
      <c r="EIS71" s="598">
        <f t="shared" ref="EIS71" si="1853">EIS64-EIS69</f>
        <v>0</v>
      </c>
      <c r="EIT71" s="607"/>
      <c r="EIU71" s="598">
        <f t="shared" ref="EIU71" si="1854">EIU64-EIU69</f>
        <v>0</v>
      </c>
      <c r="EIV71" s="607"/>
      <c r="EIW71" s="598">
        <f t="shared" ref="EIW71" si="1855">EIW64-EIW69</f>
        <v>0</v>
      </c>
      <c r="EIX71" s="607"/>
      <c r="EIY71" s="598">
        <f t="shared" ref="EIY71" si="1856">EIY64-EIY69</f>
        <v>0</v>
      </c>
      <c r="EIZ71" s="607"/>
      <c r="EJA71" s="598">
        <f t="shared" ref="EJA71" si="1857">EJA64-EJA69</f>
        <v>0</v>
      </c>
      <c r="EJB71" s="607"/>
      <c r="EJC71" s="598">
        <f t="shared" ref="EJC71" si="1858">EJC64-EJC69</f>
        <v>0</v>
      </c>
      <c r="EJD71" s="607"/>
      <c r="EJE71" s="598">
        <f t="shared" ref="EJE71" si="1859">EJE64-EJE69</f>
        <v>0</v>
      </c>
      <c r="EJF71" s="607"/>
      <c r="EJG71" s="598">
        <f t="shared" ref="EJG71" si="1860">EJG64-EJG69</f>
        <v>0</v>
      </c>
      <c r="EJH71" s="607"/>
      <c r="EJI71" s="598">
        <f t="shared" ref="EJI71" si="1861">EJI64-EJI69</f>
        <v>0</v>
      </c>
      <c r="EJJ71" s="607"/>
      <c r="EJK71" s="598">
        <f t="shared" ref="EJK71" si="1862">EJK64-EJK69</f>
        <v>0</v>
      </c>
      <c r="EJL71" s="607"/>
      <c r="EJM71" s="598">
        <f t="shared" ref="EJM71" si="1863">EJM64-EJM69</f>
        <v>0</v>
      </c>
      <c r="EJN71" s="607"/>
      <c r="EJO71" s="598">
        <f t="shared" ref="EJO71" si="1864">EJO64-EJO69</f>
        <v>0</v>
      </c>
      <c r="EJP71" s="607"/>
      <c r="EJQ71" s="598">
        <f t="shared" ref="EJQ71" si="1865">EJQ64-EJQ69</f>
        <v>0</v>
      </c>
      <c r="EJR71" s="607"/>
      <c r="EJS71" s="598">
        <f t="shared" ref="EJS71" si="1866">EJS64-EJS69</f>
        <v>0</v>
      </c>
      <c r="EJT71" s="607"/>
      <c r="EJU71" s="598">
        <f t="shared" ref="EJU71" si="1867">EJU64-EJU69</f>
        <v>0</v>
      </c>
      <c r="EJV71" s="607"/>
      <c r="EJW71" s="598">
        <f t="shared" ref="EJW71" si="1868">EJW64-EJW69</f>
        <v>0</v>
      </c>
      <c r="EJX71" s="607"/>
      <c r="EJY71" s="598">
        <f t="shared" ref="EJY71" si="1869">EJY64-EJY69</f>
        <v>0</v>
      </c>
      <c r="EJZ71" s="607"/>
      <c r="EKA71" s="598">
        <f t="shared" ref="EKA71" si="1870">EKA64-EKA69</f>
        <v>0</v>
      </c>
      <c r="EKB71" s="607"/>
      <c r="EKC71" s="598">
        <f t="shared" ref="EKC71" si="1871">EKC64-EKC69</f>
        <v>0</v>
      </c>
      <c r="EKD71" s="607"/>
      <c r="EKE71" s="598">
        <f t="shared" ref="EKE71" si="1872">EKE64-EKE69</f>
        <v>0</v>
      </c>
      <c r="EKF71" s="607"/>
      <c r="EKG71" s="598">
        <f t="shared" ref="EKG71" si="1873">EKG64-EKG69</f>
        <v>0</v>
      </c>
      <c r="EKH71" s="607"/>
      <c r="EKI71" s="598">
        <f t="shared" ref="EKI71" si="1874">EKI64-EKI69</f>
        <v>0</v>
      </c>
      <c r="EKJ71" s="607"/>
      <c r="EKK71" s="598">
        <f t="shared" ref="EKK71" si="1875">EKK64-EKK69</f>
        <v>0</v>
      </c>
      <c r="EKL71" s="607"/>
      <c r="EKM71" s="598">
        <f t="shared" ref="EKM71" si="1876">EKM64-EKM69</f>
        <v>0</v>
      </c>
      <c r="EKN71" s="607"/>
      <c r="EKO71" s="598">
        <f t="shared" ref="EKO71" si="1877">EKO64-EKO69</f>
        <v>0</v>
      </c>
      <c r="EKP71" s="607"/>
      <c r="EKQ71" s="598">
        <f t="shared" ref="EKQ71" si="1878">EKQ64-EKQ69</f>
        <v>0</v>
      </c>
      <c r="EKR71" s="607"/>
      <c r="EKS71" s="598">
        <f t="shared" ref="EKS71" si="1879">EKS64-EKS69</f>
        <v>0</v>
      </c>
      <c r="EKT71" s="607"/>
      <c r="EKU71" s="598">
        <f t="shared" ref="EKU71" si="1880">EKU64-EKU69</f>
        <v>0</v>
      </c>
      <c r="EKV71" s="607"/>
      <c r="EKW71" s="598">
        <f t="shared" ref="EKW71" si="1881">EKW64-EKW69</f>
        <v>0</v>
      </c>
      <c r="EKX71" s="607"/>
      <c r="EKY71" s="598">
        <f t="shared" ref="EKY71" si="1882">EKY64-EKY69</f>
        <v>0</v>
      </c>
      <c r="EKZ71" s="607"/>
      <c r="ELA71" s="598">
        <f t="shared" ref="ELA71" si="1883">ELA64-ELA69</f>
        <v>0</v>
      </c>
      <c r="ELB71" s="607"/>
      <c r="ELC71" s="598">
        <f t="shared" ref="ELC71" si="1884">ELC64-ELC69</f>
        <v>0</v>
      </c>
      <c r="ELD71" s="607"/>
      <c r="ELE71" s="598">
        <f t="shared" ref="ELE71" si="1885">ELE64-ELE69</f>
        <v>0</v>
      </c>
      <c r="ELF71" s="607"/>
      <c r="ELG71" s="598">
        <f t="shared" ref="ELG71" si="1886">ELG64-ELG69</f>
        <v>0</v>
      </c>
      <c r="ELH71" s="607"/>
      <c r="ELI71" s="598">
        <f t="shared" ref="ELI71" si="1887">ELI64-ELI69</f>
        <v>0</v>
      </c>
      <c r="ELJ71" s="607"/>
      <c r="ELK71" s="598">
        <f t="shared" ref="ELK71" si="1888">ELK64-ELK69</f>
        <v>0</v>
      </c>
      <c r="ELL71" s="607"/>
      <c r="ELM71" s="598">
        <f t="shared" ref="ELM71" si="1889">ELM64-ELM69</f>
        <v>0</v>
      </c>
      <c r="ELN71" s="607"/>
      <c r="ELO71" s="598">
        <f t="shared" ref="ELO71" si="1890">ELO64-ELO69</f>
        <v>0</v>
      </c>
      <c r="ELP71" s="607"/>
      <c r="ELQ71" s="598">
        <f t="shared" ref="ELQ71" si="1891">ELQ64-ELQ69</f>
        <v>0</v>
      </c>
      <c r="ELR71" s="607"/>
      <c r="ELS71" s="598">
        <f t="shared" ref="ELS71" si="1892">ELS64-ELS69</f>
        <v>0</v>
      </c>
      <c r="ELT71" s="607"/>
      <c r="ELU71" s="598">
        <f t="shared" ref="ELU71" si="1893">ELU64-ELU69</f>
        <v>0</v>
      </c>
      <c r="ELV71" s="607"/>
      <c r="ELW71" s="598">
        <f t="shared" ref="ELW71" si="1894">ELW64-ELW69</f>
        <v>0</v>
      </c>
      <c r="ELX71" s="607"/>
      <c r="ELY71" s="598">
        <f t="shared" ref="ELY71" si="1895">ELY64-ELY69</f>
        <v>0</v>
      </c>
      <c r="ELZ71" s="607"/>
      <c r="EMA71" s="598">
        <f t="shared" ref="EMA71" si="1896">EMA64-EMA69</f>
        <v>0</v>
      </c>
      <c r="EMB71" s="607"/>
      <c r="EMC71" s="598">
        <f t="shared" ref="EMC71" si="1897">EMC64-EMC69</f>
        <v>0</v>
      </c>
      <c r="EMD71" s="607"/>
      <c r="EME71" s="598">
        <f t="shared" ref="EME71" si="1898">EME64-EME69</f>
        <v>0</v>
      </c>
      <c r="EMF71" s="607"/>
      <c r="EMG71" s="598">
        <f t="shared" ref="EMG71" si="1899">EMG64-EMG69</f>
        <v>0</v>
      </c>
      <c r="EMH71" s="607"/>
      <c r="EMI71" s="598">
        <f t="shared" ref="EMI71" si="1900">EMI64-EMI69</f>
        <v>0</v>
      </c>
      <c r="EMJ71" s="607"/>
      <c r="EMK71" s="598">
        <f t="shared" ref="EMK71" si="1901">EMK64-EMK69</f>
        <v>0</v>
      </c>
      <c r="EML71" s="607"/>
      <c r="EMM71" s="598">
        <f t="shared" ref="EMM71" si="1902">EMM64-EMM69</f>
        <v>0</v>
      </c>
      <c r="EMN71" s="607"/>
      <c r="EMO71" s="598">
        <f t="shared" ref="EMO71" si="1903">EMO64-EMO69</f>
        <v>0</v>
      </c>
      <c r="EMP71" s="607"/>
      <c r="EMQ71" s="598">
        <f t="shared" ref="EMQ71" si="1904">EMQ64-EMQ69</f>
        <v>0</v>
      </c>
      <c r="EMR71" s="607"/>
      <c r="EMS71" s="598">
        <f t="shared" ref="EMS71" si="1905">EMS64-EMS69</f>
        <v>0</v>
      </c>
      <c r="EMT71" s="607"/>
      <c r="EMU71" s="598">
        <f t="shared" ref="EMU71" si="1906">EMU64-EMU69</f>
        <v>0</v>
      </c>
      <c r="EMV71" s="607"/>
      <c r="EMW71" s="598">
        <f t="shared" ref="EMW71" si="1907">EMW64-EMW69</f>
        <v>0</v>
      </c>
      <c r="EMX71" s="607"/>
      <c r="EMY71" s="598">
        <f t="shared" ref="EMY71" si="1908">EMY64-EMY69</f>
        <v>0</v>
      </c>
      <c r="EMZ71" s="607"/>
      <c r="ENA71" s="598">
        <f t="shared" ref="ENA71" si="1909">ENA64-ENA69</f>
        <v>0</v>
      </c>
      <c r="ENB71" s="607"/>
      <c r="ENC71" s="598">
        <f t="shared" ref="ENC71" si="1910">ENC64-ENC69</f>
        <v>0</v>
      </c>
      <c r="END71" s="607"/>
      <c r="ENE71" s="598">
        <f t="shared" ref="ENE71" si="1911">ENE64-ENE69</f>
        <v>0</v>
      </c>
      <c r="ENF71" s="607"/>
      <c r="ENG71" s="598">
        <f t="shared" ref="ENG71" si="1912">ENG64-ENG69</f>
        <v>0</v>
      </c>
      <c r="ENH71" s="607"/>
      <c r="ENI71" s="598">
        <f t="shared" ref="ENI71" si="1913">ENI64-ENI69</f>
        <v>0</v>
      </c>
      <c r="ENJ71" s="607"/>
      <c r="ENK71" s="598">
        <f t="shared" ref="ENK71" si="1914">ENK64-ENK69</f>
        <v>0</v>
      </c>
      <c r="ENL71" s="607"/>
      <c r="ENM71" s="598">
        <f t="shared" ref="ENM71" si="1915">ENM64-ENM69</f>
        <v>0</v>
      </c>
      <c r="ENN71" s="607"/>
      <c r="ENO71" s="598">
        <f t="shared" ref="ENO71" si="1916">ENO64-ENO69</f>
        <v>0</v>
      </c>
      <c r="ENP71" s="607"/>
      <c r="ENQ71" s="598">
        <f t="shared" ref="ENQ71" si="1917">ENQ64-ENQ69</f>
        <v>0</v>
      </c>
      <c r="ENR71" s="607"/>
      <c r="ENS71" s="598">
        <f t="shared" ref="ENS71" si="1918">ENS64-ENS69</f>
        <v>0</v>
      </c>
      <c r="ENT71" s="607"/>
      <c r="ENU71" s="598">
        <f t="shared" ref="ENU71" si="1919">ENU64-ENU69</f>
        <v>0</v>
      </c>
      <c r="ENV71" s="607"/>
      <c r="ENW71" s="598">
        <f t="shared" ref="ENW71" si="1920">ENW64-ENW69</f>
        <v>0</v>
      </c>
      <c r="ENX71" s="607"/>
      <c r="ENY71" s="598">
        <f t="shared" ref="ENY71" si="1921">ENY64-ENY69</f>
        <v>0</v>
      </c>
      <c r="ENZ71" s="607"/>
      <c r="EOA71" s="598">
        <f t="shared" ref="EOA71" si="1922">EOA64-EOA69</f>
        <v>0</v>
      </c>
      <c r="EOB71" s="607"/>
      <c r="EOC71" s="598">
        <f t="shared" ref="EOC71" si="1923">EOC64-EOC69</f>
        <v>0</v>
      </c>
      <c r="EOD71" s="607"/>
      <c r="EOE71" s="598">
        <f t="shared" ref="EOE71" si="1924">EOE64-EOE69</f>
        <v>0</v>
      </c>
      <c r="EOF71" s="607"/>
      <c r="EOG71" s="598">
        <f t="shared" ref="EOG71" si="1925">EOG64-EOG69</f>
        <v>0</v>
      </c>
      <c r="EOH71" s="607"/>
      <c r="EOI71" s="598">
        <f t="shared" ref="EOI71" si="1926">EOI64-EOI69</f>
        <v>0</v>
      </c>
      <c r="EOJ71" s="607"/>
      <c r="EOK71" s="598">
        <f t="shared" ref="EOK71" si="1927">EOK64-EOK69</f>
        <v>0</v>
      </c>
      <c r="EOL71" s="607"/>
      <c r="EOM71" s="598">
        <f t="shared" ref="EOM71" si="1928">EOM64-EOM69</f>
        <v>0</v>
      </c>
      <c r="EON71" s="607"/>
      <c r="EOO71" s="598">
        <f t="shared" ref="EOO71" si="1929">EOO64-EOO69</f>
        <v>0</v>
      </c>
      <c r="EOP71" s="607"/>
      <c r="EOQ71" s="598">
        <f t="shared" ref="EOQ71" si="1930">EOQ64-EOQ69</f>
        <v>0</v>
      </c>
      <c r="EOR71" s="607"/>
      <c r="EOS71" s="598">
        <f t="shared" ref="EOS71" si="1931">EOS64-EOS69</f>
        <v>0</v>
      </c>
      <c r="EOT71" s="607"/>
      <c r="EOU71" s="598">
        <f t="shared" ref="EOU71" si="1932">EOU64-EOU69</f>
        <v>0</v>
      </c>
      <c r="EOV71" s="607"/>
      <c r="EOW71" s="598">
        <f t="shared" ref="EOW71" si="1933">EOW64-EOW69</f>
        <v>0</v>
      </c>
      <c r="EOX71" s="607"/>
      <c r="EOY71" s="598">
        <f t="shared" ref="EOY71" si="1934">EOY64-EOY69</f>
        <v>0</v>
      </c>
      <c r="EOZ71" s="607"/>
      <c r="EPA71" s="598">
        <f t="shared" ref="EPA71" si="1935">EPA64-EPA69</f>
        <v>0</v>
      </c>
      <c r="EPB71" s="607"/>
      <c r="EPC71" s="598">
        <f t="shared" ref="EPC71" si="1936">EPC64-EPC69</f>
        <v>0</v>
      </c>
      <c r="EPD71" s="607"/>
      <c r="EPE71" s="598">
        <f t="shared" ref="EPE71" si="1937">EPE64-EPE69</f>
        <v>0</v>
      </c>
      <c r="EPF71" s="607"/>
      <c r="EPG71" s="598">
        <f t="shared" ref="EPG71" si="1938">EPG64-EPG69</f>
        <v>0</v>
      </c>
      <c r="EPH71" s="607"/>
      <c r="EPI71" s="598">
        <f t="shared" ref="EPI71" si="1939">EPI64-EPI69</f>
        <v>0</v>
      </c>
      <c r="EPJ71" s="607"/>
      <c r="EPK71" s="598">
        <f t="shared" ref="EPK71" si="1940">EPK64-EPK69</f>
        <v>0</v>
      </c>
      <c r="EPL71" s="607"/>
      <c r="EPM71" s="598">
        <f t="shared" ref="EPM71" si="1941">EPM64-EPM69</f>
        <v>0</v>
      </c>
      <c r="EPN71" s="607"/>
      <c r="EPO71" s="598">
        <f t="shared" ref="EPO71" si="1942">EPO64-EPO69</f>
        <v>0</v>
      </c>
      <c r="EPP71" s="607"/>
      <c r="EPQ71" s="598">
        <f t="shared" ref="EPQ71" si="1943">EPQ64-EPQ69</f>
        <v>0</v>
      </c>
      <c r="EPR71" s="607"/>
      <c r="EPS71" s="598">
        <f t="shared" ref="EPS71" si="1944">EPS64-EPS69</f>
        <v>0</v>
      </c>
      <c r="EPT71" s="607"/>
      <c r="EPU71" s="598">
        <f t="shared" ref="EPU71" si="1945">EPU64-EPU69</f>
        <v>0</v>
      </c>
      <c r="EPV71" s="607"/>
      <c r="EPW71" s="598">
        <f t="shared" ref="EPW71" si="1946">EPW64-EPW69</f>
        <v>0</v>
      </c>
      <c r="EPX71" s="607"/>
      <c r="EPY71" s="598">
        <f t="shared" ref="EPY71" si="1947">EPY64-EPY69</f>
        <v>0</v>
      </c>
      <c r="EPZ71" s="607"/>
      <c r="EQA71" s="598">
        <f t="shared" ref="EQA71" si="1948">EQA64-EQA69</f>
        <v>0</v>
      </c>
      <c r="EQB71" s="607"/>
      <c r="EQC71" s="598">
        <f t="shared" ref="EQC71" si="1949">EQC64-EQC69</f>
        <v>0</v>
      </c>
      <c r="EQD71" s="607"/>
      <c r="EQE71" s="598">
        <f t="shared" ref="EQE71" si="1950">EQE64-EQE69</f>
        <v>0</v>
      </c>
      <c r="EQF71" s="607"/>
      <c r="EQG71" s="598">
        <f t="shared" ref="EQG71" si="1951">EQG64-EQG69</f>
        <v>0</v>
      </c>
      <c r="EQH71" s="607"/>
      <c r="EQI71" s="598">
        <f t="shared" ref="EQI71" si="1952">EQI64-EQI69</f>
        <v>0</v>
      </c>
      <c r="EQJ71" s="607"/>
      <c r="EQK71" s="598">
        <f t="shared" ref="EQK71" si="1953">EQK64-EQK69</f>
        <v>0</v>
      </c>
      <c r="EQL71" s="607"/>
      <c r="EQM71" s="598">
        <f t="shared" ref="EQM71" si="1954">EQM64-EQM69</f>
        <v>0</v>
      </c>
      <c r="EQN71" s="607"/>
      <c r="EQO71" s="598">
        <f t="shared" ref="EQO71" si="1955">EQO64-EQO69</f>
        <v>0</v>
      </c>
      <c r="EQP71" s="607"/>
      <c r="EQQ71" s="598">
        <f t="shared" ref="EQQ71" si="1956">EQQ64-EQQ69</f>
        <v>0</v>
      </c>
      <c r="EQR71" s="607"/>
      <c r="EQS71" s="598">
        <f t="shared" ref="EQS71" si="1957">EQS64-EQS69</f>
        <v>0</v>
      </c>
      <c r="EQT71" s="607"/>
      <c r="EQU71" s="598">
        <f t="shared" ref="EQU71" si="1958">EQU64-EQU69</f>
        <v>0</v>
      </c>
      <c r="EQV71" s="607"/>
      <c r="EQW71" s="598">
        <f t="shared" ref="EQW71" si="1959">EQW64-EQW69</f>
        <v>0</v>
      </c>
      <c r="EQX71" s="607"/>
      <c r="EQY71" s="598">
        <f t="shared" ref="EQY71" si="1960">EQY64-EQY69</f>
        <v>0</v>
      </c>
      <c r="EQZ71" s="607"/>
      <c r="ERA71" s="598">
        <f t="shared" ref="ERA71" si="1961">ERA64-ERA69</f>
        <v>0</v>
      </c>
      <c r="ERB71" s="607"/>
      <c r="ERC71" s="598">
        <f t="shared" ref="ERC71" si="1962">ERC64-ERC69</f>
        <v>0</v>
      </c>
      <c r="ERD71" s="607"/>
      <c r="ERE71" s="598">
        <f t="shared" ref="ERE71" si="1963">ERE64-ERE69</f>
        <v>0</v>
      </c>
      <c r="ERF71" s="607"/>
      <c r="ERG71" s="598">
        <f t="shared" ref="ERG71" si="1964">ERG64-ERG69</f>
        <v>0</v>
      </c>
      <c r="ERH71" s="607"/>
      <c r="ERI71" s="598">
        <f t="shared" ref="ERI71" si="1965">ERI64-ERI69</f>
        <v>0</v>
      </c>
      <c r="ERJ71" s="607"/>
      <c r="ERK71" s="598">
        <f t="shared" ref="ERK71" si="1966">ERK64-ERK69</f>
        <v>0</v>
      </c>
      <c r="ERL71" s="607"/>
      <c r="ERM71" s="598">
        <f t="shared" ref="ERM71" si="1967">ERM64-ERM69</f>
        <v>0</v>
      </c>
      <c r="ERN71" s="607"/>
      <c r="ERO71" s="598">
        <f t="shared" ref="ERO71" si="1968">ERO64-ERO69</f>
        <v>0</v>
      </c>
      <c r="ERP71" s="607"/>
      <c r="ERQ71" s="598">
        <f t="shared" ref="ERQ71" si="1969">ERQ64-ERQ69</f>
        <v>0</v>
      </c>
      <c r="ERR71" s="607"/>
      <c r="ERS71" s="598">
        <f t="shared" ref="ERS71" si="1970">ERS64-ERS69</f>
        <v>0</v>
      </c>
      <c r="ERT71" s="607"/>
      <c r="ERU71" s="598">
        <f t="shared" ref="ERU71" si="1971">ERU64-ERU69</f>
        <v>0</v>
      </c>
      <c r="ERV71" s="607"/>
      <c r="ERW71" s="598">
        <f t="shared" ref="ERW71" si="1972">ERW64-ERW69</f>
        <v>0</v>
      </c>
      <c r="ERX71" s="607"/>
      <c r="ERY71" s="598">
        <f t="shared" ref="ERY71" si="1973">ERY64-ERY69</f>
        <v>0</v>
      </c>
      <c r="ERZ71" s="607"/>
      <c r="ESA71" s="598">
        <f t="shared" ref="ESA71" si="1974">ESA64-ESA69</f>
        <v>0</v>
      </c>
      <c r="ESB71" s="607"/>
      <c r="ESC71" s="598">
        <f t="shared" ref="ESC71" si="1975">ESC64-ESC69</f>
        <v>0</v>
      </c>
      <c r="ESD71" s="607"/>
      <c r="ESE71" s="598">
        <f t="shared" ref="ESE71" si="1976">ESE64-ESE69</f>
        <v>0</v>
      </c>
      <c r="ESF71" s="607"/>
      <c r="ESG71" s="598">
        <f t="shared" ref="ESG71" si="1977">ESG64-ESG69</f>
        <v>0</v>
      </c>
      <c r="ESH71" s="607"/>
      <c r="ESI71" s="598">
        <f t="shared" ref="ESI71" si="1978">ESI64-ESI69</f>
        <v>0</v>
      </c>
      <c r="ESJ71" s="607"/>
      <c r="ESK71" s="598">
        <f t="shared" ref="ESK71" si="1979">ESK64-ESK69</f>
        <v>0</v>
      </c>
      <c r="ESL71" s="607"/>
      <c r="ESM71" s="598">
        <f t="shared" ref="ESM71" si="1980">ESM64-ESM69</f>
        <v>0</v>
      </c>
      <c r="ESN71" s="607"/>
      <c r="ESO71" s="598">
        <f t="shared" ref="ESO71" si="1981">ESO64-ESO69</f>
        <v>0</v>
      </c>
      <c r="ESP71" s="607"/>
      <c r="ESQ71" s="598">
        <f t="shared" ref="ESQ71" si="1982">ESQ64-ESQ69</f>
        <v>0</v>
      </c>
      <c r="ESR71" s="607"/>
      <c r="ESS71" s="598">
        <f t="shared" ref="ESS71" si="1983">ESS64-ESS69</f>
        <v>0</v>
      </c>
      <c r="EST71" s="607"/>
      <c r="ESU71" s="598">
        <f t="shared" ref="ESU71" si="1984">ESU64-ESU69</f>
        <v>0</v>
      </c>
      <c r="ESV71" s="607"/>
      <c r="ESW71" s="598">
        <f t="shared" ref="ESW71" si="1985">ESW64-ESW69</f>
        <v>0</v>
      </c>
      <c r="ESX71" s="607"/>
      <c r="ESY71" s="598">
        <f t="shared" ref="ESY71" si="1986">ESY64-ESY69</f>
        <v>0</v>
      </c>
      <c r="ESZ71" s="607"/>
      <c r="ETA71" s="598">
        <f t="shared" ref="ETA71" si="1987">ETA64-ETA69</f>
        <v>0</v>
      </c>
      <c r="ETB71" s="607"/>
      <c r="ETC71" s="598">
        <f t="shared" ref="ETC71" si="1988">ETC64-ETC69</f>
        <v>0</v>
      </c>
      <c r="ETD71" s="607"/>
      <c r="ETE71" s="598">
        <f t="shared" ref="ETE71" si="1989">ETE64-ETE69</f>
        <v>0</v>
      </c>
      <c r="ETF71" s="607"/>
      <c r="ETG71" s="598">
        <f t="shared" ref="ETG71" si="1990">ETG64-ETG69</f>
        <v>0</v>
      </c>
      <c r="ETH71" s="607"/>
      <c r="ETI71" s="598">
        <f t="shared" ref="ETI71" si="1991">ETI64-ETI69</f>
        <v>0</v>
      </c>
      <c r="ETJ71" s="607"/>
      <c r="ETK71" s="598">
        <f t="shared" ref="ETK71" si="1992">ETK64-ETK69</f>
        <v>0</v>
      </c>
      <c r="ETL71" s="607"/>
      <c r="ETM71" s="598">
        <f t="shared" ref="ETM71" si="1993">ETM64-ETM69</f>
        <v>0</v>
      </c>
      <c r="ETN71" s="607"/>
      <c r="ETO71" s="598">
        <f t="shared" ref="ETO71" si="1994">ETO64-ETO69</f>
        <v>0</v>
      </c>
      <c r="ETP71" s="607"/>
      <c r="ETQ71" s="598">
        <f t="shared" ref="ETQ71" si="1995">ETQ64-ETQ69</f>
        <v>0</v>
      </c>
      <c r="ETR71" s="607"/>
      <c r="ETS71" s="598">
        <f t="shared" ref="ETS71" si="1996">ETS64-ETS69</f>
        <v>0</v>
      </c>
      <c r="ETT71" s="607"/>
      <c r="ETU71" s="598">
        <f t="shared" ref="ETU71" si="1997">ETU64-ETU69</f>
        <v>0</v>
      </c>
      <c r="ETV71" s="607"/>
      <c r="ETW71" s="598">
        <f t="shared" ref="ETW71" si="1998">ETW64-ETW69</f>
        <v>0</v>
      </c>
      <c r="ETX71" s="607"/>
      <c r="ETY71" s="598">
        <f t="shared" ref="ETY71" si="1999">ETY64-ETY69</f>
        <v>0</v>
      </c>
      <c r="ETZ71" s="607"/>
      <c r="EUA71" s="598">
        <f t="shared" ref="EUA71" si="2000">EUA64-EUA69</f>
        <v>0</v>
      </c>
      <c r="EUB71" s="607"/>
      <c r="EUC71" s="598">
        <f t="shared" ref="EUC71" si="2001">EUC64-EUC69</f>
        <v>0</v>
      </c>
      <c r="EUD71" s="607"/>
      <c r="EUE71" s="598">
        <f t="shared" ref="EUE71" si="2002">EUE64-EUE69</f>
        <v>0</v>
      </c>
      <c r="EUF71" s="607"/>
      <c r="EUG71" s="598">
        <f t="shared" ref="EUG71" si="2003">EUG64-EUG69</f>
        <v>0</v>
      </c>
      <c r="EUH71" s="607"/>
      <c r="EUI71" s="598">
        <f t="shared" ref="EUI71" si="2004">EUI64-EUI69</f>
        <v>0</v>
      </c>
      <c r="EUJ71" s="607"/>
      <c r="EUK71" s="598">
        <f t="shared" ref="EUK71" si="2005">EUK64-EUK69</f>
        <v>0</v>
      </c>
      <c r="EUL71" s="607"/>
      <c r="EUM71" s="598">
        <f t="shared" ref="EUM71" si="2006">EUM64-EUM69</f>
        <v>0</v>
      </c>
      <c r="EUN71" s="607"/>
      <c r="EUO71" s="598">
        <f t="shared" ref="EUO71" si="2007">EUO64-EUO69</f>
        <v>0</v>
      </c>
      <c r="EUP71" s="607"/>
      <c r="EUQ71" s="598">
        <f t="shared" ref="EUQ71" si="2008">EUQ64-EUQ69</f>
        <v>0</v>
      </c>
      <c r="EUR71" s="607"/>
      <c r="EUS71" s="598">
        <f t="shared" ref="EUS71" si="2009">EUS64-EUS69</f>
        <v>0</v>
      </c>
      <c r="EUT71" s="607"/>
      <c r="EUU71" s="598">
        <f t="shared" ref="EUU71" si="2010">EUU64-EUU69</f>
        <v>0</v>
      </c>
      <c r="EUV71" s="607"/>
      <c r="EUW71" s="598">
        <f t="shared" ref="EUW71" si="2011">EUW64-EUW69</f>
        <v>0</v>
      </c>
      <c r="EUX71" s="607"/>
      <c r="EUY71" s="598">
        <f t="shared" ref="EUY71" si="2012">EUY64-EUY69</f>
        <v>0</v>
      </c>
      <c r="EUZ71" s="607"/>
      <c r="EVA71" s="598">
        <f t="shared" ref="EVA71" si="2013">EVA64-EVA69</f>
        <v>0</v>
      </c>
      <c r="EVB71" s="607"/>
      <c r="EVC71" s="598">
        <f t="shared" ref="EVC71" si="2014">EVC64-EVC69</f>
        <v>0</v>
      </c>
      <c r="EVD71" s="607"/>
      <c r="EVE71" s="598">
        <f t="shared" ref="EVE71" si="2015">EVE64-EVE69</f>
        <v>0</v>
      </c>
      <c r="EVF71" s="607"/>
      <c r="EVG71" s="598">
        <f t="shared" ref="EVG71" si="2016">EVG64-EVG69</f>
        <v>0</v>
      </c>
      <c r="EVH71" s="607"/>
      <c r="EVI71" s="598">
        <f t="shared" ref="EVI71" si="2017">EVI64-EVI69</f>
        <v>0</v>
      </c>
      <c r="EVJ71" s="607"/>
      <c r="EVK71" s="598">
        <f t="shared" ref="EVK71" si="2018">EVK64-EVK69</f>
        <v>0</v>
      </c>
      <c r="EVL71" s="607"/>
      <c r="EVM71" s="598">
        <f t="shared" ref="EVM71" si="2019">EVM64-EVM69</f>
        <v>0</v>
      </c>
      <c r="EVN71" s="607"/>
      <c r="EVO71" s="598">
        <f t="shared" ref="EVO71" si="2020">EVO64-EVO69</f>
        <v>0</v>
      </c>
      <c r="EVP71" s="607"/>
      <c r="EVQ71" s="598">
        <f t="shared" ref="EVQ71" si="2021">EVQ64-EVQ69</f>
        <v>0</v>
      </c>
      <c r="EVR71" s="607"/>
      <c r="EVS71" s="598">
        <f t="shared" ref="EVS71" si="2022">EVS64-EVS69</f>
        <v>0</v>
      </c>
      <c r="EVT71" s="607"/>
      <c r="EVU71" s="598">
        <f t="shared" ref="EVU71" si="2023">EVU64-EVU69</f>
        <v>0</v>
      </c>
      <c r="EVV71" s="607"/>
      <c r="EVW71" s="598">
        <f t="shared" ref="EVW71" si="2024">EVW64-EVW69</f>
        <v>0</v>
      </c>
      <c r="EVX71" s="607"/>
      <c r="EVY71" s="598">
        <f t="shared" ref="EVY71" si="2025">EVY64-EVY69</f>
        <v>0</v>
      </c>
      <c r="EVZ71" s="607"/>
      <c r="EWA71" s="598">
        <f t="shared" ref="EWA71" si="2026">EWA64-EWA69</f>
        <v>0</v>
      </c>
      <c r="EWB71" s="607"/>
      <c r="EWC71" s="598">
        <f t="shared" ref="EWC71" si="2027">EWC64-EWC69</f>
        <v>0</v>
      </c>
      <c r="EWD71" s="607"/>
      <c r="EWE71" s="598">
        <f t="shared" ref="EWE71" si="2028">EWE64-EWE69</f>
        <v>0</v>
      </c>
      <c r="EWF71" s="607"/>
      <c r="EWG71" s="598">
        <f t="shared" ref="EWG71" si="2029">EWG64-EWG69</f>
        <v>0</v>
      </c>
      <c r="EWH71" s="607"/>
      <c r="EWI71" s="598">
        <f t="shared" ref="EWI71" si="2030">EWI64-EWI69</f>
        <v>0</v>
      </c>
      <c r="EWJ71" s="607"/>
      <c r="EWK71" s="598">
        <f t="shared" ref="EWK71" si="2031">EWK64-EWK69</f>
        <v>0</v>
      </c>
      <c r="EWL71" s="607"/>
      <c r="EWM71" s="598">
        <f t="shared" ref="EWM71" si="2032">EWM64-EWM69</f>
        <v>0</v>
      </c>
      <c r="EWN71" s="607"/>
      <c r="EWO71" s="598">
        <f t="shared" ref="EWO71" si="2033">EWO64-EWO69</f>
        <v>0</v>
      </c>
      <c r="EWP71" s="607"/>
      <c r="EWQ71" s="598">
        <f t="shared" ref="EWQ71" si="2034">EWQ64-EWQ69</f>
        <v>0</v>
      </c>
      <c r="EWR71" s="607"/>
      <c r="EWS71" s="598">
        <f t="shared" ref="EWS71" si="2035">EWS64-EWS69</f>
        <v>0</v>
      </c>
      <c r="EWT71" s="607"/>
      <c r="EWU71" s="598">
        <f t="shared" ref="EWU71" si="2036">EWU64-EWU69</f>
        <v>0</v>
      </c>
      <c r="EWV71" s="607"/>
      <c r="EWW71" s="598">
        <f t="shared" ref="EWW71" si="2037">EWW64-EWW69</f>
        <v>0</v>
      </c>
      <c r="EWX71" s="607"/>
      <c r="EWY71" s="598">
        <f t="shared" ref="EWY71" si="2038">EWY64-EWY69</f>
        <v>0</v>
      </c>
      <c r="EWZ71" s="607"/>
      <c r="EXA71" s="598">
        <f t="shared" ref="EXA71" si="2039">EXA64-EXA69</f>
        <v>0</v>
      </c>
      <c r="EXB71" s="607"/>
      <c r="EXC71" s="598">
        <f t="shared" ref="EXC71" si="2040">EXC64-EXC69</f>
        <v>0</v>
      </c>
      <c r="EXD71" s="607"/>
      <c r="EXE71" s="598">
        <f t="shared" ref="EXE71" si="2041">EXE64-EXE69</f>
        <v>0</v>
      </c>
      <c r="EXF71" s="607"/>
      <c r="EXG71" s="598">
        <f t="shared" ref="EXG71" si="2042">EXG64-EXG69</f>
        <v>0</v>
      </c>
      <c r="EXH71" s="607"/>
      <c r="EXI71" s="598">
        <f t="shared" ref="EXI71" si="2043">EXI64-EXI69</f>
        <v>0</v>
      </c>
      <c r="EXJ71" s="607"/>
      <c r="EXK71" s="598">
        <f t="shared" ref="EXK71" si="2044">EXK64-EXK69</f>
        <v>0</v>
      </c>
      <c r="EXL71" s="607"/>
      <c r="EXM71" s="598">
        <f t="shared" ref="EXM71" si="2045">EXM64-EXM69</f>
        <v>0</v>
      </c>
      <c r="EXN71" s="607"/>
      <c r="EXO71" s="598">
        <f t="shared" ref="EXO71" si="2046">EXO64-EXO69</f>
        <v>0</v>
      </c>
      <c r="EXP71" s="607"/>
      <c r="EXQ71" s="598">
        <f t="shared" ref="EXQ71" si="2047">EXQ64-EXQ69</f>
        <v>0</v>
      </c>
      <c r="EXR71" s="607"/>
      <c r="EXS71" s="598">
        <f t="shared" ref="EXS71" si="2048">EXS64-EXS69</f>
        <v>0</v>
      </c>
      <c r="EXT71" s="607"/>
      <c r="EXU71" s="598">
        <f t="shared" ref="EXU71" si="2049">EXU64-EXU69</f>
        <v>0</v>
      </c>
      <c r="EXV71" s="607"/>
      <c r="EXW71" s="598">
        <f t="shared" ref="EXW71" si="2050">EXW64-EXW69</f>
        <v>0</v>
      </c>
      <c r="EXX71" s="607"/>
      <c r="EXY71" s="598">
        <f t="shared" ref="EXY71" si="2051">EXY64-EXY69</f>
        <v>0</v>
      </c>
      <c r="EXZ71" s="607"/>
      <c r="EYA71" s="598">
        <f t="shared" ref="EYA71" si="2052">EYA64-EYA69</f>
        <v>0</v>
      </c>
      <c r="EYB71" s="607"/>
      <c r="EYC71" s="598">
        <f t="shared" ref="EYC71" si="2053">EYC64-EYC69</f>
        <v>0</v>
      </c>
      <c r="EYD71" s="607"/>
      <c r="EYE71" s="598">
        <f t="shared" ref="EYE71" si="2054">EYE64-EYE69</f>
        <v>0</v>
      </c>
      <c r="EYF71" s="607"/>
      <c r="EYG71" s="598">
        <f t="shared" ref="EYG71" si="2055">EYG64-EYG69</f>
        <v>0</v>
      </c>
      <c r="EYH71" s="607"/>
      <c r="EYI71" s="598">
        <f t="shared" ref="EYI71" si="2056">EYI64-EYI69</f>
        <v>0</v>
      </c>
      <c r="EYJ71" s="607"/>
      <c r="EYK71" s="598">
        <f t="shared" ref="EYK71" si="2057">EYK64-EYK69</f>
        <v>0</v>
      </c>
      <c r="EYL71" s="607"/>
      <c r="EYM71" s="598">
        <f t="shared" ref="EYM71" si="2058">EYM64-EYM69</f>
        <v>0</v>
      </c>
      <c r="EYN71" s="607"/>
      <c r="EYO71" s="598">
        <f t="shared" ref="EYO71" si="2059">EYO64-EYO69</f>
        <v>0</v>
      </c>
      <c r="EYP71" s="607"/>
      <c r="EYQ71" s="598">
        <f t="shared" ref="EYQ71" si="2060">EYQ64-EYQ69</f>
        <v>0</v>
      </c>
      <c r="EYR71" s="607"/>
      <c r="EYS71" s="598">
        <f t="shared" ref="EYS71" si="2061">EYS64-EYS69</f>
        <v>0</v>
      </c>
      <c r="EYT71" s="607"/>
      <c r="EYU71" s="598">
        <f t="shared" ref="EYU71" si="2062">EYU64-EYU69</f>
        <v>0</v>
      </c>
      <c r="EYV71" s="607"/>
      <c r="EYW71" s="598">
        <f t="shared" ref="EYW71" si="2063">EYW64-EYW69</f>
        <v>0</v>
      </c>
      <c r="EYX71" s="607"/>
      <c r="EYY71" s="598">
        <f t="shared" ref="EYY71" si="2064">EYY64-EYY69</f>
        <v>0</v>
      </c>
      <c r="EYZ71" s="607"/>
      <c r="EZA71" s="598">
        <f t="shared" ref="EZA71" si="2065">EZA64-EZA69</f>
        <v>0</v>
      </c>
      <c r="EZB71" s="607"/>
      <c r="EZC71" s="598">
        <f t="shared" ref="EZC71" si="2066">EZC64-EZC69</f>
        <v>0</v>
      </c>
      <c r="EZD71" s="607"/>
      <c r="EZE71" s="598">
        <f t="shared" ref="EZE71" si="2067">EZE64-EZE69</f>
        <v>0</v>
      </c>
      <c r="EZF71" s="607"/>
      <c r="EZG71" s="598">
        <f t="shared" ref="EZG71" si="2068">EZG64-EZG69</f>
        <v>0</v>
      </c>
      <c r="EZH71" s="607"/>
      <c r="EZI71" s="598">
        <f t="shared" ref="EZI71" si="2069">EZI64-EZI69</f>
        <v>0</v>
      </c>
      <c r="EZJ71" s="607"/>
      <c r="EZK71" s="598">
        <f t="shared" ref="EZK71" si="2070">EZK64-EZK69</f>
        <v>0</v>
      </c>
      <c r="EZL71" s="607"/>
      <c r="EZM71" s="598">
        <f t="shared" ref="EZM71" si="2071">EZM64-EZM69</f>
        <v>0</v>
      </c>
      <c r="EZN71" s="607"/>
      <c r="EZO71" s="598">
        <f t="shared" ref="EZO71" si="2072">EZO64-EZO69</f>
        <v>0</v>
      </c>
      <c r="EZP71" s="607"/>
      <c r="EZQ71" s="598">
        <f t="shared" ref="EZQ71" si="2073">EZQ64-EZQ69</f>
        <v>0</v>
      </c>
      <c r="EZR71" s="607"/>
      <c r="EZS71" s="598">
        <f t="shared" ref="EZS71" si="2074">EZS64-EZS69</f>
        <v>0</v>
      </c>
      <c r="EZT71" s="607"/>
      <c r="EZU71" s="598">
        <f t="shared" ref="EZU71" si="2075">EZU64-EZU69</f>
        <v>0</v>
      </c>
      <c r="EZV71" s="607"/>
      <c r="EZW71" s="598">
        <f t="shared" ref="EZW71" si="2076">EZW64-EZW69</f>
        <v>0</v>
      </c>
      <c r="EZX71" s="607"/>
      <c r="EZY71" s="598">
        <f t="shared" ref="EZY71" si="2077">EZY64-EZY69</f>
        <v>0</v>
      </c>
      <c r="EZZ71" s="607"/>
      <c r="FAA71" s="598">
        <f t="shared" ref="FAA71" si="2078">FAA64-FAA69</f>
        <v>0</v>
      </c>
      <c r="FAB71" s="607"/>
      <c r="FAC71" s="598">
        <f t="shared" ref="FAC71" si="2079">FAC64-FAC69</f>
        <v>0</v>
      </c>
      <c r="FAD71" s="607"/>
      <c r="FAE71" s="598">
        <f t="shared" ref="FAE71" si="2080">FAE64-FAE69</f>
        <v>0</v>
      </c>
      <c r="FAF71" s="607"/>
      <c r="FAG71" s="598">
        <f t="shared" ref="FAG71" si="2081">FAG64-FAG69</f>
        <v>0</v>
      </c>
      <c r="FAH71" s="607"/>
      <c r="FAI71" s="598">
        <f t="shared" ref="FAI71" si="2082">FAI64-FAI69</f>
        <v>0</v>
      </c>
      <c r="FAJ71" s="607"/>
      <c r="FAK71" s="598">
        <f t="shared" ref="FAK71" si="2083">FAK64-FAK69</f>
        <v>0</v>
      </c>
      <c r="FAL71" s="607"/>
      <c r="FAM71" s="598">
        <f t="shared" ref="FAM71" si="2084">FAM64-FAM69</f>
        <v>0</v>
      </c>
      <c r="FAN71" s="607"/>
      <c r="FAO71" s="598">
        <f t="shared" ref="FAO71" si="2085">FAO64-FAO69</f>
        <v>0</v>
      </c>
      <c r="FAP71" s="607"/>
      <c r="FAQ71" s="598">
        <f t="shared" ref="FAQ71" si="2086">FAQ64-FAQ69</f>
        <v>0</v>
      </c>
      <c r="FAR71" s="607"/>
      <c r="FAS71" s="598">
        <f t="shared" ref="FAS71" si="2087">FAS64-FAS69</f>
        <v>0</v>
      </c>
      <c r="FAT71" s="607"/>
      <c r="FAU71" s="598">
        <f t="shared" ref="FAU71" si="2088">FAU64-FAU69</f>
        <v>0</v>
      </c>
      <c r="FAV71" s="607"/>
      <c r="FAW71" s="598">
        <f t="shared" ref="FAW71" si="2089">FAW64-FAW69</f>
        <v>0</v>
      </c>
      <c r="FAX71" s="607"/>
      <c r="FAY71" s="598">
        <f t="shared" ref="FAY71" si="2090">FAY64-FAY69</f>
        <v>0</v>
      </c>
      <c r="FAZ71" s="607"/>
      <c r="FBA71" s="598">
        <f t="shared" ref="FBA71" si="2091">FBA64-FBA69</f>
        <v>0</v>
      </c>
      <c r="FBB71" s="607"/>
      <c r="FBC71" s="598">
        <f t="shared" ref="FBC71" si="2092">FBC64-FBC69</f>
        <v>0</v>
      </c>
      <c r="FBD71" s="607"/>
      <c r="FBE71" s="598">
        <f t="shared" ref="FBE71" si="2093">FBE64-FBE69</f>
        <v>0</v>
      </c>
      <c r="FBF71" s="607"/>
      <c r="FBG71" s="598">
        <f t="shared" ref="FBG71" si="2094">FBG64-FBG69</f>
        <v>0</v>
      </c>
      <c r="FBH71" s="607"/>
      <c r="FBI71" s="598">
        <f t="shared" ref="FBI71" si="2095">FBI64-FBI69</f>
        <v>0</v>
      </c>
      <c r="FBJ71" s="607"/>
      <c r="FBK71" s="598">
        <f t="shared" ref="FBK71" si="2096">FBK64-FBK69</f>
        <v>0</v>
      </c>
      <c r="FBL71" s="607"/>
      <c r="FBM71" s="598">
        <f t="shared" ref="FBM71" si="2097">FBM64-FBM69</f>
        <v>0</v>
      </c>
      <c r="FBN71" s="607"/>
      <c r="FBO71" s="598">
        <f t="shared" ref="FBO71" si="2098">FBO64-FBO69</f>
        <v>0</v>
      </c>
      <c r="FBP71" s="607"/>
      <c r="FBQ71" s="598">
        <f t="shared" ref="FBQ71" si="2099">FBQ64-FBQ69</f>
        <v>0</v>
      </c>
      <c r="FBR71" s="607"/>
      <c r="FBS71" s="598">
        <f t="shared" ref="FBS71" si="2100">FBS64-FBS69</f>
        <v>0</v>
      </c>
      <c r="FBT71" s="607"/>
      <c r="FBU71" s="598">
        <f t="shared" ref="FBU71" si="2101">FBU64-FBU69</f>
        <v>0</v>
      </c>
      <c r="FBV71" s="607"/>
      <c r="FBW71" s="598">
        <f t="shared" ref="FBW71" si="2102">FBW64-FBW69</f>
        <v>0</v>
      </c>
      <c r="FBX71" s="607"/>
      <c r="FBY71" s="598">
        <f t="shared" ref="FBY71" si="2103">FBY64-FBY69</f>
        <v>0</v>
      </c>
      <c r="FBZ71" s="607"/>
      <c r="FCA71" s="598">
        <f t="shared" ref="FCA71" si="2104">FCA64-FCA69</f>
        <v>0</v>
      </c>
      <c r="FCB71" s="607"/>
      <c r="FCC71" s="598">
        <f t="shared" ref="FCC71" si="2105">FCC64-FCC69</f>
        <v>0</v>
      </c>
      <c r="FCD71" s="607"/>
      <c r="FCE71" s="598">
        <f t="shared" ref="FCE71" si="2106">FCE64-FCE69</f>
        <v>0</v>
      </c>
      <c r="FCF71" s="607"/>
      <c r="FCG71" s="598">
        <f t="shared" ref="FCG71" si="2107">FCG64-FCG69</f>
        <v>0</v>
      </c>
      <c r="FCH71" s="607"/>
      <c r="FCI71" s="598">
        <f t="shared" ref="FCI71" si="2108">FCI64-FCI69</f>
        <v>0</v>
      </c>
      <c r="FCJ71" s="607"/>
      <c r="FCK71" s="598">
        <f t="shared" ref="FCK71" si="2109">FCK64-FCK69</f>
        <v>0</v>
      </c>
      <c r="FCL71" s="607"/>
      <c r="FCM71" s="598">
        <f t="shared" ref="FCM71" si="2110">FCM64-FCM69</f>
        <v>0</v>
      </c>
      <c r="FCN71" s="607"/>
      <c r="FCO71" s="598">
        <f t="shared" ref="FCO71" si="2111">FCO64-FCO69</f>
        <v>0</v>
      </c>
      <c r="FCP71" s="607"/>
      <c r="FCQ71" s="598">
        <f t="shared" ref="FCQ71" si="2112">FCQ64-FCQ69</f>
        <v>0</v>
      </c>
      <c r="FCR71" s="607"/>
      <c r="FCS71" s="598">
        <f t="shared" ref="FCS71" si="2113">FCS64-FCS69</f>
        <v>0</v>
      </c>
      <c r="FCT71" s="607"/>
      <c r="FCU71" s="598">
        <f t="shared" ref="FCU71" si="2114">FCU64-FCU69</f>
        <v>0</v>
      </c>
      <c r="FCV71" s="607"/>
      <c r="FCW71" s="598">
        <f t="shared" ref="FCW71" si="2115">FCW64-FCW69</f>
        <v>0</v>
      </c>
      <c r="FCX71" s="607"/>
      <c r="FCY71" s="598">
        <f t="shared" ref="FCY71" si="2116">FCY64-FCY69</f>
        <v>0</v>
      </c>
      <c r="FCZ71" s="607"/>
      <c r="FDA71" s="598">
        <f t="shared" ref="FDA71" si="2117">FDA64-FDA69</f>
        <v>0</v>
      </c>
      <c r="FDB71" s="607"/>
      <c r="FDC71" s="598">
        <f t="shared" ref="FDC71" si="2118">FDC64-FDC69</f>
        <v>0</v>
      </c>
      <c r="FDD71" s="607"/>
      <c r="FDE71" s="598">
        <f t="shared" ref="FDE71" si="2119">FDE64-FDE69</f>
        <v>0</v>
      </c>
      <c r="FDF71" s="607"/>
      <c r="FDG71" s="598">
        <f t="shared" ref="FDG71" si="2120">FDG64-FDG69</f>
        <v>0</v>
      </c>
      <c r="FDH71" s="607"/>
      <c r="FDI71" s="598">
        <f t="shared" ref="FDI71" si="2121">FDI64-FDI69</f>
        <v>0</v>
      </c>
      <c r="FDJ71" s="607"/>
      <c r="FDK71" s="598">
        <f t="shared" ref="FDK71" si="2122">FDK64-FDK69</f>
        <v>0</v>
      </c>
      <c r="FDL71" s="607"/>
      <c r="FDM71" s="598">
        <f t="shared" ref="FDM71" si="2123">FDM64-FDM69</f>
        <v>0</v>
      </c>
      <c r="FDN71" s="607"/>
      <c r="FDO71" s="598">
        <f t="shared" ref="FDO71" si="2124">FDO64-FDO69</f>
        <v>0</v>
      </c>
      <c r="FDP71" s="607"/>
      <c r="FDQ71" s="598">
        <f t="shared" ref="FDQ71" si="2125">FDQ64-FDQ69</f>
        <v>0</v>
      </c>
      <c r="FDR71" s="607"/>
      <c r="FDS71" s="598">
        <f t="shared" ref="FDS71" si="2126">FDS64-FDS69</f>
        <v>0</v>
      </c>
      <c r="FDT71" s="607"/>
      <c r="FDU71" s="598">
        <f t="shared" ref="FDU71" si="2127">FDU64-FDU69</f>
        <v>0</v>
      </c>
      <c r="FDV71" s="607"/>
      <c r="FDW71" s="598">
        <f t="shared" ref="FDW71" si="2128">FDW64-FDW69</f>
        <v>0</v>
      </c>
      <c r="FDX71" s="607"/>
      <c r="FDY71" s="598">
        <f t="shared" ref="FDY71" si="2129">FDY64-FDY69</f>
        <v>0</v>
      </c>
      <c r="FDZ71" s="607"/>
      <c r="FEA71" s="598">
        <f t="shared" ref="FEA71" si="2130">FEA64-FEA69</f>
        <v>0</v>
      </c>
      <c r="FEB71" s="607"/>
      <c r="FEC71" s="598">
        <f t="shared" ref="FEC71" si="2131">FEC64-FEC69</f>
        <v>0</v>
      </c>
      <c r="FED71" s="607"/>
      <c r="FEE71" s="598">
        <f t="shared" ref="FEE71" si="2132">FEE64-FEE69</f>
        <v>0</v>
      </c>
      <c r="FEF71" s="607"/>
      <c r="FEG71" s="598">
        <f t="shared" ref="FEG71" si="2133">FEG64-FEG69</f>
        <v>0</v>
      </c>
      <c r="FEH71" s="607"/>
      <c r="FEI71" s="598">
        <f t="shared" ref="FEI71" si="2134">FEI64-FEI69</f>
        <v>0</v>
      </c>
      <c r="FEJ71" s="607"/>
      <c r="FEK71" s="598">
        <f t="shared" ref="FEK71" si="2135">FEK64-FEK69</f>
        <v>0</v>
      </c>
      <c r="FEL71" s="607"/>
      <c r="FEM71" s="598">
        <f t="shared" ref="FEM71" si="2136">FEM64-FEM69</f>
        <v>0</v>
      </c>
      <c r="FEN71" s="607"/>
      <c r="FEO71" s="598">
        <f t="shared" ref="FEO71" si="2137">FEO64-FEO69</f>
        <v>0</v>
      </c>
      <c r="FEP71" s="607"/>
      <c r="FEQ71" s="598">
        <f t="shared" ref="FEQ71" si="2138">FEQ64-FEQ69</f>
        <v>0</v>
      </c>
      <c r="FER71" s="607"/>
      <c r="FES71" s="598">
        <f t="shared" ref="FES71" si="2139">FES64-FES69</f>
        <v>0</v>
      </c>
      <c r="FET71" s="607"/>
      <c r="FEU71" s="598">
        <f t="shared" ref="FEU71" si="2140">FEU64-FEU69</f>
        <v>0</v>
      </c>
      <c r="FEV71" s="607"/>
      <c r="FEW71" s="598">
        <f t="shared" ref="FEW71" si="2141">FEW64-FEW69</f>
        <v>0</v>
      </c>
      <c r="FEX71" s="607"/>
      <c r="FEY71" s="598">
        <f t="shared" ref="FEY71" si="2142">FEY64-FEY69</f>
        <v>0</v>
      </c>
      <c r="FEZ71" s="607"/>
      <c r="FFA71" s="598">
        <f t="shared" ref="FFA71" si="2143">FFA64-FFA69</f>
        <v>0</v>
      </c>
      <c r="FFB71" s="607"/>
      <c r="FFC71" s="598">
        <f t="shared" ref="FFC71" si="2144">FFC64-FFC69</f>
        <v>0</v>
      </c>
      <c r="FFD71" s="607"/>
      <c r="FFE71" s="598">
        <f t="shared" ref="FFE71" si="2145">FFE64-FFE69</f>
        <v>0</v>
      </c>
      <c r="FFF71" s="607"/>
      <c r="FFG71" s="598">
        <f t="shared" ref="FFG71" si="2146">FFG64-FFG69</f>
        <v>0</v>
      </c>
      <c r="FFH71" s="607"/>
      <c r="FFI71" s="598">
        <f t="shared" ref="FFI71" si="2147">FFI64-FFI69</f>
        <v>0</v>
      </c>
      <c r="FFJ71" s="607"/>
      <c r="FFK71" s="598">
        <f t="shared" ref="FFK71" si="2148">FFK64-FFK69</f>
        <v>0</v>
      </c>
      <c r="FFL71" s="607"/>
      <c r="FFM71" s="598">
        <f t="shared" ref="FFM71" si="2149">FFM64-FFM69</f>
        <v>0</v>
      </c>
      <c r="FFN71" s="607"/>
      <c r="FFO71" s="598">
        <f t="shared" ref="FFO71" si="2150">FFO64-FFO69</f>
        <v>0</v>
      </c>
      <c r="FFP71" s="607"/>
      <c r="FFQ71" s="598">
        <f t="shared" ref="FFQ71" si="2151">FFQ64-FFQ69</f>
        <v>0</v>
      </c>
      <c r="FFR71" s="607"/>
      <c r="FFS71" s="598">
        <f t="shared" ref="FFS71" si="2152">FFS64-FFS69</f>
        <v>0</v>
      </c>
      <c r="FFT71" s="607"/>
      <c r="FFU71" s="598">
        <f t="shared" ref="FFU71" si="2153">FFU64-FFU69</f>
        <v>0</v>
      </c>
      <c r="FFV71" s="607"/>
      <c r="FFW71" s="598">
        <f t="shared" ref="FFW71" si="2154">FFW64-FFW69</f>
        <v>0</v>
      </c>
      <c r="FFX71" s="607"/>
      <c r="FFY71" s="598">
        <f t="shared" ref="FFY71" si="2155">FFY64-FFY69</f>
        <v>0</v>
      </c>
      <c r="FFZ71" s="607"/>
      <c r="FGA71" s="598">
        <f t="shared" ref="FGA71" si="2156">FGA64-FGA69</f>
        <v>0</v>
      </c>
      <c r="FGB71" s="607"/>
      <c r="FGC71" s="598">
        <f t="shared" ref="FGC71" si="2157">FGC64-FGC69</f>
        <v>0</v>
      </c>
      <c r="FGD71" s="607"/>
      <c r="FGE71" s="598">
        <f t="shared" ref="FGE71" si="2158">FGE64-FGE69</f>
        <v>0</v>
      </c>
      <c r="FGF71" s="607"/>
      <c r="FGG71" s="598">
        <f t="shared" ref="FGG71" si="2159">FGG64-FGG69</f>
        <v>0</v>
      </c>
      <c r="FGH71" s="607"/>
      <c r="FGI71" s="598">
        <f t="shared" ref="FGI71" si="2160">FGI64-FGI69</f>
        <v>0</v>
      </c>
      <c r="FGJ71" s="607"/>
      <c r="FGK71" s="598">
        <f t="shared" ref="FGK71" si="2161">FGK64-FGK69</f>
        <v>0</v>
      </c>
      <c r="FGL71" s="607"/>
      <c r="FGM71" s="598">
        <f t="shared" ref="FGM71" si="2162">FGM64-FGM69</f>
        <v>0</v>
      </c>
      <c r="FGN71" s="607"/>
      <c r="FGO71" s="598">
        <f t="shared" ref="FGO71" si="2163">FGO64-FGO69</f>
        <v>0</v>
      </c>
      <c r="FGP71" s="607"/>
      <c r="FGQ71" s="598">
        <f t="shared" ref="FGQ71" si="2164">FGQ64-FGQ69</f>
        <v>0</v>
      </c>
      <c r="FGR71" s="607"/>
      <c r="FGS71" s="598">
        <f t="shared" ref="FGS71" si="2165">FGS64-FGS69</f>
        <v>0</v>
      </c>
      <c r="FGT71" s="607"/>
      <c r="FGU71" s="598">
        <f t="shared" ref="FGU71" si="2166">FGU64-FGU69</f>
        <v>0</v>
      </c>
      <c r="FGV71" s="607"/>
      <c r="FGW71" s="598">
        <f t="shared" ref="FGW71" si="2167">FGW64-FGW69</f>
        <v>0</v>
      </c>
      <c r="FGX71" s="607"/>
      <c r="FGY71" s="598">
        <f t="shared" ref="FGY71" si="2168">FGY64-FGY69</f>
        <v>0</v>
      </c>
      <c r="FGZ71" s="607"/>
      <c r="FHA71" s="598">
        <f t="shared" ref="FHA71" si="2169">FHA64-FHA69</f>
        <v>0</v>
      </c>
      <c r="FHB71" s="607"/>
      <c r="FHC71" s="598">
        <f t="shared" ref="FHC71" si="2170">FHC64-FHC69</f>
        <v>0</v>
      </c>
      <c r="FHD71" s="607"/>
      <c r="FHE71" s="598">
        <f t="shared" ref="FHE71" si="2171">FHE64-FHE69</f>
        <v>0</v>
      </c>
      <c r="FHF71" s="607"/>
      <c r="FHG71" s="598">
        <f t="shared" ref="FHG71" si="2172">FHG64-FHG69</f>
        <v>0</v>
      </c>
      <c r="FHH71" s="607"/>
      <c r="FHI71" s="598">
        <f t="shared" ref="FHI71" si="2173">FHI64-FHI69</f>
        <v>0</v>
      </c>
      <c r="FHJ71" s="607"/>
      <c r="FHK71" s="598">
        <f t="shared" ref="FHK71" si="2174">FHK64-FHK69</f>
        <v>0</v>
      </c>
      <c r="FHL71" s="607"/>
      <c r="FHM71" s="598">
        <f t="shared" ref="FHM71" si="2175">FHM64-FHM69</f>
        <v>0</v>
      </c>
      <c r="FHN71" s="607"/>
      <c r="FHO71" s="598">
        <f t="shared" ref="FHO71" si="2176">FHO64-FHO69</f>
        <v>0</v>
      </c>
      <c r="FHP71" s="607"/>
      <c r="FHQ71" s="598">
        <f t="shared" ref="FHQ71" si="2177">FHQ64-FHQ69</f>
        <v>0</v>
      </c>
      <c r="FHR71" s="607"/>
      <c r="FHS71" s="598">
        <f t="shared" ref="FHS71" si="2178">FHS64-FHS69</f>
        <v>0</v>
      </c>
      <c r="FHT71" s="607"/>
      <c r="FHU71" s="598">
        <f t="shared" ref="FHU71" si="2179">FHU64-FHU69</f>
        <v>0</v>
      </c>
      <c r="FHV71" s="607"/>
      <c r="FHW71" s="598">
        <f t="shared" ref="FHW71" si="2180">FHW64-FHW69</f>
        <v>0</v>
      </c>
      <c r="FHX71" s="607"/>
      <c r="FHY71" s="598">
        <f t="shared" ref="FHY71" si="2181">FHY64-FHY69</f>
        <v>0</v>
      </c>
      <c r="FHZ71" s="607"/>
      <c r="FIA71" s="598">
        <f t="shared" ref="FIA71" si="2182">FIA64-FIA69</f>
        <v>0</v>
      </c>
      <c r="FIB71" s="607"/>
      <c r="FIC71" s="598">
        <f t="shared" ref="FIC71" si="2183">FIC64-FIC69</f>
        <v>0</v>
      </c>
      <c r="FID71" s="607"/>
      <c r="FIE71" s="598">
        <f t="shared" ref="FIE71" si="2184">FIE64-FIE69</f>
        <v>0</v>
      </c>
      <c r="FIF71" s="607"/>
      <c r="FIG71" s="598">
        <f t="shared" ref="FIG71" si="2185">FIG64-FIG69</f>
        <v>0</v>
      </c>
      <c r="FIH71" s="607"/>
      <c r="FII71" s="598">
        <f t="shared" ref="FII71" si="2186">FII64-FII69</f>
        <v>0</v>
      </c>
      <c r="FIJ71" s="607"/>
      <c r="FIK71" s="598">
        <f t="shared" ref="FIK71" si="2187">FIK64-FIK69</f>
        <v>0</v>
      </c>
      <c r="FIL71" s="607"/>
      <c r="FIM71" s="598">
        <f t="shared" ref="FIM71" si="2188">FIM64-FIM69</f>
        <v>0</v>
      </c>
      <c r="FIN71" s="607"/>
      <c r="FIO71" s="598">
        <f t="shared" ref="FIO71" si="2189">FIO64-FIO69</f>
        <v>0</v>
      </c>
      <c r="FIP71" s="607"/>
      <c r="FIQ71" s="598">
        <f t="shared" ref="FIQ71" si="2190">FIQ64-FIQ69</f>
        <v>0</v>
      </c>
      <c r="FIR71" s="607"/>
      <c r="FIS71" s="598">
        <f t="shared" ref="FIS71" si="2191">FIS64-FIS69</f>
        <v>0</v>
      </c>
      <c r="FIT71" s="607"/>
      <c r="FIU71" s="598">
        <f t="shared" ref="FIU71" si="2192">FIU64-FIU69</f>
        <v>0</v>
      </c>
      <c r="FIV71" s="607"/>
      <c r="FIW71" s="598">
        <f t="shared" ref="FIW71" si="2193">FIW64-FIW69</f>
        <v>0</v>
      </c>
      <c r="FIX71" s="607"/>
      <c r="FIY71" s="598">
        <f t="shared" ref="FIY71" si="2194">FIY64-FIY69</f>
        <v>0</v>
      </c>
      <c r="FIZ71" s="607"/>
      <c r="FJA71" s="598">
        <f t="shared" ref="FJA71" si="2195">FJA64-FJA69</f>
        <v>0</v>
      </c>
      <c r="FJB71" s="607"/>
      <c r="FJC71" s="598">
        <f t="shared" ref="FJC71" si="2196">FJC64-FJC69</f>
        <v>0</v>
      </c>
      <c r="FJD71" s="607"/>
      <c r="FJE71" s="598">
        <f t="shared" ref="FJE71" si="2197">FJE64-FJE69</f>
        <v>0</v>
      </c>
      <c r="FJF71" s="607"/>
      <c r="FJG71" s="598">
        <f t="shared" ref="FJG71" si="2198">FJG64-FJG69</f>
        <v>0</v>
      </c>
      <c r="FJH71" s="607"/>
      <c r="FJI71" s="598">
        <f t="shared" ref="FJI71" si="2199">FJI64-FJI69</f>
        <v>0</v>
      </c>
      <c r="FJJ71" s="607"/>
      <c r="FJK71" s="598">
        <f t="shared" ref="FJK71" si="2200">FJK64-FJK69</f>
        <v>0</v>
      </c>
      <c r="FJL71" s="607"/>
      <c r="FJM71" s="598">
        <f t="shared" ref="FJM71" si="2201">FJM64-FJM69</f>
        <v>0</v>
      </c>
      <c r="FJN71" s="607"/>
      <c r="FJO71" s="598">
        <f t="shared" ref="FJO71" si="2202">FJO64-FJO69</f>
        <v>0</v>
      </c>
      <c r="FJP71" s="607"/>
      <c r="FJQ71" s="598">
        <f t="shared" ref="FJQ71" si="2203">FJQ64-FJQ69</f>
        <v>0</v>
      </c>
      <c r="FJR71" s="607"/>
      <c r="FJS71" s="598">
        <f t="shared" ref="FJS71" si="2204">FJS64-FJS69</f>
        <v>0</v>
      </c>
      <c r="FJT71" s="607"/>
      <c r="FJU71" s="598">
        <f t="shared" ref="FJU71" si="2205">FJU64-FJU69</f>
        <v>0</v>
      </c>
      <c r="FJV71" s="607"/>
      <c r="FJW71" s="598">
        <f t="shared" ref="FJW71" si="2206">FJW64-FJW69</f>
        <v>0</v>
      </c>
      <c r="FJX71" s="607"/>
      <c r="FJY71" s="598">
        <f t="shared" ref="FJY71" si="2207">FJY64-FJY69</f>
        <v>0</v>
      </c>
      <c r="FJZ71" s="607"/>
      <c r="FKA71" s="598">
        <f t="shared" ref="FKA71" si="2208">FKA64-FKA69</f>
        <v>0</v>
      </c>
      <c r="FKB71" s="607"/>
      <c r="FKC71" s="598">
        <f t="shared" ref="FKC71" si="2209">FKC64-FKC69</f>
        <v>0</v>
      </c>
      <c r="FKD71" s="607"/>
      <c r="FKE71" s="598">
        <f t="shared" ref="FKE71" si="2210">FKE64-FKE69</f>
        <v>0</v>
      </c>
      <c r="FKF71" s="607"/>
      <c r="FKG71" s="598">
        <f t="shared" ref="FKG71" si="2211">FKG64-FKG69</f>
        <v>0</v>
      </c>
      <c r="FKH71" s="607"/>
      <c r="FKI71" s="598">
        <f t="shared" ref="FKI71" si="2212">FKI64-FKI69</f>
        <v>0</v>
      </c>
      <c r="FKJ71" s="607"/>
      <c r="FKK71" s="598">
        <f t="shared" ref="FKK71" si="2213">FKK64-FKK69</f>
        <v>0</v>
      </c>
      <c r="FKL71" s="607"/>
      <c r="FKM71" s="598">
        <f t="shared" ref="FKM71" si="2214">FKM64-FKM69</f>
        <v>0</v>
      </c>
      <c r="FKN71" s="607"/>
      <c r="FKO71" s="598">
        <f t="shared" ref="FKO71" si="2215">FKO64-FKO69</f>
        <v>0</v>
      </c>
      <c r="FKP71" s="607"/>
      <c r="FKQ71" s="598">
        <f t="shared" ref="FKQ71" si="2216">FKQ64-FKQ69</f>
        <v>0</v>
      </c>
      <c r="FKR71" s="607"/>
      <c r="FKS71" s="598">
        <f t="shared" ref="FKS71" si="2217">FKS64-FKS69</f>
        <v>0</v>
      </c>
      <c r="FKT71" s="607"/>
      <c r="FKU71" s="598">
        <f t="shared" ref="FKU71" si="2218">FKU64-FKU69</f>
        <v>0</v>
      </c>
      <c r="FKV71" s="607"/>
      <c r="FKW71" s="598">
        <f t="shared" ref="FKW71" si="2219">FKW64-FKW69</f>
        <v>0</v>
      </c>
      <c r="FKX71" s="607"/>
      <c r="FKY71" s="598">
        <f t="shared" ref="FKY71" si="2220">FKY64-FKY69</f>
        <v>0</v>
      </c>
      <c r="FKZ71" s="607"/>
      <c r="FLA71" s="598">
        <f t="shared" ref="FLA71" si="2221">FLA64-FLA69</f>
        <v>0</v>
      </c>
      <c r="FLB71" s="607"/>
      <c r="FLC71" s="598">
        <f t="shared" ref="FLC71" si="2222">FLC64-FLC69</f>
        <v>0</v>
      </c>
      <c r="FLD71" s="607"/>
      <c r="FLE71" s="598">
        <f t="shared" ref="FLE71" si="2223">FLE64-FLE69</f>
        <v>0</v>
      </c>
      <c r="FLF71" s="607"/>
      <c r="FLG71" s="598">
        <f t="shared" ref="FLG71" si="2224">FLG64-FLG69</f>
        <v>0</v>
      </c>
      <c r="FLH71" s="607"/>
      <c r="FLI71" s="598">
        <f t="shared" ref="FLI71" si="2225">FLI64-FLI69</f>
        <v>0</v>
      </c>
      <c r="FLJ71" s="607"/>
      <c r="FLK71" s="598">
        <f t="shared" ref="FLK71" si="2226">FLK64-FLK69</f>
        <v>0</v>
      </c>
      <c r="FLL71" s="607"/>
      <c r="FLM71" s="598">
        <f t="shared" ref="FLM71" si="2227">FLM64-FLM69</f>
        <v>0</v>
      </c>
      <c r="FLN71" s="607"/>
      <c r="FLO71" s="598">
        <f t="shared" ref="FLO71" si="2228">FLO64-FLO69</f>
        <v>0</v>
      </c>
      <c r="FLP71" s="607"/>
      <c r="FLQ71" s="598">
        <f t="shared" ref="FLQ71" si="2229">FLQ64-FLQ69</f>
        <v>0</v>
      </c>
      <c r="FLR71" s="607"/>
      <c r="FLS71" s="598">
        <f t="shared" ref="FLS71" si="2230">FLS64-FLS69</f>
        <v>0</v>
      </c>
      <c r="FLT71" s="607"/>
      <c r="FLU71" s="598">
        <f t="shared" ref="FLU71" si="2231">FLU64-FLU69</f>
        <v>0</v>
      </c>
      <c r="FLV71" s="607"/>
      <c r="FLW71" s="598">
        <f t="shared" ref="FLW71" si="2232">FLW64-FLW69</f>
        <v>0</v>
      </c>
      <c r="FLX71" s="607"/>
      <c r="FLY71" s="598">
        <f t="shared" ref="FLY71" si="2233">FLY64-FLY69</f>
        <v>0</v>
      </c>
      <c r="FLZ71" s="607"/>
      <c r="FMA71" s="598">
        <f t="shared" ref="FMA71" si="2234">FMA64-FMA69</f>
        <v>0</v>
      </c>
      <c r="FMB71" s="607"/>
      <c r="FMC71" s="598">
        <f t="shared" ref="FMC71" si="2235">FMC64-FMC69</f>
        <v>0</v>
      </c>
      <c r="FMD71" s="607"/>
      <c r="FME71" s="598">
        <f t="shared" ref="FME71" si="2236">FME64-FME69</f>
        <v>0</v>
      </c>
      <c r="FMF71" s="607"/>
      <c r="FMG71" s="598">
        <f t="shared" ref="FMG71" si="2237">FMG64-FMG69</f>
        <v>0</v>
      </c>
      <c r="FMH71" s="607"/>
      <c r="FMI71" s="598">
        <f t="shared" ref="FMI71" si="2238">FMI64-FMI69</f>
        <v>0</v>
      </c>
      <c r="FMJ71" s="607"/>
      <c r="FMK71" s="598">
        <f t="shared" ref="FMK71" si="2239">FMK64-FMK69</f>
        <v>0</v>
      </c>
      <c r="FML71" s="607"/>
      <c r="FMM71" s="598">
        <f t="shared" ref="FMM71" si="2240">FMM64-FMM69</f>
        <v>0</v>
      </c>
      <c r="FMN71" s="607"/>
      <c r="FMO71" s="598">
        <f t="shared" ref="FMO71" si="2241">FMO64-FMO69</f>
        <v>0</v>
      </c>
      <c r="FMP71" s="607"/>
      <c r="FMQ71" s="598">
        <f t="shared" ref="FMQ71" si="2242">FMQ64-FMQ69</f>
        <v>0</v>
      </c>
      <c r="FMR71" s="607"/>
      <c r="FMS71" s="598">
        <f t="shared" ref="FMS71" si="2243">FMS64-FMS69</f>
        <v>0</v>
      </c>
      <c r="FMT71" s="607"/>
      <c r="FMU71" s="598">
        <f t="shared" ref="FMU71" si="2244">FMU64-FMU69</f>
        <v>0</v>
      </c>
      <c r="FMV71" s="607"/>
      <c r="FMW71" s="598">
        <f t="shared" ref="FMW71" si="2245">FMW64-FMW69</f>
        <v>0</v>
      </c>
      <c r="FMX71" s="607"/>
      <c r="FMY71" s="598">
        <f t="shared" ref="FMY71" si="2246">FMY64-FMY69</f>
        <v>0</v>
      </c>
      <c r="FMZ71" s="607"/>
      <c r="FNA71" s="598">
        <f t="shared" ref="FNA71" si="2247">FNA64-FNA69</f>
        <v>0</v>
      </c>
      <c r="FNB71" s="607"/>
      <c r="FNC71" s="598">
        <f t="shared" ref="FNC71" si="2248">FNC64-FNC69</f>
        <v>0</v>
      </c>
      <c r="FND71" s="607"/>
      <c r="FNE71" s="598">
        <f t="shared" ref="FNE71" si="2249">FNE64-FNE69</f>
        <v>0</v>
      </c>
      <c r="FNF71" s="607"/>
      <c r="FNG71" s="598">
        <f t="shared" ref="FNG71" si="2250">FNG64-FNG69</f>
        <v>0</v>
      </c>
      <c r="FNH71" s="607"/>
      <c r="FNI71" s="598">
        <f t="shared" ref="FNI71" si="2251">FNI64-FNI69</f>
        <v>0</v>
      </c>
      <c r="FNJ71" s="607"/>
      <c r="FNK71" s="598">
        <f t="shared" ref="FNK71" si="2252">FNK64-FNK69</f>
        <v>0</v>
      </c>
      <c r="FNL71" s="607"/>
      <c r="FNM71" s="598">
        <f t="shared" ref="FNM71" si="2253">FNM64-FNM69</f>
        <v>0</v>
      </c>
      <c r="FNN71" s="607"/>
      <c r="FNO71" s="598">
        <f t="shared" ref="FNO71" si="2254">FNO64-FNO69</f>
        <v>0</v>
      </c>
      <c r="FNP71" s="607"/>
      <c r="FNQ71" s="598">
        <f t="shared" ref="FNQ71" si="2255">FNQ64-FNQ69</f>
        <v>0</v>
      </c>
      <c r="FNR71" s="607"/>
      <c r="FNS71" s="598">
        <f t="shared" ref="FNS71" si="2256">FNS64-FNS69</f>
        <v>0</v>
      </c>
      <c r="FNT71" s="607"/>
      <c r="FNU71" s="598">
        <f t="shared" ref="FNU71" si="2257">FNU64-FNU69</f>
        <v>0</v>
      </c>
      <c r="FNV71" s="607"/>
      <c r="FNW71" s="598">
        <f t="shared" ref="FNW71" si="2258">FNW64-FNW69</f>
        <v>0</v>
      </c>
      <c r="FNX71" s="607"/>
      <c r="FNY71" s="598">
        <f t="shared" ref="FNY71" si="2259">FNY64-FNY69</f>
        <v>0</v>
      </c>
      <c r="FNZ71" s="607"/>
      <c r="FOA71" s="598">
        <f t="shared" ref="FOA71" si="2260">FOA64-FOA69</f>
        <v>0</v>
      </c>
      <c r="FOB71" s="607"/>
      <c r="FOC71" s="598">
        <f t="shared" ref="FOC71" si="2261">FOC64-FOC69</f>
        <v>0</v>
      </c>
      <c r="FOD71" s="607"/>
      <c r="FOE71" s="598">
        <f t="shared" ref="FOE71" si="2262">FOE64-FOE69</f>
        <v>0</v>
      </c>
      <c r="FOF71" s="607"/>
      <c r="FOG71" s="598">
        <f t="shared" ref="FOG71" si="2263">FOG64-FOG69</f>
        <v>0</v>
      </c>
      <c r="FOH71" s="607"/>
      <c r="FOI71" s="598">
        <f t="shared" ref="FOI71" si="2264">FOI64-FOI69</f>
        <v>0</v>
      </c>
      <c r="FOJ71" s="607"/>
      <c r="FOK71" s="598">
        <f t="shared" ref="FOK71" si="2265">FOK64-FOK69</f>
        <v>0</v>
      </c>
      <c r="FOL71" s="607"/>
      <c r="FOM71" s="598">
        <f t="shared" ref="FOM71" si="2266">FOM64-FOM69</f>
        <v>0</v>
      </c>
      <c r="FON71" s="607"/>
      <c r="FOO71" s="598">
        <f t="shared" ref="FOO71" si="2267">FOO64-FOO69</f>
        <v>0</v>
      </c>
      <c r="FOP71" s="607"/>
      <c r="FOQ71" s="598">
        <f t="shared" ref="FOQ71" si="2268">FOQ64-FOQ69</f>
        <v>0</v>
      </c>
      <c r="FOR71" s="607"/>
      <c r="FOS71" s="598">
        <f t="shared" ref="FOS71" si="2269">FOS64-FOS69</f>
        <v>0</v>
      </c>
      <c r="FOT71" s="607"/>
      <c r="FOU71" s="598">
        <f t="shared" ref="FOU71" si="2270">FOU64-FOU69</f>
        <v>0</v>
      </c>
      <c r="FOV71" s="607"/>
      <c r="FOW71" s="598">
        <f t="shared" ref="FOW71" si="2271">FOW64-FOW69</f>
        <v>0</v>
      </c>
      <c r="FOX71" s="607"/>
      <c r="FOY71" s="598">
        <f t="shared" ref="FOY71" si="2272">FOY64-FOY69</f>
        <v>0</v>
      </c>
      <c r="FOZ71" s="607"/>
      <c r="FPA71" s="598">
        <f t="shared" ref="FPA71" si="2273">FPA64-FPA69</f>
        <v>0</v>
      </c>
      <c r="FPB71" s="607"/>
      <c r="FPC71" s="598">
        <f t="shared" ref="FPC71" si="2274">FPC64-FPC69</f>
        <v>0</v>
      </c>
      <c r="FPD71" s="607"/>
      <c r="FPE71" s="598">
        <f t="shared" ref="FPE71" si="2275">FPE64-FPE69</f>
        <v>0</v>
      </c>
      <c r="FPF71" s="607"/>
      <c r="FPG71" s="598">
        <f t="shared" ref="FPG71" si="2276">FPG64-FPG69</f>
        <v>0</v>
      </c>
      <c r="FPH71" s="607"/>
      <c r="FPI71" s="598">
        <f t="shared" ref="FPI71" si="2277">FPI64-FPI69</f>
        <v>0</v>
      </c>
      <c r="FPJ71" s="607"/>
      <c r="FPK71" s="598">
        <f t="shared" ref="FPK71" si="2278">FPK64-FPK69</f>
        <v>0</v>
      </c>
      <c r="FPL71" s="607"/>
      <c r="FPM71" s="598">
        <f t="shared" ref="FPM71" si="2279">FPM64-FPM69</f>
        <v>0</v>
      </c>
      <c r="FPN71" s="607"/>
      <c r="FPO71" s="598">
        <f t="shared" ref="FPO71" si="2280">FPO64-FPO69</f>
        <v>0</v>
      </c>
      <c r="FPP71" s="607"/>
      <c r="FPQ71" s="598">
        <f t="shared" ref="FPQ71" si="2281">FPQ64-FPQ69</f>
        <v>0</v>
      </c>
      <c r="FPR71" s="607"/>
      <c r="FPS71" s="598">
        <f t="shared" ref="FPS71" si="2282">FPS64-FPS69</f>
        <v>0</v>
      </c>
      <c r="FPT71" s="607"/>
      <c r="FPU71" s="598">
        <f t="shared" ref="FPU71" si="2283">FPU64-FPU69</f>
        <v>0</v>
      </c>
      <c r="FPV71" s="607"/>
      <c r="FPW71" s="598">
        <f t="shared" ref="FPW71" si="2284">FPW64-FPW69</f>
        <v>0</v>
      </c>
      <c r="FPX71" s="607"/>
      <c r="FPY71" s="598">
        <f t="shared" ref="FPY71" si="2285">FPY64-FPY69</f>
        <v>0</v>
      </c>
      <c r="FPZ71" s="607"/>
      <c r="FQA71" s="598">
        <f t="shared" ref="FQA71" si="2286">FQA64-FQA69</f>
        <v>0</v>
      </c>
      <c r="FQB71" s="607"/>
      <c r="FQC71" s="598">
        <f t="shared" ref="FQC71" si="2287">FQC64-FQC69</f>
        <v>0</v>
      </c>
      <c r="FQD71" s="607"/>
      <c r="FQE71" s="598">
        <f t="shared" ref="FQE71" si="2288">FQE64-FQE69</f>
        <v>0</v>
      </c>
      <c r="FQF71" s="607"/>
      <c r="FQG71" s="598">
        <f t="shared" ref="FQG71" si="2289">FQG64-FQG69</f>
        <v>0</v>
      </c>
      <c r="FQH71" s="607"/>
      <c r="FQI71" s="598">
        <f t="shared" ref="FQI71" si="2290">FQI64-FQI69</f>
        <v>0</v>
      </c>
      <c r="FQJ71" s="607"/>
      <c r="FQK71" s="598">
        <f t="shared" ref="FQK71" si="2291">FQK64-FQK69</f>
        <v>0</v>
      </c>
      <c r="FQL71" s="607"/>
      <c r="FQM71" s="598">
        <f t="shared" ref="FQM71" si="2292">FQM64-FQM69</f>
        <v>0</v>
      </c>
      <c r="FQN71" s="607"/>
      <c r="FQO71" s="598">
        <f t="shared" ref="FQO71" si="2293">FQO64-FQO69</f>
        <v>0</v>
      </c>
      <c r="FQP71" s="607"/>
      <c r="FQQ71" s="598">
        <f t="shared" ref="FQQ71" si="2294">FQQ64-FQQ69</f>
        <v>0</v>
      </c>
      <c r="FQR71" s="607"/>
      <c r="FQS71" s="598">
        <f t="shared" ref="FQS71" si="2295">FQS64-FQS69</f>
        <v>0</v>
      </c>
      <c r="FQT71" s="607"/>
      <c r="FQU71" s="598">
        <f t="shared" ref="FQU71" si="2296">FQU64-FQU69</f>
        <v>0</v>
      </c>
      <c r="FQV71" s="607"/>
      <c r="FQW71" s="598">
        <f t="shared" ref="FQW71" si="2297">FQW64-FQW69</f>
        <v>0</v>
      </c>
      <c r="FQX71" s="607"/>
      <c r="FQY71" s="598">
        <f t="shared" ref="FQY71" si="2298">FQY64-FQY69</f>
        <v>0</v>
      </c>
      <c r="FQZ71" s="607"/>
      <c r="FRA71" s="598">
        <f t="shared" ref="FRA71" si="2299">FRA64-FRA69</f>
        <v>0</v>
      </c>
      <c r="FRB71" s="607"/>
      <c r="FRC71" s="598">
        <f t="shared" ref="FRC71" si="2300">FRC64-FRC69</f>
        <v>0</v>
      </c>
      <c r="FRD71" s="607"/>
      <c r="FRE71" s="598">
        <f t="shared" ref="FRE71" si="2301">FRE64-FRE69</f>
        <v>0</v>
      </c>
      <c r="FRF71" s="607"/>
      <c r="FRG71" s="598">
        <f t="shared" ref="FRG71" si="2302">FRG64-FRG69</f>
        <v>0</v>
      </c>
      <c r="FRH71" s="607"/>
      <c r="FRI71" s="598">
        <f t="shared" ref="FRI71" si="2303">FRI64-FRI69</f>
        <v>0</v>
      </c>
      <c r="FRJ71" s="607"/>
      <c r="FRK71" s="598">
        <f t="shared" ref="FRK71" si="2304">FRK64-FRK69</f>
        <v>0</v>
      </c>
      <c r="FRL71" s="607"/>
      <c r="FRM71" s="598">
        <f t="shared" ref="FRM71" si="2305">FRM64-FRM69</f>
        <v>0</v>
      </c>
      <c r="FRN71" s="607"/>
      <c r="FRO71" s="598">
        <f t="shared" ref="FRO71" si="2306">FRO64-FRO69</f>
        <v>0</v>
      </c>
      <c r="FRP71" s="607"/>
      <c r="FRQ71" s="598">
        <f t="shared" ref="FRQ71" si="2307">FRQ64-FRQ69</f>
        <v>0</v>
      </c>
      <c r="FRR71" s="607"/>
      <c r="FRS71" s="598">
        <f t="shared" ref="FRS71" si="2308">FRS64-FRS69</f>
        <v>0</v>
      </c>
      <c r="FRT71" s="607"/>
      <c r="FRU71" s="598">
        <f t="shared" ref="FRU71" si="2309">FRU64-FRU69</f>
        <v>0</v>
      </c>
      <c r="FRV71" s="607"/>
      <c r="FRW71" s="598">
        <f t="shared" ref="FRW71" si="2310">FRW64-FRW69</f>
        <v>0</v>
      </c>
      <c r="FRX71" s="607"/>
      <c r="FRY71" s="598">
        <f t="shared" ref="FRY71" si="2311">FRY64-FRY69</f>
        <v>0</v>
      </c>
      <c r="FRZ71" s="607"/>
      <c r="FSA71" s="598">
        <f t="shared" ref="FSA71" si="2312">FSA64-FSA69</f>
        <v>0</v>
      </c>
      <c r="FSB71" s="607"/>
      <c r="FSC71" s="598">
        <f t="shared" ref="FSC71" si="2313">FSC64-FSC69</f>
        <v>0</v>
      </c>
      <c r="FSD71" s="607"/>
      <c r="FSE71" s="598">
        <f t="shared" ref="FSE71" si="2314">FSE64-FSE69</f>
        <v>0</v>
      </c>
      <c r="FSF71" s="607"/>
      <c r="FSG71" s="598">
        <f t="shared" ref="FSG71" si="2315">FSG64-FSG69</f>
        <v>0</v>
      </c>
      <c r="FSH71" s="607"/>
      <c r="FSI71" s="598">
        <f t="shared" ref="FSI71" si="2316">FSI64-FSI69</f>
        <v>0</v>
      </c>
      <c r="FSJ71" s="607"/>
      <c r="FSK71" s="598">
        <f t="shared" ref="FSK71" si="2317">FSK64-FSK69</f>
        <v>0</v>
      </c>
      <c r="FSL71" s="607"/>
      <c r="FSM71" s="598">
        <f t="shared" ref="FSM71" si="2318">FSM64-FSM69</f>
        <v>0</v>
      </c>
      <c r="FSN71" s="607"/>
      <c r="FSO71" s="598">
        <f t="shared" ref="FSO71" si="2319">FSO64-FSO69</f>
        <v>0</v>
      </c>
      <c r="FSP71" s="607"/>
      <c r="FSQ71" s="598">
        <f t="shared" ref="FSQ71" si="2320">FSQ64-FSQ69</f>
        <v>0</v>
      </c>
      <c r="FSR71" s="607"/>
      <c r="FSS71" s="598">
        <f t="shared" ref="FSS71" si="2321">FSS64-FSS69</f>
        <v>0</v>
      </c>
      <c r="FST71" s="607"/>
      <c r="FSU71" s="598">
        <f t="shared" ref="FSU71" si="2322">FSU64-FSU69</f>
        <v>0</v>
      </c>
      <c r="FSV71" s="607"/>
      <c r="FSW71" s="598">
        <f t="shared" ref="FSW71" si="2323">FSW64-FSW69</f>
        <v>0</v>
      </c>
      <c r="FSX71" s="607"/>
      <c r="FSY71" s="598">
        <f t="shared" ref="FSY71" si="2324">FSY64-FSY69</f>
        <v>0</v>
      </c>
      <c r="FSZ71" s="607"/>
      <c r="FTA71" s="598">
        <f t="shared" ref="FTA71" si="2325">FTA64-FTA69</f>
        <v>0</v>
      </c>
      <c r="FTB71" s="607"/>
      <c r="FTC71" s="598">
        <f t="shared" ref="FTC71" si="2326">FTC64-FTC69</f>
        <v>0</v>
      </c>
      <c r="FTD71" s="607"/>
      <c r="FTE71" s="598">
        <f t="shared" ref="FTE71" si="2327">FTE64-FTE69</f>
        <v>0</v>
      </c>
      <c r="FTF71" s="607"/>
      <c r="FTG71" s="598">
        <f t="shared" ref="FTG71" si="2328">FTG64-FTG69</f>
        <v>0</v>
      </c>
      <c r="FTH71" s="607"/>
      <c r="FTI71" s="598">
        <f t="shared" ref="FTI71" si="2329">FTI64-FTI69</f>
        <v>0</v>
      </c>
      <c r="FTJ71" s="607"/>
      <c r="FTK71" s="598">
        <f t="shared" ref="FTK71" si="2330">FTK64-FTK69</f>
        <v>0</v>
      </c>
      <c r="FTL71" s="607"/>
      <c r="FTM71" s="598">
        <f t="shared" ref="FTM71" si="2331">FTM64-FTM69</f>
        <v>0</v>
      </c>
      <c r="FTN71" s="607"/>
      <c r="FTO71" s="598">
        <f t="shared" ref="FTO71" si="2332">FTO64-FTO69</f>
        <v>0</v>
      </c>
      <c r="FTP71" s="607"/>
      <c r="FTQ71" s="598">
        <f t="shared" ref="FTQ71" si="2333">FTQ64-FTQ69</f>
        <v>0</v>
      </c>
      <c r="FTR71" s="607"/>
      <c r="FTS71" s="598">
        <f t="shared" ref="FTS71" si="2334">FTS64-FTS69</f>
        <v>0</v>
      </c>
      <c r="FTT71" s="607"/>
      <c r="FTU71" s="598">
        <f t="shared" ref="FTU71" si="2335">FTU64-FTU69</f>
        <v>0</v>
      </c>
      <c r="FTV71" s="607"/>
      <c r="FTW71" s="598">
        <f t="shared" ref="FTW71" si="2336">FTW64-FTW69</f>
        <v>0</v>
      </c>
      <c r="FTX71" s="607"/>
      <c r="FTY71" s="598">
        <f t="shared" ref="FTY71" si="2337">FTY64-FTY69</f>
        <v>0</v>
      </c>
      <c r="FTZ71" s="607"/>
      <c r="FUA71" s="598">
        <f t="shared" ref="FUA71" si="2338">FUA64-FUA69</f>
        <v>0</v>
      </c>
      <c r="FUB71" s="607"/>
      <c r="FUC71" s="598">
        <f t="shared" ref="FUC71" si="2339">FUC64-FUC69</f>
        <v>0</v>
      </c>
      <c r="FUD71" s="607"/>
      <c r="FUE71" s="598">
        <f t="shared" ref="FUE71" si="2340">FUE64-FUE69</f>
        <v>0</v>
      </c>
      <c r="FUF71" s="607"/>
      <c r="FUG71" s="598">
        <f t="shared" ref="FUG71" si="2341">FUG64-FUG69</f>
        <v>0</v>
      </c>
      <c r="FUH71" s="607"/>
      <c r="FUI71" s="598">
        <f t="shared" ref="FUI71" si="2342">FUI64-FUI69</f>
        <v>0</v>
      </c>
      <c r="FUJ71" s="607"/>
      <c r="FUK71" s="598">
        <f t="shared" ref="FUK71" si="2343">FUK64-FUK69</f>
        <v>0</v>
      </c>
      <c r="FUL71" s="607"/>
      <c r="FUM71" s="598">
        <f t="shared" ref="FUM71" si="2344">FUM64-FUM69</f>
        <v>0</v>
      </c>
      <c r="FUN71" s="607"/>
      <c r="FUO71" s="598">
        <f t="shared" ref="FUO71" si="2345">FUO64-FUO69</f>
        <v>0</v>
      </c>
      <c r="FUP71" s="607"/>
      <c r="FUQ71" s="598">
        <f t="shared" ref="FUQ71" si="2346">FUQ64-FUQ69</f>
        <v>0</v>
      </c>
      <c r="FUR71" s="607"/>
      <c r="FUS71" s="598">
        <f t="shared" ref="FUS71" si="2347">FUS64-FUS69</f>
        <v>0</v>
      </c>
      <c r="FUT71" s="607"/>
      <c r="FUU71" s="598">
        <f t="shared" ref="FUU71" si="2348">FUU64-FUU69</f>
        <v>0</v>
      </c>
      <c r="FUV71" s="607"/>
      <c r="FUW71" s="598">
        <f t="shared" ref="FUW71" si="2349">FUW64-FUW69</f>
        <v>0</v>
      </c>
      <c r="FUX71" s="607"/>
      <c r="FUY71" s="598">
        <f t="shared" ref="FUY71" si="2350">FUY64-FUY69</f>
        <v>0</v>
      </c>
      <c r="FUZ71" s="607"/>
      <c r="FVA71" s="598">
        <f t="shared" ref="FVA71" si="2351">FVA64-FVA69</f>
        <v>0</v>
      </c>
      <c r="FVB71" s="607"/>
      <c r="FVC71" s="598">
        <f t="shared" ref="FVC71" si="2352">FVC64-FVC69</f>
        <v>0</v>
      </c>
      <c r="FVD71" s="607"/>
      <c r="FVE71" s="598">
        <f t="shared" ref="FVE71" si="2353">FVE64-FVE69</f>
        <v>0</v>
      </c>
      <c r="FVF71" s="607"/>
      <c r="FVG71" s="598">
        <f t="shared" ref="FVG71" si="2354">FVG64-FVG69</f>
        <v>0</v>
      </c>
      <c r="FVH71" s="607"/>
      <c r="FVI71" s="598">
        <f t="shared" ref="FVI71" si="2355">FVI64-FVI69</f>
        <v>0</v>
      </c>
      <c r="FVJ71" s="607"/>
      <c r="FVK71" s="598">
        <f t="shared" ref="FVK71" si="2356">FVK64-FVK69</f>
        <v>0</v>
      </c>
      <c r="FVL71" s="607"/>
      <c r="FVM71" s="598">
        <f t="shared" ref="FVM71" si="2357">FVM64-FVM69</f>
        <v>0</v>
      </c>
      <c r="FVN71" s="607"/>
      <c r="FVO71" s="598">
        <f t="shared" ref="FVO71" si="2358">FVO64-FVO69</f>
        <v>0</v>
      </c>
      <c r="FVP71" s="607"/>
      <c r="FVQ71" s="598">
        <f t="shared" ref="FVQ71" si="2359">FVQ64-FVQ69</f>
        <v>0</v>
      </c>
      <c r="FVR71" s="607"/>
      <c r="FVS71" s="598">
        <f t="shared" ref="FVS71" si="2360">FVS64-FVS69</f>
        <v>0</v>
      </c>
      <c r="FVT71" s="607"/>
      <c r="FVU71" s="598">
        <f t="shared" ref="FVU71" si="2361">FVU64-FVU69</f>
        <v>0</v>
      </c>
      <c r="FVV71" s="607"/>
      <c r="FVW71" s="598">
        <f t="shared" ref="FVW71" si="2362">FVW64-FVW69</f>
        <v>0</v>
      </c>
      <c r="FVX71" s="607"/>
      <c r="FVY71" s="598">
        <f t="shared" ref="FVY71" si="2363">FVY64-FVY69</f>
        <v>0</v>
      </c>
      <c r="FVZ71" s="607"/>
      <c r="FWA71" s="598">
        <f t="shared" ref="FWA71" si="2364">FWA64-FWA69</f>
        <v>0</v>
      </c>
      <c r="FWB71" s="607"/>
      <c r="FWC71" s="598">
        <f t="shared" ref="FWC71" si="2365">FWC64-FWC69</f>
        <v>0</v>
      </c>
      <c r="FWD71" s="607"/>
      <c r="FWE71" s="598">
        <f t="shared" ref="FWE71" si="2366">FWE64-FWE69</f>
        <v>0</v>
      </c>
      <c r="FWF71" s="607"/>
      <c r="FWG71" s="598">
        <f t="shared" ref="FWG71" si="2367">FWG64-FWG69</f>
        <v>0</v>
      </c>
      <c r="FWH71" s="607"/>
      <c r="FWI71" s="598">
        <f t="shared" ref="FWI71" si="2368">FWI64-FWI69</f>
        <v>0</v>
      </c>
      <c r="FWJ71" s="607"/>
      <c r="FWK71" s="598">
        <f t="shared" ref="FWK71" si="2369">FWK64-FWK69</f>
        <v>0</v>
      </c>
      <c r="FWL71" s="607"/>
      <c r="FWM71" s="598">
        <f t="shared" ref="FWM71" si="2370">FWM64-FWM69</f>
        <v>0</v>
      </c>
      <c r="FWN71" s="607"/>
      <c r="FWO71" s="598">
        <f t="shared" ref="FWO71" si="2371">FWO64-FWO69</f>
        <v>0</v>
      </c>
      <c r="FWP71" s="607"/>
      <c r="FWQ71" s="598">
        <f t="shared" ref="FWQ71" si="2372">FWQ64-FWQ69</f>
        <v>0</v>
      </c>
      <c r="FWR71" s="607"/>
      <c r="FWS71" s="598">
        <f t="shared" ref="FWS71" si="2373">FWS64-FWS69</f>
        <v>0</v>
      </c>
      <c r="FWT71" s="607"/>
      <c r="FWU71" s="598">
        <f t="shared" ref="FWU71" si="2374">FWU64-FWU69</f>
        <v>0</v>
      </c>
      <c r="FWV71" s="607"/>
      <c r="FWW71" s="598">
        <f t="shared" ref="FWW71" si="2375">FWW64-FWW69</f>
        <v>0</v>
      </c>
      <c r="FWX71" s="607"/>
      <c r="FWY71" s="598">
        <f t="shared" ref="FWY71" si="2376">FWY64-FWY69</f>
        <v>0</v>
      </c>
      <c r="FWZ71" s="607"/>
      <c r="FXA71" s="598">
        <f t="shared" ref="FXA71" si="2377">FXA64-FXA69</f>
        <v>0</v>
      </c>
      <c r="FXB71" s="607"/>
      <c r="FXC71" s="598">
        <f t="shared" ref="FXC71" si="2378">FXC64-FXC69</f>
        <v>0</v>
      </c>
      <c r="FXD71" s="607"/>
      <c r="FXE71" s="598">
        <f t="shared" ref="FXE71" si="2379">FXE64-FXE69</f>
        <v>0</v>
      </c>
      <c r="FXF71" s="607"/>
      <c r="FXG71" s="598">
        <f t="shared" ref="FXG71" si="2380">FXG64-FXG69</f>
        <v>0</v>
      </c>
      <c r="FXH71" s="607"/>
      <c r="FXI71" s="598">
        <f t="shared" ref="FXI71" si="2381">FXI64-FXI69</f>
        <v>0</v>
      </c>
      <c r="FXJ71" s="607"/>
      <c r="FXK71" s="598">
        <f t="shared" ref="FXK71" si="2382">FXK64-FXK69</f>
        <v>0</v>
      </c>
      <c r="FXL71" s="607"/>
      <c r="FXM71" s="598">
        <f t="shared" ref="FXM71" si="2383">FXM64-FXM69</f>
        <v>0</v>
      </c>
      <c r="FXN71" s="607"/>
      <c r="FXO71" s="598">
        <f t="shared" ref="FXO71" si="2384">FXO64-FXO69</f>
        <v>0</v>
      </c>
      <c r="FXP71" s="607"/>
      <c r="FXQ71" s="598">
        <f t="shared" ref="FXQ71" si="2385">FXQ64-FXQ69</f>
        <v>0</v>
      </c>
      <c r="FXR71" s="607"/>
      <c r="FXS71" s="598">
        <f t="shared" ref="FXS71" si="2386">FXS64-FXS69</f>
        <v>0</v>
      </c>
      <c r="FXT71" s="607"/>
      <c r="FXU71" s="598">
        <f t="shared" ref="FXU71" si="2387">FXU64-FXU69</f>
        <v>0</v>
      </c>
      <c r="FXV71" s="607"/>
      <c r="FXW71" s="598">
        <f t="shared" ref="FXW71" si="2388">FXW64-FXW69</f>
        <v>0</v>
      </c>
      <c r="FXX71" s="607"/>
      <c r="FXY71" s="598">
        <f t="shared" ref="FXY71" si="2389">FXY64-FXY69</f>
        <v>0</v>
      </c>
      <c r="FXZ71" s="607"/>
      <c r="FYA71" s="598">
        <f t="shared" ref="FYA71" si="2390">FYA64-FYA69</f>
        <v>0</v>
      </c>
      <c r="FYB71" s="607"/>
      <c r="FYC71" s="598">
        <f t="shared" ref="FYC71" si="2391">FYC64-FYC69</f>
        <v>0</v>
      </c>
      <c r="FYD71" s="607"/>
      <c r="FYE71" s="598">
        <f t="shared" ref="FYE71" si="2392">FYE64-FYE69</f>
        <v>0</v>
      </c>
      <c r="FYF71" s="607"/>
      <c r="FYG71" s="598">
        <f t="shared" ref="FYG71" si="2393">FYG64-FYG69</f>
        <v>0</v>
      </c>
      <c r="FYH71" s="607"/>
      <c r="FYI71" s="598">
        <f t="shared" ref="FYI71" si="2394">FYI64-FYI69</f>
        <v>0</v>
      </c>
      <c r="FYJ71" s="607"/>
      <c r="FYK71" s="598">
        <f t="shared" ref="FYK71" si="2395">FYK64-FYK69</f>
        <v>0</v>
      </c>
      <c r="FYL71" s="607"/>
      <c r="FYM71" s="598">
        <f t="shared" ref="FYM71" si="2396">FYM64-FYM69</f>
        <v>0</v>
      </c>
      <c r="FYN71" s="607"/>
      <c r="FYO71" s="598">
        <f t="shared" ref="FYO71" si="2397">FYO64-FYO69</f>
        <v>0</v>
      </c>
      <c r="FYP71" s="607"/>
      <c r="FYQ71" s="598">
        <f t="shared" ref="FYQ71" si="2398">FYQ64-FYQ69</f>
        <v>0</v>
      </c>
      <c r="FYR71" s="607"/>
      <c r="FYS71" s="598">
        <f t="shared" ref="FYS71" si="2399">FYS64-FYS69</f>
        <v>0</v>
      </c>
      <c r="FYT71" s="607"/>
      <c r="FYU71" s="598">
        <f t="shared" ref="FYU71" si="2400">FYU64-FYU69</f>
        <v>0</v>
      </c>
      <c r="FYV71" s="607"/>
      <c r="FYW71" s="598">
        <f t="shared" ref="FYW71" si="2401">FYW64-FYW69</f>
        <v>0</v>
      </c>
      <c r="FYX71" s="607"/>
      <c r="FYY71" s="598">
        <f t="shared" ref="FYY71" si="2402">FYY64-FYY69</f>
        <v>0</v>
      </c>
      <c r="FYZ71" s="607"/>
      <c r="FZA71" s="598">
        <f t="shared" ref="FZA71" si="2403">FZA64-FZA69</f>
        <v>0</v>
      </c>
      <c r="FZB71" s="607"/>
      <c r="FZC71" s="598">
        <f t="shared" ref="FZC71" si="2404">FZC64-FZC69</f>
        <v>0</v>
      </c>
      <c r="FZD71" s="607"/>
      <c r="FZE71" s="598">
        <f t="shared" ref="FZE71" si="2405">FZE64-FZE69</f>
        <v>0</v>
      </c>
      <c r="FZF71" s="607"/>
      <c r="FZG71" s="598">
        <f t="shared" ref="FZG71" si="2406">FZG64-FZG69</f>
        <v>0</v>
      </c>
      <c r="FZH71" s="607"/>
      <c r="FZI71" s="598">
        <f t="shared" ref="FZI71" si="2407">FZI64-FZI69</f>
        <v>0</v>
      </c>
      <c r="FZJ71" s="607"/>
      <c r="FZK71" s="598">
        <f t="shared" ref="FZK71" si="2408">FZK64-FZK69</f>
        <v>0</v>
      </c>
      <c r="FZL71" s="607"/>
      <c r="FZM71" s="598">
        <f t="shared" ref="FZM71" si="2409">FZM64-FZM69</f>
        <v>0</v>
      </c>
      <c r="FZN71" s="607"/>
      <c r="FZO71" s="598">
        <f t="shared" ref="FZO71" si="2410">FZO64-FZO69</f>
        <v>0</v>
      </c>
      <c r="FZP71" s="607"/>
      <c r="FZQ71" s="598">
        <f t="shared" ref="FZQ71" si="2411">FZQ64-FZQ69</f>
        <v>0</v>
      </c>
      <c r="FZR71" s="607"/>
      <c r="FZS71" s="598">
        <f t="shared" ref="FZS71" si="2412">FZS64-FZS69</f>
        <v>0</v>
      </c>
      <c r="FZT71" s="607"/>
      <c r="FZU71" s="598">
        <f t="shared" ref="FZU71" si="2413">FZU64-FZU69</f>
        <v>0</v>
      </c>
      <c r="FZV71" s="607"/>
      <c r="FZW71" s="598">
        <f t="shared" ref="FZW71" si="2414">FZW64-FZW69</f>
        <v>0</v>
      </c>
      <c r="FZX71" s="607"/>
      <c r="FZY71" s="598">
        <f t="shared" ref="FZY71" si="2415">FZY64-FZY69</f>
        <v>0</v>
      </c>
      <c r="FZZ71" s="607"/>
      <c r="GAA71" s="598">
        <f t="shared" ref="GAA71" si="2416">GAA64-GAA69</f>
        <v>0</v>
      </c>
      <c r="GAB71" s="607"/>
      <c r="GAC71" s="598">
        <f t="shared" ref="GAC71" si="2417">GAC64-GAC69</f>
        <v>0</v>
      </c>
      <c r="GAD71" s="607"/>
      <c r="GAE71" s="598">
        <f t="shared" ref="GAE71" si="2418">GAE64-GAE69</f>
        <v>0</v>
      </c>
      <c r="GAF71" s="607"/>
      <c r="GAG71" s="598">
        <f t="shared" ref="GAG71" si="2419">GAG64-GAG69</f>
        <v>0</v>
      </c>
      <c r="GAH71" s="607"/>
      <c r="GAI71" s="598">
        <f t="shared" ref="GAI71" si="2420">GAI64-GAI69</f>
        <v>0</v>
      </c>
      <c r="GAJ71" s="607"/>
      <c r="GAK71" s="598">
        <f t="shared" ref="GAK71" si="2421">GAK64-GAK69</f>
        <v>0</v>
      </c>
      <c r="GAL71" s="607"/>
      <c r="GAM71" s="598">
        <f t="shared" ref="GAM71" si="2422">GAM64-GAM69</f>
        <v>0</v>
      </c>
      <c r="GAN71" s="607"/>
      <c r="GAO71" s="598">
        <f t="shared" ref="GAO71" si="2423">GAO64-GAO69</f>
        <v>0</v>
      </c>
      <c r="GAP71" s="607"/>
      <c r="GAQ71" s="598">
        <f t="shared" ref="GAQ71" si="2424">GAQ64-GAQ69</f>
        <v>0</v>
      </c>
      <c r="GAR71" s="607"/>
      <c r="GAS71" s="598">
        <f t="shared" ref="GAS71" si="2425">GAS64-GAS69</f>
        <v>0</v>
      </c>
      <c r="GAT71" s="607"/>
      <c r="GAU71" s="598">
        <f t="shared" ref="GAU71" si="2426">GAU64-GAU69</f>
        <v>0</v>
      </c>
      <c r="GAV71" s="607"/>
      <c r="GAW71" s="598">
        <f t="shared" ref="GAW71" si="2427">GAW64-GAW69</f>
        <v>0</v>
      </c>
      <c r="GAX71" s="607"/>
      <c r="GAY71" s="598">
        <f t="shared" ref="GAY71" si="2428">GAY64-GAY69</f>
        <v>0</v>
      </c>
      <c r="GAZ71" s="607"/>
      <c r="GBA71" s="598">
        <f t="shared" ref="GBA71" si="2429">GBA64-GBA69</f>
        <v>0</v>
      </c>
      <c r="GBB71" s="607"/>
      <c r="GBC71" s="598">
        <f t="shared" ref="GBC71" si="2430">GBC64-GBC69</f>
        <v>0</v>
      </c>
      <c r="GBD71" s="607"/>
      <c r="GBE71" s="598">
        <f t="shared" ref="GBE71" si="2431">GBE64-GBE69</f>
        <v>0</v>
      </c>
      <c r="GBF71" s="607"/>
      <c r="GBG71" s="598">
        <f t="shared" ref="GBG71" si="2432">GBG64-GBG69</f>
        <v>0</v>
      </c>
      <c r="GBH71" s="607"/>
      <c r="GBI71" s="598">
        <f t="shared" ref="GBI71" si="2433">GBI64-GBI69</f>
        <v>0</v>
      </c>
      <c r="GBJ71" s="607"/>
      <c r="GBK71" s="598">
        <f t="shared" ref="GBK71" si="2434">GBK64-GBK69</f>
        <v>0</v>
      </c>
      <c r="GBL71" s="607"/>
      <c r="GBM71" s="598">
        <f t="shared" ref="GBM71" si="2435">GBM64-GBM69</f>
        <v>0</v>
      </c>
      <c r="GBN71" s="607"/>
      <c r="GBO71" s="598">
        <f t="shared" ref="GBO71" si="2436">GBO64-GBO69</f>
        <v>0</v>
      </c>
      <c r="GBP71" s="607"/>
      <c r="GBQ71" s="598">
        <f t="shared" ref="GBQ71" si="2437">GBQ64-GBQ69</f>
        <v>0</v>
      </c>
      <c r="GBR71" s="607"/>
      <c r="GBS71" s="598">
        <f t="shared" ref="GBS71" si="2438">GBS64-GBS69</f>
        <v>0</v>
      </c>
      <c r="GBT71" s="607"/>
      <c r="GBU71" s="598">
        <f t="shared" ref="GBU71" si="2439">GBU64-GBU69</f>
        <v>0</v>
      </c>
      <c r="GBV71" s="607"/>
      <c r="GBW71" s="598">
        <f t="shared" ref="GBW71" si="2440">GBW64-GBW69</f>
        <v>0</v>
      </c>
      <c r="GBX71" s="607"/>
      <c r="GBY71" s="598">
        <f t="shared" ref="GBY71" si="2441">GBY64-GBY69</f>
        <v>0</v>
      </c>
      <c r="GBZ71" s="607"/>
      <c r="GCA71" s="598">
        <f t="shared" ref="GCA71" si="2442">GCA64-GCA69</f>
        <v>0</v>
      </c>
      <c r="GCB71" s="607"/>
      <c r="GCC71" s="598">
        <f t="shared" ref="GCC71" si="2443">GCC64-GCC69</f>
        <v>0</v>
      </c>
      <c r="GCD71" s="607"/>
      <c r="GCE71" s="598">
        <f t="shared" ref="GCE71" si="2444">GCE64-GCE69</f>
        <v>0</v>
      </c>
      <c r="GCF71" s="607"/>
      <c r="GCG71" s="598">
        <f t="shared" ref="GCG71" si="2445">GCG64-GCG69</f>
        <v>0</v>
      </c>
      <c r="GCH71" s="607"/>
      <c r="GCI71" s="598">
        <f t="shared" ref="GCI71" si="2446">GCI64-GCI69</f>
        <v>0</v>
      </c>
      <c r="GCJ71" s="607"/>
      <c r="GCK71" s="598">
        <f t="shared" ref="GCK71" si="2447">GCK64-GCK69</f>
        <v>0</v>
      </c>
      <c r="GCL71" s="607"/>
      <c r="GCM71" s="598">
        <f t="shared" ref="GCM71" si="2448">GCM64-GCM69</f>
        <v>0</v>
      </c>
      <c r="GCN71" s="607"/>
      <c r="GCO71" s="598">
        <f t="shared" ref="GCO71" si="2449">GCO64-GCO69</f>
        <v>0</v>
      </c>
      <c r="GCP71" s="607"/>
      <c r="GCQ71" s="598">
        <f t="shared" ref="GCQ71" si="2450">GCQ64-GCQ69</f>
        <v>0</v>
      </c>
      <c r="GCR71" s="607"/>
      <c r="GCS71" s="598">
        <f t="shared" ref="GCS71" si="2451">GCS64-GCS69</f>
        <v>0</v>
      </c>
      <c r="GCT71" s="607"/>
      <c r="GCU71" s="598">
        <f t="shared" ref="GCU71" si="2452">GCU64-GCU69</f>
        <v>0</v>
      </c>
      <c r="GCV71" s="607"/>
      <c r="GCW71" s="598">
        <f t="shared" ref="GCW71" si="2453">GCW64-GCW69</f>
        <v>0</v>
      </c>
      <c r="GCX71" s="607"/>
      <c r="GCY71" s="598">
        <f t="shared" ref="GCY71" si="2454">GCY64-GCY69</f>
        <v>0</v>
      </c>
      <c r="GCZ71" s="607"/>
      <c r="GDA71" s="598">
        <f t="shared" ref="GDA71" si="2455">GDA64-GDA69</f>
        <v>0</v>
      </c>
      <c r="GDB71" s="607"/>
      <c r="GDC71" s="598">
        <f t="shared" ref="GDC71" si="2456">GDC64-GDC69</f>
        <v>0</v>
      </c>
      <c r="GDD71" s="607"/>
      <c r="GDE71" s="598">
        <f t="shared" ref="GDE71" si="2457">GDE64-GDE69</f>
        <v>0</v>
      </c>
      <c r="GDF71" s="607"/>
      <c r="GDG71" s="598">
        <f t="shared" ref="GDG71" si="2458">GDG64-GDG69</f>
        <v>0</v>
      </c>
      <c r="GDH71" s="607"/>
      <c r="GDI71" s="598">
        <f t="shared" ref="GDI71" si="2459">GDI64-GDI69</f>
        <v>0</v>
      </c>
      <c r="GDJ71" s="607"/>
      <c r="GDK71" s="598">
        <f t="shared" ref="GDK71" si="2460">GDK64-GDK69</f>
        <v>0</v>
      </c>
      <c r="GDL71" s="607"/>
      <c r="GDM71" s="598">
        <f t="shared" ref="GDM71" si="2461">GDM64-GDM69</f>
        <v>0</v>
      </c>
      <c r="GDN71" s="607"/>
      <c r="GDO71" s="598">
        <f t="shared" ref="GDO71" si="2462">GDO64-GDO69</f>
        <v>0</v>
      </c>
      <c r="GDP71" s="607"/>
      <c r="GDQ71" s="598">
        <f t="shared" ref="GDQ71" si="2463">GDQ64-GDQ69</f>
        <v>0</v>
      </c>
      <c r="GDR71" s="607"/>
      <c r="GDS71" s="598">
        <f t="shared" ref="GDS71" si="2464">GDS64-GDS69</f>
        <v>0</v>
      </c>
      <c r="GDT71" s="607"/>
      <c r="GDU71" s="598">
        <f t="shared" ref="GDU71" si="2465">GDU64-GDU69</f>
        <v>0</v>
      </c>
      <c r="GDV71" s="607"/>
      <c r="GDW71" s="598">
        <f t="shared" ref="GDW71" si="2466">GDW64-GDW69</f>
        <v>0</v>
      </c>
      <c r="GDX71" s="607"/>
      <c r="GDY71" s="598">
        <f t="shared" ref="GDY71" si="2467">GDY64-GDY69</f>
        <v>0</v>
      </c>
      <c r="GDZ71" s="607"/>
      <c r="GEA71" s="598">
        <f t="shared" ref="GEA71" si="2468">GEA64-GEA69</f>
        <v>0</v>
      </c>
      <c r="GEB71" s="607"/>
      <c r="GEC71" s="598">
        <f t="shared" ref="GEC71" si="2469">GEC64-GEC69</f>
        <v>0</v>
      </c>
      <c r="GED71" s="607"/>
      <c r="GEE71" s="598">
        <f t="shared" ref="GEE71" si="2470">GEE64-GEE69</f>
        <v>0</v>
      </c>
      <c r="GEF71" s="607"/>
      <c r="GEG71" s="598">
        <f t="shared" ref="GEG71" si="2471">GEG64-GEG69</f>
        <v>0</v>
      </c>
      <c r="GEH71" s="607"/>
      <c r="GEI71" s="598">
        <f t="shared" ref="GEI71" si="2472">GEI64-GEI69</f>
        <v>0</v>
      </c>
      <c r="GEJ71" s="607"/>
      <c r="GEK71" s="598">
        <f t="shared" ref="GEK71" si="2473">GEK64-GEK69</f>
        <v>0</v>
      </c>
      <c r="GEL71" s="607"/>
      <c r="GEM71" s="598">
        <f t="shared" ref="GEM71" si="2474">GEM64-GEM69</f>
        <v>0</v>
      </c>
      <c r="GEN71" s="607"/>
      <c r="GEO71" s="598">
        <f t="shared" ref="GEO71" si="2475">GEO64-GEO69</f>
        <v>0</v>
      </c>
      <c r="GEP71" s="607"/>
      <c r="GEQ71" s="598">
        <f t="shared" ref="GEQ71" si="2476">GEQ64-GEQ69</f>
        <v>0</v>
      </c>
      <c r="GER71" s="607"/>
      <c r="GES71" s="598">
        <f t="shared" ref="GES71" si="2477">GES64-GES69</f>
        <v>0</v>
      </c>
      <c r="GET71" s="607"/>
      <c r="GEU71" s="598">
        <f t="shared" ref="GEU71" si="2478">GEU64-GEU69</f>
        <v>0</v>
      </c>
      <c r="GEV71" s="607"/>
      <c r="GEW71" s="598">
        <f t="shared" ref="GEW71" si="2479">GEW64-GEW69</f>
        <v>0</v>
      </c>
      <c r="GEX71" s="607"/>
      <c r="GEY71" s="598">
        <f t="shared" ref="GEY71" si="2480">GEY64-GEY69</f>
        <v>0</v>
      </c>
      <c r="GEZ71" s="607"/>
      <c r="GFA71" s="598">
        <f t="shared" ref="GFA71" si="2481">GFA64-GFA69</f>
        <v>0</v>
      </c>
      <c r="GFB71" s="607"/>
      <c r="GFC71" s="598">
        <f t="shared" ref="GFC71" si="2482">GFC64-GFC69</f>
        <v>0</v>
      </c>
      <c r="GFD71" s="607"/>
      <c r="GFE71" s="598">
        <f t="shared" ref="GFE71" si="2483">GFE64-GFE69</f>
        <v>0</v>
      </c>
      <c r="GFF71" s="607"/>
      <c r="GFG71" s="598">
        <f t="shared" ref="GFG71" si="2484">GFG64-GFG69</f>
        <v>0</v>
      </c>
      <c r="GFH71" s="607"/>
      <c r="GFI71" s="598">
        <f t="shared" ref="GFI71" si="2485">GFI64-GFI69</f>
        <v>0</v>
      </c>
      <c r="GFJ71" s="607"/>
      <c r="GFK71" s="598">
        <f t="shared" ref="GFK71" si="2486">GFK64-GFK69</f>
        <v>0</v>
      </c>
      <c r="GFL71" s="607"/>
      <c r="GFM71" s="598">
        <f t="shared" ref="GFM71" si="2487">GFM64-GFM69</f>
        <v>0</v>
      </c>
      <c r="GFN71" s="607"/>
      <c r="GFO71" s="598">
        <f t="shared" ref="GFO71" si="2488">GFO64-GFO69</f>
        <v>0</v>
      </c>
      <c r="GFP71" s="607"/>
      <c r="GFQ71" s="598">
        <f t="shared" ref="GFQ71" si="2489">GFQ64-GFQ69</f>
        <v>0</v>
      </c>
      <c r="GFR71" s="607"/>
      <c r="GFS71" s="598">
        <f t="shared" ref="GFS71" si="2490">GFS64-GFS69</f>
        <v>0</v>
      </c>
      <c r="GFT71" s="607"/>
      <c r="GFU71" s="598">
        <f t="shared" ref="GFU71" si="2491">GFU64-GFU69</f>
        <v>0</v>
      </c>
      <c r="GFV71" s="607"/>
      <c r="GFW71" s="598">
        <f t="shared" ref="GFW71" si="2492">GFW64-GFW69</f>
        <v>0</v>
      </c>
      <c r="GFX71" s="607"/>
      <c r="GFY71" s="598">
        <f t="shared" ref="GFY71" si="2493">GFY64-GFY69</f>
        <v>0</v>
      </c>
      <c r="GFZ71" s="607"/>
      <c r="GGA71" s="598">
        <f t="shared" ref="GGA71" si="2494">GGA64-GGA69</f>
        <v>0</v>
      </c>
      <c r="GGB71" s="607"/>
      <c r="GGC71" s="598">
        <f t="shared" ref="GGC71" si="2495">GGC64-GGC69</f>
        <v>0</v>
      </c>
      <c r="GGD71" s="607"/>
      <c r="GGE71" s="598">
        <f t="shared" ref="GGE71" si="2496">GGE64-GGE69</f>
        <v>0</v>
      </c>
      <c r="GGF71" s="607"/>
      <c r="GGG71" s="598">
        <f t="shared" ref="GGG71" si="2497">GGG64-GGG69</f>
        <v>0</v>
      </c>
      <c r="GGH71" s="607"/>
      <c r="GGI71" s="598">
        <f t="shared" ref="GGI71" si="2498">GGI64-GGI69</f>
        <v>0</v>
      </c>
      <c r="GGJ71" s="607"/>
      <c r="GGK71" s="598">
        <f t="shared" ref="GGK71" si="2499">GGK64-GGK69</f>
        <v>0</v>
      </c>
      <c r="GGL71" s="607"/>
      <c r="GGM71" s="598">
        <f t="shared" ref="GGM71" si="2500">GGM64-GGM69</f>
        <v>0</v>
      </c>
      <c r="GGN71" s="607"/>
      <c r="GGO71" s="598">
        <f t="shared" ref="GGO71" si="2501">GGO64-GGO69</f>
        <v>0</v>
      </c>
      <c r="GGP71" s="607"/>
      <c r="GGQ71" s="598">
        <f t="shared" ref="GGQ71" si="2502">GGQ64-GGQ69</f>
        <v>0</v>
      </c>
      <c r="GGR71" s="607"/>
      <c r="GGS71" s="598">
        <f t="shared" ref="GGS71" si="2503">GGS64-GGS69</f>
        <v>0</v>
      </c>
      <c r="GGT71" s="607"/>
      <c r="GGU71" s="598">
        <f t="shared" ref="GGU71" si="2504">GGU64-GGU69</f>
        <v>0</v>
      </c>
      <c r="GGV71" s="607"/>
      <c r="GGW71" s="598">
        <f t="shared" ref="GGW71" si="2505">GGW64-GGW69</f>
        <v>0</v>
      </c>
      <c r="GGX71" s="607"/>
      <c r="GGY71" s="598">
        <f t="shared" ref="GGY71" si="2506">GGY64-GGY69</f>
        <v>0</v>
      </c>
      <c r="GGZ71" s="607"/>
      <c r="GHA71" s="598">
        <f t="shared" ref="GHA71" si="2507">GHA64-GHA69</f>
        <v>0</v>
      </c>
      <c r="GHB71" s="607"/>
      <c r="GHC71" s="598">
        <f t="shared" ref="GHC71" si="2508">GHC64-GHC69</f>
        <v>0</v>
      </c>
      <c r="GHD71" s="607"/>
      <c r="GHE71" s="598">
        <f t="shared" ref="GHE71" si="2509">GHE64-GHE69</f>
        <v>0</v>
      </c>
      <c r="GHF71" s="607"/>
      <c r="GHG71" s="598">
        <f t="shared" ref="GHG71" si="2510">GHG64-GHG69</f>
        <v>0</v>
      </c>
      <c r="GHH71" s="607"/>
      <c r="GHI71" s="598">
        <f t="shared" ref="GHI71" si="2511">GHI64-GHI69</f>
        <v>0</v>
      </c>
      <c r="GHJ71" s="607"/>
      <c r="GHK71" s="598">
        <f t="shared" ref="GHK71" si="2512">GHK64-GHK69</f>
        <v>0</v>
      </c>
      <c r="GHL71" s="607"/>
      <c r="GHM71" s="598">
        <f t="shared" ref="GHM71" si="2513">GHM64-GHM69</f>
        <v>0</v>
      </c>
      <c r="GHN71" s="607"/>
      <c r="GHO71" s="598">
        <f t="shared" ref="GHO71" si="2514">GHO64-GHO69</f>
        <v>0</v>
      </c>
      <c r="GHP71" s="607"/>
      <c r="GHQ71" s="598">
        <f t="shared" ref="GHQ71" si="2515">GHQ64-GHQ69</f>
        <v>0</v>
      </c>
      <c r="GHR71" s="607"/>
      <c r="GHS71" s="598">
        <f t="shared" ref="GHS71" si="2516">GHS64-GHS69</f>
        <v>0</v>
      </c>
      <c r="GHT71" s="607"/>
      <c r="GHU71" s="598">
        <f t="shared" ref="GHU71" si="2517">GHU64-GHU69</f>
        <v>0</v>
      </c>
      <c r="GHV71" s="607"/>
      <c r="GHW71" s="598">
        <f t="shared" ref="GHW71" si="2518">GHW64-GHW69</f>
        <v>0</v>
      </c>
      <c r="GHX71" s="607"/>
      <c r="GHY71" s="598">
        <f t="shared" ref="GHY71" si="2519">GHY64-GHY69</f>
        <v>0</v>
      </c>
      <c r="GHZ71" s="607"/>
      <c r="GIA71" s="598">
        <f t="shared" ref="GIA71" si="2520">GIA64-GIA69</f>
        <v>0</v>
      </c>
      <c r="GIB71" s="607"/>
      <c r="GIC71" s="598">
        <f t="shared" ref="GIC71" si="2521">GIC64-GIC69</f>
        <v>0</v>
      </c>
      <c r="GID71" s="607"/>
      <c r="GIE71" s="598">
        <f t="shared" ref="GIE71" si="2522">GIE64-GIE69</f>
        <v>0</v>
      </c>
      <c r="GIF71" s="607"/>
      <c r="GIG71" s="598">
        <f t="shared" ref="GIG71" si="2523">GIG64-GIG69</f>
        <v>0</v>
      </c>
      <c r="GIH71" s="607"/>
      <c r="GII71" s="598">
        <f t="shared" ref="GII71" si="2524">GII64-GII69</f>
        <v>0</v>
      </c>
      <c r="GIJ71" s="607"/>
      <c r="GIK71" s="598">
        <f t="shared" ref="GIK71" si="2525">GIK64-GIK69</f>
        <v>0</v>
      </c>
      <c r="GIL71" s="607"/>
      <c r="GIM71" s="598">
        <f t="shared" ref="GIM71" si="2526">GIM64-GIM69</f>
        <v>0</v>
      </c>
      <c r="GIN71" s="607"/>
      <c r="GIO71" s="598">
        <f t="shared" ref="GIO71" si="2527">GIO64-GIO69</f>
        <v>0</v>
      </c>
      <c r="GIP71" s="607"/>
      <c r="GIQ71" s="598">
        <f t="shared" ref="GIQ71" si="2528">GIQ64-GIQ69</f>
        <v>0</v>
      </c>
      <c r="GIR71" s="607"/>
      <c r="GIS71" s="598">
        <f t="shared" ref="GIS71" si="2529">GIS64-GIS69</f>
        <v>0</v>
      </c>
      <c r="GIT71" s="607"/>
      <c r="GIU71" s="598">
        <f t="shared" ref="GIU71" si="2530">GIU64-GIU69</f>
        <v>0</v>
      </c>
      <c r="GIV71" s="607"/>
      <c r="GIW71" s="598">
        <f t="shared" ref="GIW71" si="2531">GIW64-GIW69</f>
        <v>0</v>
      </c>
      <c r="GIX71" s="607"/>
      <c r="GIY71" s="598">
        <f t="shared" ref="GIY71" si="2532">GIY64-GIY69</f>
        <v>0</v>
      </c>
      <c r="GIZ71" s="607"/>
      <c r="GJA71" s="598">
        <f t="shared" ref="GJA71" si="2533">GJA64-GJA69</f>
        <v>0</v>
      </c>
      <c r="GJB71" s="607"/>
      <c r="GJC71" s="598">
        <f t="shared" ref="GJC71" si="2534">GJC64-GJC69</f>
        <v>0</v>
      </c>
      <c r="GJD71" s="607"/>
      <c r="GJE71" s="598">
        <f t="shared" ref="GJE71" si="2535">GJE64-GJE69</f>
        <v>0</v>
      </c>
      <c r="GJF71" s="607"/>
      <c r="GJG71" s="598">
        <f t="shared" ref="GJG71" si="2536">GJG64-GJG69</f>
        <v>0</v>
      </c>
      <c r="GJH71" s="607"/>
      <c r="GJI71" s="598">
        <f t="shared" ref="GJI71" si="2537">GJI64-GJI69</f>
        <v>0</v>
      </c>
      <c r="GJJ71" s="607"/>
      <c r="GJK71" s="598">
        <f t="shared" ref="GJK71" si="2538">GJK64-GJK69</f>
        <v>0</v>
      </c>
      <c r="GJL71" s="607"/>
      <c r="GJM71" s="598">
        <f t="shared" ref="GJM71" si="2539">GJM64-GJM69</f>
        <v>0</v>
      </c>
      <c r="GJN71" s="607"/>
      <c r="GJO71" s="598">
        <f t="shared" ref="GJO71" si="2540">GJO64-GJO69</f>
        <v>0</v>
      </c>
      <c r="GJP71" s="607"/>
      <c r="GJQ71" s="598">
        <f t="shared" ref="GJQ71" si="2541">GJQ64-GJQ69</f>
        <v>0</v>
      </c>
      <c r="GJR71" s="607"/>
      <c r="GJS71" s="598">
        <f t="shared" ref="GJS71" si="2542">GJS64-GJS69</f>
        <v>0</v>
      </c>
      <c r="GJT71" s="607"/>
      <c r="GJU71" s="598">
        <f t="shared" ref="GJU71" si="2543">GJU64-GJU69</f>
        <v>0</v>
      </c>
      <c r="GJV71" s="607"/>
      <c r="GJW71" s="598">
        <f t="shared" ref="GJW71" si="2544">GJW64-GJW69</f>
        <v>0</v>
      </c>
      <c r="GJX71" s="607"/>
      <c r="GJY71" s="598">
        <f t="shared" ref="GJY71" si="2545">GJY64-GJY69</f>
        <v>0</v>
      </c>
      <c r="GJZ71" s="607"/>
      <c r="GKA71" s="598">
        <f t="shared" ref="GKA71" si="2546">GKA64-GKA69</f>
        <v>0</v>
      </c>
      <c r="GKB71" s="607"/>
      <c r="GKC71" s="598">
        <f t="shared" ref="GKC71" si="2547">GKC64-GKC69</f>
        <v>0</v>
      </c>
      <c r="GKD71" s="607"/>
      <c r="GKE71" s="598">
        <f t="shared" ref="GKE71" si="2548">GKE64-GKE69</f>
        <v>0</v>
      </c>
      <c r="GKF71" s="607"/>
      <c r="GKG71" s="598">
        <f t="shared" ref="GKG71" si="2549">GKG64-GKG69</f>
        <v>0</v>
      </c>
      <c r="GKH71" s="607"/>
      <c r="GKI71" s="598">
        <f t="shared" ref="GKI71" si="2550">GKI64-GKI69</f>
        <v>0</v>
      </c>
      <c r="GKJ71" s="607"/>
      <c r="GKK71" s="598">
        <f t="shared" ref="GKK71" si="2551">GKK64-GKK69</f>
        <v>0</v>
      </c>
      <c r="GKL71" s="607"/>
      <c r="GKM71" s="598">
        <f t="shared" ref="GKM71" si="2552">GKM64-GKM69</f>
        <v>0</v>
      </c>
      <c r="GKN71" s="607"/>
      <c r="GKO71" s="598">
        <f t="shared" ref="GKO71" si="2553">GKO64-GKO69</f>
        <v>0</v>
      </c>
      <c r="GKP71" s="607"/>
      <c r="GKQ71" s="598">
        <f t="shared" ref="GKQ71" si="2554">GKQ64-GKQ69</f>
        <v>0</v>
      </c>
      <c r="GKR71" s="607"/>
      <c r="GKS71" s="598">
        <f t="shared" ref="GKS71" si="2555">GKS64-GKS69</f>
        <v>0</v>
      </c>
      <c r="GKT71" s="607"/>
      <c r="GKU71" s="598">
        <f t="shared" ref="GKU71" si="2556">GKU64-GKU69</f>
        <v>0</v>
      </c>
      <c r="GKV71" s="607"/>
      <c r="GKW71" s="598">
        <f t="shared" ref="GKW71" si="2557">GKW64-GKW69</f>
        <v>0</v>
      </c>
      <c r="GKX71" s="607"/>
      <c r="GKY71" s="598">
        <f t="shared" ref="GKY71" si="2558">GKY64-GKY69</f>
        <v>0</v>
      </c>
      <c r="GKZ71" s="607"/>
      <c r="GLA71" s="598">
        <f t="shared" ref="GLA71" si="2559">GLA64-GLA69</f>
        <v>0</v>
      </c>
      <c r="GLB71" s="607"/>
      <c r="GLC71" s="598">
        <f t="shared" ref="GLC71" si="2560">GLC64-GLC69</f>
        <v>0</v>
      </c>
      <c r="GLD71" s="607"/>
      <c r="GLE71" s="598">
        <f t="shared" ref="GLE71" si="2561">GLE64-GLE69</f>
        <v>0</v>
      </c>
      <c r="GLF71" s="607"/>
      <c r="GLG71" s="598">
        <f t="shared" ref="GLG71" si="2562">GLG64-GLG69</f>
        <v>0</v>
      </c>
      <c r="GLH71" s="607"/>
      <c r="GLI71" s="598">
        <f t="shared" ref="GLI71" si="2563">GLI64-GLI69</f>
        <v>0</v>
      </c>
      <c r="GLJ71" s="607"/>
      <c r="GLK71" s="598">
        <f t="shared" ref="GLK71" si="2564">GLK64-GLK69</f>
        <v>0</v>
      </c>
      <c r="GLL71" s="607"/>
      <c r="GLM71" s="598">
        <f t="shared" ref="GLM71" si="2565">GLM64-GLM69</f>
        <v>0</v>
      </c>
      <c r="GLN71" s="607"/>
      <c r="GLO71" s="598">
        <f t="shared" ref="GLO71" si="2566">GLO64-GLO69</f>
        <v>0</v>
      </c>
      <c r="GLP71" s="607"/>
      <c r="GLQ71" s="598">
        <f t="shared" ref="GLQ71" si="2567">GLQ64-GLQ69</f>
        <v>0</v>
      </c>
      <c r="GLR71" s="607"/>
      <c r="GLS71" s="598">
        <f t="shared" ref="GLS71" si="2568">GLS64-GLS69</f>
        <v>0</v>
      </c>
      <c r="GLT71" s="607"/>
      <c r="GLU71" s="598">
        <f t="shared" ref="GLU71" si="2569">GLU64-GLU69</f>
        <v>0</v>
      </c>
      <c r="GLV71" s="607"/>
      <c r="GLW71" s="598">
        <f t="shared" ref="GLW71" si="2570">GLW64-GLW69</f>
        <v>0</v>
      </c>
      <c r="GLX71" s="607"/>
      <c r="GLY71" s="598">
        <f t="shared" ref="GLY71" si="2571">GLY64-GLY69</f>
        <v>0</v>
      </c>
      <c r="GLZ71" s="607"/>
      <c r="GMA71" s="598">
        <f t="shared" ref="GMA71" si="2572">GMA64-GMA69</f>
        <v>0</v>
      </c>
      <c r="GMB71" s="607"/>
      <c r="GMC71" s="598">
        <f t="shared" ref="GMC71" si="2573">GMC64-GMC69</f>
        <v>0</v>
      </c>
      <c r="GMD71" s="607"/>
      <c r="GME71" s="598">
        <f t="shared" ref="GME71" si="2574">GME64-GME69</f>
        <v>0</v>
      </c>
      <c r="GMF71" s="607"/>
      <c r="GMG71" s="598">
        <f t="shared" ref="GMG71" si="2575">GMG64-GMG69</f>
        <v>0</v>
      </c>
      <c r="GMH71" s="607"/>
      <c r="GMI71" s="598">
        <f t="shared" ref="GMI71" si="2576">GMI64-GMI69</f>
        <v>0</v>
      </c>
      <c r="GMJ71" s="607"/>
      <c r="GMK71" s="598">
        <f t="shared" ref="GMK71" si="2577">GMK64-GMK69</f>
        <v>0</v>
      </c>
      <c r="GML71" s="607"/>
      <c r="GMM71" s="598">
        <f t="shared" ref="GMM71" si="2578">GMM64-GMM69</f>
        <v>0</v>
      </c>
      <c r="GMN71" s="607"/>
      <c r="GMO71" s="598">
        <f t="shared" ref="GMO71" si="2579">GMO64-GMO69</f>
        <v>0</v>
      </c>
      <c r="GMP71" s="607"/>
      <c r="GMQ71" s="598">
        <f t="shared" ref="GMQ71" si="2580">GMQ64-GMQ69</f>
        <v>0</v>
      </c>
      <c r="GMR71" s="607"/>
      <c r="GMS71" s="598">
        <f t="shared" ref="GMS71" si="2581">GMS64-GMS69</f>
        <v>0</v>
      </c>
      <c r="GMT71" s="607"/>
      <c r="GMU71" s="598">
        <f t="shared" ref="GMU71" si="2582">GMU64-GMU69</f>
        <v>0</v>
      </c>
      <c r="GMV71" s="607"/>
      <c r="GMW71" s="598">
        <f t="shared" ref="GMW71" si="2583">GMW64-GMW69</f>
        <v>0</v>
      </c>
      <c r="GMX71" s="607"/>
      <c r="GMY71" s="598">
        <f t="shared" ref="GMY71" si="2584">GMY64-GMY69</f>
        <v>0</v>
      </c>
      <c r="GMZ71" s="607"/>
      <c r="GNA71" s="598">
        <f t="shared" ref="GNA71" si="2585">GNA64-GNA69</f>
        <v>0</v>
      </c>
      <c r="GNB71" s="607"/>
      <c r="GNC71" s="598">
        <f t="shared" ref="GNC71" si="2586">GNC64-GNC69</f>
        <v>0</v>
      </c>
      <c r="GND71" s="607"/>
      <c r="GNE71" s="598">
        <f t="shared" ref="GNE71" si="2587">GNE64-GNE69</f>
        <v>0</v>
      </c>
      <c r="GNF71" s="607"/>
      <c r="GNG71" s="598">
        <f t="shared" ref="GNG71" si="2588">GNG64-GNG69</f>
        <v>0</v>
      </c>
      <c r="GNH71" s="607"/>
      <c r="GNI71" s="598">
        <f t="shared" ref="GNI71" si="2589">GNI64-GNI69</f>
        <v>0</v>
      </c>
      <c r="GNJ71" s="607"/>
      <c r="GNK71" s="598">
        <f t="shared" ref="GNK71" si="2590">GNK64-GNK69</f>
        <v>0</v>
      </c>
      <c r="GNL71" s="607"/>
      <c r="GNM71" s="598">
        <f t="shared" ref="GNM71" si="2591">GNM64-GNM69</f>
        <v>0</v>
      </c>
      <c r="GNN71" s="607"/>
      <c r="GNO71" s="598">
        <f t="shared" ref="GNO71" si="2592">GNO64-GNO69</f>
        <v>0</v>
      </c>
      <c r="GNP71" s="607"/>
      <c r="GNQ71" s="598">
        <f t="shared" ref="GNQ71" si="2593">GNQ64-GNQ69</f>
        <v>0</v>
      </c>
      <c r="GNR71" s="607"/>
      <c r="GNS71" s="598">
        <f t="shared" ref="GNS71" si="2594">GNS64-GNS69</f>
        <v>0</v>
      </c>
      <c r="GNT71" s="607"/>
      <c r="GNU71" s="598">
        <f t="shared" ref="GNU71" si="2595">GNU64-GNU69</f>
        <v>0</v>
      </c>
      <c r="GNV71" s="607"/>
      <c r="GNW71" s="598">
        <f t="shared" ref="GNW71" si="2596">GNW64-GNW69</f>
        <v>0</v>
      </c>
      <c r="GNX71" s="607"/>
      <c r="GNY71" s="598">
        <f t="shared" ref="GNY71" si="2597">GNY64-GNY69</f>
        <v>0</v>
      </c>
      <c r="GNZ71" s="607"/>
      <c r="GOA71" s="598">
        <f t="shared" ref="GOA71" si="2598">GOA64-GOA69</f>
        <v>0</v>
      </c>
      <c r="GOB71" s="607"/>
      <c r="GOC71" s="598">
        <f t="shared" ref="GOC71" si="2599">GOC64-GOC69</f>
        <v>0</v>
      </c>
      <c r="GOD71" s="607"/>
      <c r="GOE71" s="598">
        <f t="shared" ref="GOE71" si="2600">GOE64-GOE69</f>
        <v>0</v>
      </c>
      <c r="GOF71" s="607"/>
      <c r="GOG71" s="598">
        <f t="shared" ref="GOG71" si="2601">GOG64-GOG69</f>
        <v>0</v>
      </c>
      <c r="GOH71" s="607"/>
      <c r="GOI71" s="598">
        <f t="shared" ref="GOI71" si="2602">GOI64-GOI69</f>
        <v>0</v>
      </c>
      <c r="GOJ71" s="607"/>
      <c r="GOK71" s="598">
        <f t="shared" ref="GOK71" si="2603">GOK64-GOK69</f>
        <v>0</v>
      </c>
      <c r="GOL71" s="607"/>
      <c r="GOM71" s="598">
        <f t="shared" ref="GOM71" si="2604">GOM64-GOM69</f>
        <v>0</v>
      </c>
      <c r="GON71" s="607"/>
      <c r="GOO71" s="598">
        <f t="shared" ref="GOO71" si="2605">GOO64-GOO69</f>
        <v>0</v>
      </c>
      <c r="GOP71" s="607"/>
      <c r="GOQ71" s="598">
        <f t="shared" ref="GOQ71" si="2606">GOQ64-GOQ69</f>
        <v>0</v>
      </c>
      <c r="GOR71" s="607"/>
      <c r="GOS71" s="598">
        <f t="shared" ref="GOS71" si="2607">GOS64-GOS69</f>
        <v>0</v>
      </c>
      <c r="GOT71" s="607"/>
      <c r="GOU71" s="598">
        <f t="shared" ref="GOU71" si="2608">GOU64-GOU69</f>
        <v>0</v>
      </c>
      <c r="GOV71" s="607"/>
      <c r="GOW71" s="598">
        <f t="shared" ref="GOW71" si="2609">GOW64-GOW69</f>
        <v>0</v>
      </c>
      <c r="GOX71" s="607"/>
      <c r="GOY71" s="598">
        <f t="shared" ref="GOY71" si="2610">GOY64-GOY69</f>
        <v>0</v>
      </c>
      <c r="GOZ71" s="607"/>
      <c r="GPA71" s="598">
        <f t="shared" ref="GPA71" si="2611">GPA64-GPA69</f>
        <v>0</v>
      </c>
      <c r="GPB71" s="607"/>
      <c r="GPC71" s="598">
        <f t="shared" ref="GPC71" si="2612">GPC64-GPC69</f>
        <v>0</v>
      </c>
      <c r="GPD71" s="607"/>
      <c r="GPE71" s="598">
        <f t="shared" ref="GPE71" si="2613">GPE64-GPE69</f>
        <v>0</v>
      </c>
      <c r="GPF71" s="607"/>
      <c r="GPG71" s="598">
        <f t="shared" ref="GPG71" si="2614">GPG64-GPG69</f>
        <v>0</v>
      </c>
      <c r="GPH71" s="607"/>
      <c r="GPI71" s="598">
        <f t="shared" ref="GPI71" si="2615">GPI64-GPI69</f>
        <v>0</v>
      </c>
      <c r="GPJ71" s="607"/>
      <c r="GPK71" s="598">
        <f t="shared" ref="GPK71" si="2616">GPK64-GPK69</f>
        <v>0</v>
      </c>
      <c r="GPL71" s="607"/>
      <c r="GPM71" s="598">
        <f t="shared" ref="GPM71" si="2617">GPM64-GPM69</f>
        <v>0</v>
      </c>
      <c r="GPN71" s="607"/>
      <c r="GPO71" s="598">
        <f t="shared" ref="GPO71" si="2618">GPO64-GPO69</f>
        <v>0</v>
      </c>
      <c r="GPP71" s="607"/>
      <c r="GPQ71" s="598">
        <f t="shared" ref="GPQ71" si="2619">GPQ64-GPQ69</f>
        <v>0</v>
      </c>
      <c r="GPR71" s="607"/>
      <c r="GPS71" s="598">
        <f t="shared" ref="GPS71" si="2620">GPS64-GPS69</f>
        <v>0</v>
      </c>
      <c r="GPT71" s="607"/>
      <c r="GPU71" s="598">
        <f t="shared" ref="GPU71" si="2621">GPU64-GPU69</f>
        <v>0</v>
      </c>
      <c r="GPV71" s="607"/>
      <c r="GPW71" s="598">
        <f t="shared" ref="GPW71" si="2622">GPW64-GPW69</f>
        <v>0</v>
      </c>
      <c r="GPX71" s="607"/>
      <c r="GPY71" s="598">
        <f t="shared" ref="GPY71" si="2623">GPY64-GPY69</f>
        <v>0</v>
      </c>
      <c r="GPZ71" s="607"/>
      <c r="GQA71" s="598">
        <f t="shared" ref="GQA71" si="2624">GQA64-GQA69</f>
        <v>0</v>
      </c>
      <c r="GQB71" s="607"/>
      <c r="GQC71" s="598">
        <f t="shared" ref="GQC71" si="2625">GQC64-GQC69</f>
        <v>0</v>
      </c>
      <c r="GQD71" s="607"/>
      <c r="GQE71" s="598">
        <f t="shared" ref="GQE71" si="2626">GQE64-GQE69</f>
        <v>0</v>
      </c>
      <c r="GQF71" s="607"/>
      <c r="GQG71" s="598">
        <f t="shared" ref="GQG71" si="2627">GQG64-GQG69</f>
        <v>0</v>
      </c>
      <c r="GQH71" s="607"/>
      <c r="GQI71" s="598">
        <f t="shared" ref="GQI71" si="2628">GQI64-GQI69</f>
        <v>0</v>
      </c>
      <c r="GQJ71" s="607"/>
      <c r="GQK71" s="598">
        <f t="shared" ref="GQK71" si="2629">GQK64-GQK69</f>
        <v>0</v>
      </c>
      <c r="GQL71" s="607"/>
      <c r="GQM71" s="598">
        <f t="shared" ref="GQM71" si="2630">GQM64-GQM69</f>
        <v>0</v>
      </c>
      <c r="GQN71" s="607"/>
      <c r="GQO71" s="598">
        <f t="shared" ref="GQO71" si="2631">GQO64-GQO69</f>
        <v>0</v>
      </c>
      <c r="GQP71" s="607"/>
      <c r="GQQ71" s="598">
        <f t="shared" ref="GQQ71" si="2632">GQQ64-GQQ69</f>
        <v>0</v>
      </c>
      <c r="GQR71" s="607"/>
      <c r="GQS71" s="598">
        <f t="shared" ref="GQS71" si="2633">GQS64-GQS69</f>
        <v>0</v>
      </c>
      <c r="GQT71" s="607"/>
      <c r="GQU71" s="598">
        <f t="shared" ref="GQU71" si="2634">GQU64-GQU69</f>
        <v>0</v>
      </c>
      <c r="GQV71" s="607"/>
      <c r="GQW71" s="598">
        <f t="shared" ref="GQW71" si="2635">GQW64-GQW69</f>
        <v>0</v>
      </c>
      <c r="GQX71" s="607"/>
      <c r="GQY71" s="598">
        <f t="shared" ref="GQY71" si="2636">GQY64-GQY69</f>
        <v>0</v>
      </c>
      <c r="GQZ71" s="607"/>
      <c r="GRA71" s="598">
        <f t="shared" ref="GRA71" si="2637">GRA64-GRA69</f>
        <v>0</v>
      </c>
      <c r="GRB71" s="607"/>
      <c r="GRC71" s="598">
        <f t="shared" ref="GRC71" si="2638">GRC64-GRC69</f>
        <v>0</v>
      </c>
      <c r="GRD71" s="607"/>
      <c r="GRE71" s="598">
        <f t="shared" ref="GRE71" si="2639">GRE64-GRE69</f>
        <v>0</v>
      </c>
      <c r="GRF71" s="607"/>
      <c r="GRG71" s="598">
        <f t="shared" ref="GRG71" si="2640">GRG64-GRG69</f>
        <v>0</v>
      </c>
      <c r="GRH71" s="607"/>
      <c r="GRI71" s="598">
        <f t="shared" ref="GRI71" si="2641">GRI64-GRI69</f>
        <v>0</v>
      </c>
      <c r="GRJ71" s="607"/>
      <c r="GRK71" s="598">
        <f t="shared" ref="GRK71" si="2642">GRK64-GRK69</f>
        <v>0</v>
      </c>
      <c r="GRL71" s="607"/>
      <c r="GRM71" s="598">
        <f t="shared" ref="GRM71" si="2643">GRM64-GRM69</f>
        <v>0</v>
      </c>
      <c r="GRN71" s="607"/>
      <c r="GRO71" s="598">
        <f t="shared" ref="GRO71" si="2644">GRO64-GRO69</f>
        <v>0</v>
      </c>
      <c r="GRP71" s="607"/>
      <c r="GRQ71" s="598">
        <f t="shared" ref="GRQ71" si="2645">GRQ64-GRQ69</f>
        <v>0</v>
      </c>
      <c r="GRR71" s="607"/>
      <c r="GRS71" s="598">
        <f t="shared" ref="GRS71" si="2646">GRS64-GRS69</f>
        <v>0</v>
      </c>
      <c r="GRT71" s="607"/>
      <c r="GRU71" s="598">
        <f t="shared" ref="GRU71" si="2647">GRU64-GRU69</f>
        <v>0</v>
      </c>
      <c r="GRV71" s="607"/>
      <c r="GRW71" s="598">
        <f t="shared" ref="GRW71" si="2648">GRW64-GRW69</f>
        <v>0</v>
      </c>
      <c r="GRX71" s="607"/>
      <c r="GRY71" s="598">
        <f t="shared" ref="GRY71" si="2649">GRY64-GRY69</f>
        <v>0</v>
      </c>
      <c r="GRZ71" s="607"/>
      <c r="GSA71" s="598">
        <f t="shared" ref="GSA71" si="2650">GSA64-GSA69</f>
        <v>0</v>
      </c>
      <c r="GSB71" s="607"/>
      <c r="GSC71" s="598">
        <f t="shared" ref="GSC71" si="2651">GSC64-GSC69</f>
        <v>0</v>
      </c>
      <c r="GSD71" s="607"/>
      <c r="GSE71" s="598">
        <f t="shared" ref="GSE71" si="2652">GSE64-GSE69</f>
        <v>0</v>
      </c>
      <c r="GSF71" s="607"/>
      <c r="GSG71" s="598">
        <f t="shared" ref="GSG71" si="2653">GSG64-GSG69</f>
        <v>0</v>
      </c>
      <c r="GSH71" s="607"/>
      <c r="GSI71" s="598">
        <f t="shared" ref="GSI71" si="2654">GSI64-GSI69</f>
        <v>0</v>
      </c>
      <c r="GSJ71" s="607"/>
      <c r="GSK71" s="598">
        <f t="shared" ref="GSK71" si="2655">GSK64-GSK69</f>
        <v>0</v>
      </c>
      <c r="GSL71" s="607"/>
      <c r="GSM71" s="598">
        <f t="shared" ref="GSM71" si="2656">GSM64-GSM69</f>
        <v>0</v>
      </c>
      <c r="GSN71" s="607"/>
      <c r="GSO71" s="598">
        <f t="shared" ref="GSO71" si="2657">GSO64-GSO69</f>
        <v>0</v>
      </c>
      <c r="GSP71" s="607"/>
      <c r="GSQ71" s="598">
        <f t="shared" ref="GSQ71" si="2658">GSQ64-GSQ69</f>
        <v>0</v>
      </c>
      <c r="GSR71" s="607"/>
      <c r="GSS71" s="598">
        <f t="shared" ref="GSS71" si="2659">GSS64-GSS69</f>
        <v>0</v>
      </c>
      <c r="GST71" s="607"/>
      <c r="GSU71" s="598">
        <f t="shared" ref="GSU71" si="2660">GSU64-GSU69</f>
        <v>0</v>
      </c>
      <c r="GSV71" s="607"/>
      <c r="GSW71" s="598">
        <f t="shared" ref="GSW71" si="2661">GSW64-GSW69</f>
        <v>0</v>
      </c>
      <c r="GSX71" s="607"/>
      <c r="GSY71" s="598">
        <f t="shared" ref="GSY71" si="2662">GSY64-GSY69</f>
        <v>0</v>
      </c>
      <c r="GSZ71" s="607"/>
      <c r="GTA71" s="598">
        <f t="shared" ref="GTA71" si="2663">GTA64-GTA69</f>
        <v>0</v>
      </c>
      <c r="GTB71" s="607"/>
      <c r="GTC71" s="598">
        <f t="shared" ref="GTC71" si="2664">GTC64-GTC69</f>
        <v>0</v>
      </c>
      <c r="GTD71" s="607"/>
      <c r="GTE71" s="598">
        <f t="shared" ref="GTE71" si="2665">GTE64-GTE69</f>
        <v>0</v>
      </c>
      <c r="GTF71" s="607"/>
      <c r="GTG71" s="598">
        <f t="shared" ref="GTG71" si="2666">GTG64-GTG69</f>
        <v>0</v>
      </c>
      <c r="GTH71" s="607"/>
      <c r="GTI71" s="598">
        <f t="shared" ref="GTI71" si="2667">GTI64-GTI69</f>
        <v>0</v>
      </c>
      <c r="GTJ71" s="607"/>
      <c r="GTK71" s="598">
        <f t="shared" ref="GTK71" si="2668">GTK64-GTK69</f>
        <v>0</v>
      </c>
      <c r="GTL71" s="607"/>
      <c r="GTM71" s="598">
        <f t="shared" ref="GTM71" si="2669">GTM64-GTM69</f>
        <v>0</v>
      </c>
      <c r="GTN71" s="607"/>
      <c r="GTO71" s="598">
        <f t="shared" ref="GTO71" si="2670">GTO64-GTO69</f>
        <v>0</v>
      </c>
      <c r="GTP71" s="607"/>
      <c r="GTQ71" s="598">
        <f t="shared" ref="GTQ71" si="2671">GTQ64-GTQ69</f>
        <v>0</v>
      </c>
      <c r="GTR71" s="607"/>
      <c r="GTS71" s="598">
        <f t="shared" ref="GTS71" si="2672">GTS64-GTS69</f>
        <v>0</v>
      </c>
      <c r="GTT71" s="607"/>
      <c r="GTU71" s="598">
        <f t="shared" ref="GTU71" si="2673">GTU64-GTU69</f>
        <v>0</v>
      </c>
      <c r="GTV71" s="607"/>
      <c r="GTW71" s="598">
        <f t="shared" ref="GTW71" si="2674">GTW64-GTW69</f>
        <v>0</v>
      </c>
      <c r="GTX71" s="607"/>
      <c r="GTY71" s="598">
        <f t="shared" ref="GTY71" si="2675">GTY64-GTY69</f>
        <v>0</v>
      </c>
      <c r="GTZ71" s="607"/>
      <c r="GUA71" s="598">
        <f t="shared" ref="GUA71" si="2676">GUA64-GUA69</f>
        <v>0</v>
      </c>
      <c r="GUB71" s="607"/>
      <c r="GUC71" s="598">
        <f t="shared" ref="GUC71" si="2677">GUC64-GUC69</f>
        <v>0</v>
      </c>
      <c r="GUD71" s="607"/>
      <c r="GUE71" s="598">
        <f t="shared" ref="GUE71" si="2678">GUE64-GUE69</f>
        <v>0</v>
      </c>
      <c r="GUF71" s="607"/>
      <c r="GUG71" s="598">
        <f t="shared" ref="GUG71" si="2679">GUG64-GUG69</f>
        <v>0</v>
      </c>
      <c r="GUH71" s="607"/>
      <c r="GUI71" s="598">
        <f t="shared" ref="GUI71" si="2680">GUI64-GUI69</f>
        <v>0</v>
      </c>
      <c r="GUJ71" s="607"/>
      <c r="GUK71" s="598">
        <f t="shared" ref="GUK71" si="2681">GUK64-GUK69</f>
        <v>0</v>
      </c>
      <c r="GUL71" s="607"/>
      <c r="GUM71" s="598">
        <f t="shared" ref="GUM71" si="2682">GUM64-GUM69</f>
        <v>0</v>
      </c>
      <c r="GUN71" s="607"/>
      <c r="GUO71" s="598">
        <f t="shared" ref="GUO71" si="2683">GUO64-GUO69</f>
        <v>0</v>
      </c>
      <c r="GUP71" s="607"/>
      <c r="GUQ71" s="598">
        <f t="shared" ref="GUQ71" si="2684">GUQ64-GUQ69</f>
        <v>0</v>
      </c>
      <c r="GUR71" s="607"/>
      <c r="GUS71" s="598">
        <f t="shared" ref="GUS71" si="2685">GUS64-GUS69</f>
        <v>0</v>
      </c>
      <c r="GUT71" s="607"/>
      <c r="GUU71" s="598">
        <f t="shared" ref="GUU71" si="2686">GUU64-GUU69</f>
        <v>0</v>
      </c>
      <c r="GUV71" s="607"/>
      <c r="GUW71" s="598">
        <f t="shared" ref="GUW71" si="2687">GUW64-GUW69</f>
        <v>0</v>
      </c>
      <c r="GUX71" s="607"/>
      <c r="GUY71" s="598">
        <f t="shared" ref="GUY71" si="2688">GUY64-GUY69</f>
        <v>0</v>
      </c>
      <c r="GUZ71" s="607"/>
      <c r="GVA71" s="598">
        <f t="shared" ref="GVA71" si="2689">GVA64-GVA69</f>
        <v>0</v>
      </c>
      <c r="GVB71" s="607"/>
      <c r="GVC71" s="598">
        <f t="shared" ref="GVC71" si="2690">GVC64-GVC69</f>
        <v>0</v>
      </c>
      <c r="GVD71" s="607"/>
      <c r="GVE71" s="598">
        <f t="shared" ref="GVE71" si="2691">GVE64-GVE69</f>
        <v>0</v>
      </c>
      <c r="GVF71" s="607"/>
      <c r="GVG71" s="598">
        <f t="shared" ref="GVG71" si="2692">GVG64-GVG69</f>
        <v>0</v>
      </c>
      <c r="GVH71" s="607"/>
      <c r="GVI71" s="598">
        <f t="shared" ref="GVI71" si="2693">GVI64-GVI69</f>
        <v>0</v>
      </c>
      <c r="GVJ71" s="607"/>
      <c r="GVK71" s="598">
        <f t="shared" ref="GVK71" si="2694">GVK64-GVK69</f>
        <v>0</v>
      </c>
      <c r="GVL71" s="607"/>
      <c r="GVM71" s="598">
        <f t="shared" ref="GVM71" si="2695">GVM64-GVM69</f>
        <v>0</v>
      </c>
      <c r="GVN71" s="607"/>
      <c r="GVO71" s="598">
        <f t="shared" ref="GVO71" si="2696">GVO64-GVO69</f>
        <v>0</v>
      </c>
      <c r="GVP71" s="607"/>
      <c r="GVQ71" s="598">
        <f t="shared" ref="GVQ71" si="2697">GVQ64-GVQ69</f>
        <v>0</v>
      </c>
      <c r="GVR71" s="607"/>
      <c r="GVS71" s="598">
        <f t="shared" ref="GVS71" si="2698">GVS64-GVS69</f>
        <v>0</v>
      </c>
      <c r="GVT71" s="607"/>
      <c r="GVU71" s="598">
        <f t="shared" ref="GVU71" si="2699">GVU64-GVU69</f>
        <v>0</v>
      </c>
      <c r="GVV71" s="607"/>
      <c r="GVW71" s="598">
        <f t="shared" ref="GVW71" si="2700">GVW64-GVW69</f>
        <v>0</v>
      </c>
      <c r="GVX71" s="607"/>
      <c r="GVY71" s="598">
        <f t="shared" ref="GVY71" si="2701">GVY64-GVY69</f>
        <v>0</v>
      </c>
      <c r="GVZ71" s="607"/>
      <c r="GWA71" s="598">
        <f t="shared" ref="GWA71" si="2702">GWA64-GWA69</f>
        <v>0</v>
      </c>
      <c r="GWB71" s="607"/>
      <c r="GWC71" s="598">
        <f t="shared" ref="GWC71" si="2703">GWC64-GWC69</f>
        <v>0</v>
      </c>
      <c r="GWD71" s="607"/>
      <c r="GWE71" s="598">
        <f t="shared" ref="GWE71" si="2704">GWE64-GWE69</f>
        <v>0</v>
      </c>
      <c r="GWF71" s="607"/>
      <c r="GWG71" s="598">
        <f t="shared" ref="GWG71" si="2705">GWG64-GWG69</f>
        <v>0</v>
      </c>
      <c r="GWH71" s="607"/>
      <c r="GWI71" s="598">
        <f t="shared" ref="GWI71" si="2706">GWI64-GWI69</f>
        <v>0</v>
      </c>
      <c r="GWJ71" s="607"/>
      <c r="GWK71" s="598">
        <f t="shared" ref="GWK71" si="2707">GWK64-GWK69</f>
        <v>0</v>
      </c>
      <c r="GWL71" s="607"/>
      <c r="GWM71" s="598">
        <f t="shared" ref="GWM71" si="2708">GWM64-GWM69</f>
        <v>0</v>
      </c>
      <c r="GWN71" s="607"/>
      <c r="GWO71" s="598">
        <f t="shared" ref="GWO71" si="2709">GWO64-GWO69</f>
        <v>0</v>
      </c>
      <c r="GWP71" s="607"/>
      <c r="GWQ71" s="598">
        <f t="shared" ref="GWQ71" si="2710">GWQ64-GWQ69</f>
        <v>0</v>
      </c>
      <c r="GWR71" s="607"/>
      <c r="GWS71" s="598">
        <f t="shared" ref="GWS71" si="2711">GWS64-GWS69</f>
        <v>0</v>
      </c>
      <c r="GWT71" s="607"/>
      <c r="GWU71" s="598">
        <f t="shared" ref="GWU71" si="2712">GWU64-GWU69</f>
        <v>0</v>
      </c>
      <c r="GWV71" s="607"/>
      <c r="GWW71" s="598">
        <f t="shared" ref="GWW71" si="2713">GWW64-GWW69</f>
        <v>0</v>
      </c>
      <c r="GWX71" s="607"/>
      <c r="GWY71" s="598">
        <f t="shared" ref="GWY71" si="2714">GWY64-GWY69</f>
        <v>0</v>
      </c>
      <c r="GWZ71" s="607"/>
      <c r="GXA71" s="598">
        <f t="shared" ref="GXA71" si="2715">GXA64-GXA69</f>
        <v>0</v>
      </c>
      <c r="GXB71" s="607"/>
      <c r="GXC71" s="598">
        <f t="shared" ref="GXC71" si="2716">GXC64-GXC69</f>
        <v>0</v>
      </c>
      <c r="GXD71" s="607"/>
      <c r="GXE71" s="598">
        <f t="shared" ref="GXE71" si="2717">GXE64-GXE69</f>
        <v>0</v>
      </c>
      <c r="GXF71" s="607"/>
      <c r="GXG71" s="598">
        <f t="shared" ref="GXG71" si="2718">GXG64-GXG69</f>
        <v>0</v>
      </c>
      <c r="GXH71" s="607"/>
      <c r="GXI71" s="598">
        <f t="shared" ref="GXI71" si="2719">GXI64-GXI69</f>
        <v>0</v>
      </c>
      <c r="GXJ71" s="607"/>
      <c r="GXK71" s="598">
        <f t="shared" ref="GXK71" si="2720">GXK64-GXK69</f>
        <v>0</v>
      </c>
      <c r="GXL71" s="607"/>
      <c r="GXM71" s="598">
        <f t="shared" ref="GXM71" si="2721">GXM64-GXM69</f>
        <v>0</v>
      </c>
      <c r="GXN71" s="607"/>
      <c r="GXO71" s="598">
        <f t="shared" ref="GXO71" si="2722">GXO64-GXO69</f>
        <v>0</v>
      </c>
      <c r="GXP71" s="607"/>
      <c r="GXQ71" s="598">
        <f t="shared" ref="GXQ71" si="2723">GXQ64-GXQ69</f>
        <v>0</v>
      </c>
      <c r="GXR71" s="607"/>
      <c r="GXS71" s="598">
        <f t="shared" ref="GXS71" si="2724">GXS64-GXS69</f>
        <v>0</v>
      </c>
      <c r="GXT71" s="607"/>
      <c r="GXU71" s="598">
        <f t="shared" ref="GXU71" si="2725">GXU64-GXU69</f>
        <v>0</v>
      </c>
      <c r="GXV71" s="607"/>
      <c r="GXW71" s="598">
        <f t="shared" ref="GXW71" si="2726">GXW64-GXW69</f>
        <v>0</v>
      </c>
      <c r="GXX71" s="607"/>
      <c r="GXY71" s="598">
        <f t="shared" ref="GXY71" si="2727">GXY64-GXY69</f>
        <v>0</v>
      </c>
      <c r="GXZ71" s="607"/>
      <c r="GYA71" s="598">
        <f t="shared" ref="GYA71" si="2728">GYA64-GYA69</f>
        <v>0</v>
      </c>
      <c r="GYB71" s="607"/>
      <c r="GYC71" s="598">
        <f t="shared" ref="GYC71" si="2729">GYC64-GYC69</f>
        <v>0</v>
      </c>
      <c r="GYD71" s="607"/>
      <c r="GYE71" s="598">
        <f t="shared" ref="GYE71" si="2730">GYE64-GYE69</f>
        <v>0</v>
      </c>
      <c r="GYF71" s="607"/>
      <c r="GYG71" s="598">
        <f t="shared" ref="GYG71" si="2731">GYG64-GYG69</f>
        <v>0</v>
      </c>
      <c r="GYH71" s="607"/>
      <c r="GYI71" s="598">
        <f t="shared" ref="GYI71" si="2732">GYI64-GYI69</f>
        <v>0</v>
      </c>
      <c r="GYJ71" s="607"/>
      <c r="GYK71" s="598">
        <f t="shared" ref="GYK71" si="2733">GYK64-GYK69</f>
        <v>0</v>
      </c>
      <c r="GYL71" s="607"/>
      <c r="GYM71" s="598">
        <f t="shared" ref="GYM71" si="2734">GYM64-GYM69</f>
        <v>0</v>
      </c>
      <c r="GYN71" s="607"/>
      <c r="GYO71" s="598">
        <f t="shared" ref="GYO71" si="2735">GYO64-GYO69</f>
        <v>0</v>
      </c>
      <c r="GYP71" s="607"/>
      <c r="GYQ71" s="598">
        <f t="shared" ref="GYQ71" si="2736">GYQ64-GYQ69</f>
        <v>0</v>
      </c>
      <c r="GYR71" s="607"/>
      <c r="GYS71" s="598">
        <f t="shared" ref="GYS71" si="2737">GYS64-GYS69</f>
        <v>0</v>
      </c>
      <c r="GYT71" s="607"/>
      <c r="GYU71" s="598">
        <f t="shared" ref="GYU71" si="2738">GYU64-GYU69</f>
        <v>0</v>
      </c>
      <c r="GYV71" s="607"/>
      <c r="GYW71" s="598">
        <f t="shared" ref="GYW71" si="2739">GYW64-GYW69</f>
        <v>0</v>
      </c>
      <c r="GYX71" s="607"/>
      <c r="GYY71" s="598">
        <f t="shared" ref="GYY71" si="2740">GYY64-GYY69</f>
        <v>0</v>
      </c>
      <c r="GYZ71" s="607"/>
      <c r="GZA71" s="598">
        <f t="shared" ref="GZA71" si="2741">GZA64-GZA69</f>
        <v>0</v>
      </c>
      <c r="GZB71" s="607"/>
      <c r="GZC71" s="598">
        <f t="shared" ref="GZC71" si="2742">GZC64-GZC69</f>
        <v>0</v>
      </c>
      <c r="GZD71" s="607"/>
      <c r="GZE71" s="598">
        <f t="shared" ref="GZE71" si="2743">GZE64-GZE69</f>
        <v>0</v>
      </c>
      <c r="GZF71" s="607"/>
      <c r="GZG71" s="598">
        <f t="shared" ref="GZG71" si="2744">GZG64-GZG69</f>
        <v>0</v>
      </c>
      <c r="GZH71" s="607"/>
      <c r="GZI71" s="598">
        <f t="shared" ref="GZI71" si="2745">GZI64-GZI69</f>
        <v>0</v>
      </c>
      <c r="GZJ71" s="607"/>
      <c r="GZK71" s="598">
        <f t="shared" ref="GZK71" si="2746">GZK64-GZK69</f>
        <v>0</v>
      </c>
      <c r="GZL71" s="607"/>
      <c r="GZM71" s="598">
        <f t="shared" ref="GZM71" si="2747">GZM64-GZM69</f>
        <v>0</v>
      </c>
      <c r="GZN71" s="607"/>
      <c r="GZO71" s="598">
        <f t="shared" ref="GZO71" si="2748">GZO64-GZO69</f>
        <v>0</v>
      </c>
      <c r="GZP71" s="607"/>
      <c r="GZQ71" s="598">
        <f t="shared" ref="GZQ71" si="2749">GZQ64-GZQ69</f>
        <v>0</v>
      </c>
      <c r="GZR71" s="607"/>
      <c r="GZS71" s="598">
        <f t="shared" ref="GZS71" si="2750">GZS64-GZS69</f>
        <v>0</v>
      </c>
      <c r="GZT71" s="607"/>
      <c r="GZU71" s="598">
        <f t="shared" ref="GZU71" si="2751">GZU64-GZU69</f>
        <v>0</v>
      </c>
      <c r="GZV71" s="607"/>
      <c r="GZW71" s="598">
        <f t="shared" ref="GZW71" si="2752">GZW64-GZW69</f>
        <v>0</v>
      </c>
      <c r="GZX71" s="607"/>
      <c r="GZY71" s="598">
        <f t="shared" ref="GZY71" si="2753">GZY64-GZY69</f>
        <v>0</v>
      </c>
      <c r="GZZ71" s="607"/>
      <c r="HAA71" s="598">
        <f t="shared" ref="HAA71" si="2754">HAA64-HAA69</f>
        <v>0</v>
      </c>
      <c r="HAB71" s="607"/>
      <c r="HAC71" s="598">
        <f t="shared" ref="HAC71" si="2755">HAC64-HAC69</f>
        <v>0</v>
      </c>
      <c r="HAD71" s="607"/>
      <c r="HAE71" s="598">
        <f t="shared" ref="HAE71" si="2756">HAE64-HAE69</f>
        <v>0</v>
      </c>
      <c r="HAF71" s="607"/>
      <c r="HAG71" s="598">
        <f t="shared" ref="HAG71" si="2757">HAG64-HAG69</f>
        <v>0</v>
      </c>
      <c r="HAH71" s="607"/>
      <c r="HAI71" s="598">
        <f t="shared" ref="HAI71" si="2758">HAI64-HAI69</f>
        <v>0</v>
      </c>
      <c r="HAJ71" s="607"/>
      <c r="HAK71" s="598">
        <f t="shared" ref="HAK71" si="2759">HAK64-HAK69</f>
        <v>0</v>
      </c>
      <c r="HAL71" s="607"/>
      <c r="HAM71" s="598">
        <f t="shared" ref="HAM71" si="2760">HAM64-HAM69</f>
        <v>0</v>
      </c>
      <c r="HAN71" s="607"/>
      <c r="HAO71" s="598">
        <f t="shared" ref="HAO71" si="2761">HAO64-HAO69</f>
        <v>0</v>
      </c>
      <c r="HAP71" s="607"/>
      <c r="HAQ71" s="598">
        <f t="shared" ref="HAQ71" si="2762">HAQ64-HAQ69</f>
        <v>0</v>
      </c>
      <c r="HAR71" s="607"/>
      <c r="HAS71" s="598">
        <f t="shared" ref="HAS71" si="2763">HAS64-HAS69</f>
        <v>0</v>
      </c>
      <c r="HAT71" s="607"/>
      <c r="HAU71" s="598">
        <f t="shared" ref="HAU71" si="2764">HAU64-HAU69</f>
        <v>0</v>
      </c>
      <c r="HAV71" s="607"/>
      <c r="HAW71" s="598">
        <f t="shared" ref="HAW71" si="2765">HAW64-HAW69</f>
        <v>0</v>
      </c>
      <c r="HAX71" s="607"/>
      <c r="HAY71" s="598">
        <f t="shared" ref="HAY71" si="2766">HAY64-HAY69</f>
        <v>0</v>
      </c>
      <c r="HAZ71" s="607"/>
      <c r="HBA71" s="598">
        <f t="shared" ref="HBA71" si="2767">HBA64-HBA69</f>
        <v>0</v>
      </c>
      <c r="HBB71" s="607"/>
      <c r="HBC71" s="598">
        <f t="shared" ref="HBC71" si="2768">HBC64-HBC69</f>
        <v>0</v>
      </c>
      <c r="HBD71" s="607"/>
      <c r="HBE71" s="598">
        <f t="shared" ref="HBE71" si="2769">HBE64-HBE69</f>
        <v>0</v>
      </c>
      <c r="HBF71" s="607"/>
      <c r="HBG71" s="598">
        <f t="shared" ref="HBG71" si="2770">HBG64-HBG69</f>
        <v>0</v>
      </c>
      <c r="HBH71" s="607"/>
      <c r="HBI71" s="598">
        <f t="shared" ref="HBI71" si="2771">HBI64-HBI69</f>
        <v>0</v>
      </c>
      <c r="HBJ71" s="607"/>
      <c r="HBK71" s="598">
        <f t="shared" ref="HBK71" si="2772">HBK64-HBK69</f>
        <v>0</v>
      </c>
      <c r="HBL71" s="607"/>
      <c r="HBM71" s="598">
        <f t="shared" ref="HBM71" si="2773">HBM64-HBM69</f>
        <v>0</v>
      </c>
      <c r="HBN71" s="607"/>
      <c r="HBO71" s="598">
        <f t="shared" ref="HBO71" si="2774">HBO64-HBO69</f>
        <v>0</v>
      </c>
      <c r="HBP71" s="607"/>
      <c r="HBQ71" s="598">
        <f t="shared" ref="HBQ71" si="2775">HBQ64-HBQ69</f>
        <v>0</v>
      </c>
      <c r="HBR71" s="607"/>
      <c r="HBS71" s="598">
        <f t="shared" ref="HBS71" si="2776">HBS64-HBS69</f>
        <v>0</v>
      </c>
      <c r="HBT71" s="607"/>
      <c r="HBU71" s="598">
        <f t="shared" ref="HBU71" si="2777">HBU64-HBU69</f>
        <v>0</v>
      </c>
      <c r="HBV71" s="607"/>
      <c r="HBW71" s="598">
        <f t="shared" ref="HBW71" si="2778">HBW64-HBW69</f>
        <v>0</v>
      </c>
      <c r="HBX71" s="607"/>
      <c r="HBY71" s="598">
        <f t="shared" ref="HBY71" si="2779">HBY64-HBY69</f>
        <v>0</v>
      </c>
      <c r="HBZ71" s="607"/>
      <c r="HCA71" s="598">
        <f t="shared" ref="HCA71" si="2780">HCA64-HCA69</f>
        <v>0</v>
      </c>
      <c r="HCB71" s="607"/>
      <c r="HCC71" s="598">
        <f t="shared" ref="HCC71" si="2781">HCC64-HCC69</f>
        <v>0</v>
      </c>
      <c r="HCD71" s="607"/>
      <c r="HCE71" s="598">
        <f t="shared" ref="HCE71" si="2782">HCE64-HCE69</f>
        <v>0</v>
      </c>
      <c r="HCF71" s="607"/>
      <c r="HCG71" s="598">
        <f t="shared" ref="HCG71" si="2783">HCG64-HCG69</f>
        <v>0</v>
      </c>
      <c r="HCH71" s="607"/>
      <c r="HCI71" s="598">
        <f t="shared" ref="HCI71" si="2784">HCI64-HCI69</f>
        <v>0</v>
      </c>
      <c r="HCJ71" s="607"/>
      <c r="HCK71" s="598">
        <f t="shared" ref="HCK71" si="2785">HCK64-HCK69</f>
        <v>0</v>
      </c>
      <c r="HCL71" s="607"/>
      <c r="HCM71" s="598">
        <f t="shared" ref="HCM71" si="2786">HCM64-HCM69</f>
        <v>0</v>
      </c>
      <c r="HCN71" s="607"/>
      <c r="HCO71" s="598">
        <f t="shared" ref="HCO71" si="2787">HCO64-HCO69</f>
        <v>0</v>
      </c>
      <c r="HCP71" s="607"/>
      <c r="HCQ71" s="598">
        <f t="shared" ref="HCQ71" si="2788">HCQ64-HCQ69</f>
        <v>0</v>
      </c>
      <c r="HCR71" s="607"/>
      <c r="HCS71" s="598">
        <f t="shared" ref="HCS71" si="2789">HCS64-HCS69</f>
        <v>0</v>
      </c>
      <c r="HCT71" s="607"/>
      <c r="HCU71" s="598">
        <f t="shared" ref="HCU71" si="2790">HCU64-HCU69</f>
        <v>0</v>
      </c>
      <c r="HCV71" s="607"/>
      <c r="HCW71" s="598">
        <f t="shared" ref="HCW71" si="2791">HCW64-HCW69</f>
        <v>0</v>
      </c>
      <c r="HCX71" s="607"/>
      <c r="HCY71" s="598">
        <f t="shared" ref="HCY71" si="2792">HCY64-HCY69</f>
        <v>0</v>
      </c>
      <c r="HCZ71" s="607"/>
      <c r="HDA71" s="598">
        <f t="shared" ref="HDA71" si="2793">HDA64-HDA69</f>
        <v>0</v>
      </c>
      <c r="HDB71" s="607"/>
      <c r="HDC71" s="598">
        <f t="shared" ref="HDC71" si="2794">HDC64-HDC69</f>
        <v>0</v>
      </c>
      <c r="HDD71" s="607"/>
      <c r="HDE71" s="598">
        <f t="shared" ref="HDE71" si="2795">HDE64-HDE69</f>
        <v>0</v>
      </c>
      <c r="HDF71" s="607"/>
      <c r="HDG71" s="598">
        <f t="shared" ref="HDG71" si="2796">HDG64-HDG69</f>
        <v>0</v>
      </c>
      <c r="HDH71" s="607"/>
      <c r="HDI71" s="598">
        <f t="shared" ref="HDI71" si="2797">HDI64-HDI69</f>
        <v>0</v>
      </c>
      <c r="HDJ71" s="607"/>
      <c r="HDK71" s="598">
        <f t="shared" ref="HDK71" si="2798">HDK64-HDK69</f>
        <v>0</v>
      </c>
      <c r="HDL71" s="607"/>
      <c r="HDM71" s="598">
        <f t="shared" ref="HDM71" si="2799">HDM64-HDM69</f>
        <v>0</v>
      </c>
      <c r="HDN71" s="607"/>
      <c r="HDO71" s="598">
        <f t="shared" ref="HDO71" si="2800">HDO64-HDO69</f>
        <v>0</v>
      </c>
      <c r="HDP71" s="607"/>
      <c r="HDQ71" s="598">
        <f t="shared" ref="HDQ71" si="2801">HDQ64-HDQ69</f>
        <v>0</v>
      </c>
      <c r="HDR71" s="607"/>
      <c r="HDS71" s="598">
        <f t="shared" ref="HDS71" si="2802">HDS64-HDS69</f>
        <v>0</v>
      </c>
      <c r="HDT71" s="607"/>
      <c r="HDU71" s="598">
        <f t="shared" ref="HDU71" si="2803">HDU64-HDU69</f>
        <v>0</v>
      </c>
      <c r="HDV71" s="607"/>
      <c r="HDW71" s="598">
        <f t="shared" ref="HDW71" si="2804">HDW64-HDW69</f>
        <v>0</v>
      </c>
      <c r="HDX71" s="607"/>
      <c r="HDY71" s="598">
        <f t="shared" ref="HDY71" si="2805">HDY64-HDY69</f>
        <v>0</v>
      </c>
      <c r="HDZ71" s="607"/>
      <c r="HEA71" s="598">
        <f t="shared" ref="HEA71" si="2806">HEA64-HEA69</f>
        <v>0</v>
      </c>
      <c r="HEB71" s="607"/>
      <c r="HEC71" s="598">
        <f t="shared" ref="HEC71" si="2807">HEC64-HEC69</f>
        <v>0</v>
      </c>
      <c r="HED71" s="607"/>
      <c r="HEE71" s="598">
        <f t="shared" ref="HEE71" si="2808">HEE64-HEE69</f>
        <v>0</v>
      </c>
      <c r="HEF71" s="607"/>
      <c r="HEG71" s="598">
        <f t="shared" ref="HEG71" si="2809">HEG64-HEG69</f>
        <v>0</v>
      </c>
      <c r="HEH71" s="607"/>
      <c r="HEI71" s="598">
        <f t="shared" ref="HEI71" si="2810">HEI64-HEI69</f>
        <v>0</v>
      </c>
      <c r="HEJ71" s="607"/>
      <c r="HEK71" s="598">
        <f t="shared" ref="HEK71" si="2811">HEK64-HEK69</f>
        <v>0</v>
      </c>
      <c r="HEL71" s="607"/>
      <c r="HEM71" s="598">
        <f t="shared" ref="HEM71" si="2812">HEM64-HEM69</f>
        <v>0</v>
      </c>
      <c r="HEN71" s="607"/>
      <c r="HEO71" s="598">
        <f t="shared" ref="HEO71" si="2813">HEO64-HEO69</f>
        <v>0</v>
      </c>
      <c r="HEP71" s="607"/>
      <c r="HEQ71" s="598">
        <f t="shared" ref="HEQ71" si="2814">HEQ64-HEQ69</f>
        <v>0</v>
      </c>
      <c r="HER71" s="607"/>
      <c r="HES71" s="598">
        <f t="shared" ref="HES71" si="2815">HES64-HES69</f>
        <v>0</v>
      </c>
      <c r="HET71" s="607"/>
      <c r="HEU71" s="598">
        <f t="shared" ref="HEU71" si="2816">HEU64-HEU69</f>
        <v>0</v>
      </c>
      <c r="HEV71" s="607"/>
      <c r="HEW71" s="598">
        <f t="shared" ref="HEW71" si="2817">HEW64-HEW69</f>
        <v>0</v>
      </c>
      <c r="HEX71" s="607"/>
      <c r="HEY71" s="598">
        <f t="shared" ref="HEY71" si="2818">HEY64-HEY69</f>
        <v>0</v>
      </c>
      <c r="HEZ71" s="607"/>
      <c r="HFA71" s="598">
        <f t="shared" ref="HFA71" si="2819">HFA64-HFA69</f>
        <v>0</v>
      </c>
      <c r="HFB71" s="607"/>
      <c r="HFC71" s="598">
        <f t="shared" ref="HFC71" si="2820">HFC64-HFC69</f>
        <v>0</v>
      </c>
      <c r="HFD71" s="607"/>
      <c r="HFE71" s="598">
        <f t="shared" ref="HFE71" si="2821">HFE64-HFE69</f>
        <v>0</v>
      </c>
      <c r="HFF71" s="607"/>
      <c r="HFG71" s="598">
        <f t="shared" ref="HFG71" si="2822">HFG64-HFG69</f>
        <v>0</v>
      </c>
      <c r="HFH71" s="607"/>
      <c r="HFI71" s="598">
        <f t="shared" ref="HFI71" si="2823">HFI64-HFI69</f>
        <v>0</v>
      </c>
      <c r="HFJ71" s="607"/>
      <c r="HFK71" s="598">
        <f t="shared" ref="HFK71" si="2824">HFK64-HFK69</f>
        <v>0</v>
      </c>
      <c r="HFL71" s="607"/>
      <c r="HFM71" s="598">
        <f t="shared" ref="HFM71" si="2825">HFM64-HFM69</f>
        <v>0</v>
      </c>
      <c r="HFN71" s="607"/>
      <c r="HFO71" s="598">
        <f t="shared" ref="HFO71" si="2826">HFO64-HFO69</f>
        <v>0</v>
      </c>
      <c r="HFP71" s="607"/>
      <c r="HFQ71" s="598">
        <f t="shared" ref="HFQ71" si="2827">HFQ64-HFQ69</f>
        <v>0</v>
      </c>
      <c r="HFR71" s="607"/>
      <c r="HFS71" s="598">
        <f t="shared" ref="HFS71" si="2828">HFS64-HFS69</f>
        <v>0</v>
      </c>
      <c r="HFT71" s="607"/>
      <c r="HFU71" s="598">
        <f t="shared" ref="HFU71" si="2829">HFU64-HFU69</f>
        <v>0</v>
      </c>
      <c r="HFV71" s="607"/>
      <c r="HFW71" s="598">
        <f t="shared" ref="HFW71" si="2830">HFW64-HFW69</f>
        <v>0</v>
      </c>
      <c r="HFX71" s="607"/>
      <c r="HFY71" s="598">
        <f t="shared" ref="HFY71" si="2831">HFY64-HFY69</f>
        <v>0</v>
      </c>
      <c r="HFZ71" s="607"/>
      <c r="HGA71" s="598">
        <f t="shared" ref="HGA71" si="2832">HGA64-HGA69</f>
        <v>0</v>
      </c>
      <c r="HGB71" s="607"/>
      <c r="HGC71" s="598">
        <f t="shared" ref="HGC71" si="2833">HGC64-HGC69</f>
        <v>0</v>
      </c>
      <c r="HGD71" s="607"/>
      <c r="HGE71" s="598">
        <f t="shared" ref="HGE71" si="2834">HGE64-HGE69</f>
        <v>0</v>
      </c>
      <c r="HGF71" s="607"/>
      <c r="HGG71" s="598">
        <f t="shared" ref="HGG71" si="2835">HGG64-HGG69</f>
        <v>0</v>
      </c>
      <c r="HGH71" s="607"/>
      <c r="HGI71" s="598">
        <f t="shared" ref="HGI71" si="2836">HGI64-HGI69</f>
        <v>0</v>
      </c>
      <c r="HGJ71" s="607"/>
      <c r="HGK71" s="598">
        <f t="shared" ref="HGK71" si="2837">HGK64-HGK69</f>
        <v>0</v>
      </c>
      <c r="HGL71" s="607"/>
      <c r="HGM71" s="598">
        <f t="shared" ref="HGM71" si="2838">HGM64-HGM69</f>
        <v>0</v>
      </c>
      <c r="HGN71" s="607"/>
      <c r="HGO71" s="598">
        <f t="shared" ref="HGO71" si="2839">HGO64-HGO69</f>
        <v>0</v>
      </c>
      <c r="HGP71" s="607"/>
      <c r="HGQ71" s="598">
        <f t="shared" ref="HGQ71" si="2840">HGQ64-HGQ69</f>
        <v>0</v>
      </c>
      <c r="HGR71" s="607"/>
      <c r="HGS71" s="598">
        <f t="shared" ref="HGS71" si="2841">HGS64-HGS69</f>
        <v>0</v>
      </c>
      <c r="HGT71" s="607"/>
      <c r="HGU71" s="598">
        <f t="shared" ref="HGU71" si="2842">HGU64-HGU69</f>
        <v>0</v>
      </c>
      <c r="HGV71" s="607"/>
      <c r="HGW71" s="598">
        <f t="shared" ref="HGW71" si="2843">HGW64-HGW69</f>
        <v>0</v>
      </c>
      <c r="HGX71" s="607"/>
      <c r="HGY71" s="598">
        <f t="shared" ref="HGY71" si="2844">HGY64-HGY69</f>
        <v>0</v>
      </c>
      <c r="HGZ71" s="607"/>
      <c r="HHA71" s="598">
        <f t="shared" ref="HHA71" si="2845">HHA64-HHA69</f>
        <v>0</v>
      </c>
      <c r="HHB71" s="607"/>
      <c r="HHC71" s="598">
        <f t="shared" ref="HHC71" si="2846">HHC64-HHC69</f>
        <v>0</v>
      </c>
      <c r="HHD71" s="607"/>
      <c r="HHE71" s="598">
        <f t="shared" ref="HHE71" si="2847">HHE64-HHE69</f>
        <v>0</v>
      </c>
      <c r="HHF71" s="607"/>
      <c r="HHG71" s="598">
        <f t="shared" ref="HHG71" si="2848">HHG64-HHG69</f>
        <v>0</v>
      </c>
      <c r="HHH71" s="607"/>
      <c r="HHI71" s="598">
        <f t="shared" ref="HHI71" si="2849">HHI64-HHI69</f>
        <v>0</v>
      </c>
      <c r="HHJ71" s="607"/>
      <c r="HHK71" s="598">
        <f t="shared" ref="HHK71" si="2850">HHK64-HHK69</f>
        <v>0</v>
      </c>
      <c r="HHL71" s="607"/>
      <c r="HHM71" s="598">
        <f t="shared" ref="HHM71" si="2851">HHM64-HHM69</f>
        <v>0</v>
      </c>
      <c r="HHN71" s="607"/>
      <c r="HHO71" s="598">
        <f t="shared" ref="HHO71" si="2852">HHO64-HHO69</f>
        <v>0</v>
      </c>
      <c r="HHP71" s="607"/>
      <c r="HHQ71" s="598">
        <f t="shared" ref="HHQ71" si="2853">HHQ64-HHQ69</f>
        <v>0</v>
      </c>
      <c r="HHR71" s="607"/>
      <c r="HHS71" s="598">
        <f t="shared" ref="HHS71" si="2854">HHS64-HHS69</f>
        <v>0</v>
      </c>
      <c r="HHT71" s="607"/>
      <c r="HHU71" s="598">
        <f t="shared" ref="HHU71" si="2855">HHU64-HHU69</f>
        <v>0</v>
      </c>
      <c r="HHV71" s="607"/>
      <c r="HHW71" s="598">
        <f t="shared" ref="HHW71" si="2856">HHW64-HHW69</f>
        <v>0</v>
      </c>
      <c r="HHX71" s="607"/>
      <c r="HHY71" s="598">
        <f t="shared" ref="HHY71" si="2857">HHY64-HHY69</f>
        <v>0</v>
      </c>
      <c r="HHZ71" s="607"/>
      <c r="HIA71" s="598">
        <f t="shared" ref="HIA71" si="2858">HIA64-HIA69</f>
        <v>0</v>
      </c>
      <c r="HIB71" s="607"/>
      <c r="HIC71" s="598">
        <f t="shared" ref="HIC71" si="2859">HIC64-HIC69</f>
        <v>0</v>
      </c>
      <c r="HID71" s="607"/>
      <c r="HIE71" s="598">
        <f t="shared" ref="HIE71" si="2860">HIE64-HIE69</f>
        <v>0</v>
      </c>
      <c r="HIF71" s="607"/>
      <c r="HIG71" s="598">
        <f t="shared" ref="HIG71" si="2861">HIG64-HIG69</f>
        <v>0</v>
      </c>
      <c r="HIH71" s="607"/>
      <c r="HII71" s="598">
        <f t="shared" ref="HII71" si="2862">HII64-HII69</f>
        <v>0</v>
      </c>
      <c r="HIJ71" s="607"/>
      <c r="HIK71" s="598">
        <f t="shared" ref="HIK71" si="2863">HIK64-HIK69</f>
        <v>0</v>
      </c>
      <c r="HIL71" s="607"/>
      <c r="HIM71" s="598">
        <f t="shared" ref="HIM71" si="2864">HIM64-HIM69</f>
        <v>0</v>
      </c>
      <c r="HIN71" s="607"/>
      <c r="HIO71" s="598">
        <f t="shared" ref="HIO71" si="2865">HIO64-HIO69</f>
        <v>0</v>
      </c>
      <c r="HIP71" s="607"/>
      <c r="HIQ71" s="598">
        <f t="shared" ref="HIQ71" si="2866">HIQ64-HIQ69</f>
        <v>0</v>
      </c>
      <c r="HIR71" s="607"/>
      <c r="HIS71" s="598">
        <f t="shared" ref="HIS71" si="2867">HIS64-HIS69</f>
        <v>0</v>
      </c>
      <c r="HIT71" s="607"/>
      <c r="HIU71" s="598">
        <f t="shared" ref="HIU71" si="2868">HIU64-HIU69</f>
        <v>0</v>
      </c>
      <c r="HIV71" s="607"/>
      <c r="HIW71" s="598">
        <f t="shared" ref="HIW71" si="2869">HIW64-HIW69</f>
        <v>0</v>
      </c>
      <c r="HIX71" s="607"/>
      <c r="HIY71" s="598">
        <f t="shared" ref="HIY71" si="2870">HIY64-HIY69</f>
        <v>0</v>
      </c>
      <c r="HIZ71" s="607"/>
      <c r="HJA71" s="598">
        <f t="shared" ref="HJA71" si="2871">HJA64-HJA69</f>
        <v>0</v>
      </c>
      <c r="HJB71" s="607"/>
      <c r="HJC71" s="598">
        <f t="shared" ref="HJC71" si="2872">HJC64-HJC69</f>
        <v>0</v>
      </c>
      <c r="HJD71" s="607"/>
      <c r="HJE71" s="598">
        <f t="shared" ref="HJE71" si="2873">HJE64-HJE69</f>
        <v>0</v>
      </c>
      <c r="HJF71" s="607"/>
      <c r="HJG71" s="598">
        <f t="shared" ref="HJG71" si="2874">HJG64-HJG69</f>
        <v>0</v>
      </c>
      <c r="HJH71" s="607"/>
      <c r="HJI71" s="598">
        <f t="shared" ref="HJI71" si="2875">HJI64-HJI69</f>
        <v>0</v>
      </c>
      <c r="HJJ71" s="607"/>
      <c r="HJK71" s="598">
        <f t="shared" ref="HJK71" si="2876">HJK64-HJK69</f>
        <v>0</v>
      </c>
      <c r="HJL71" s="607"/>
      <c r="HJM71" s="598">
        <f t="shared" ref="HJM71" si="2877">HJM64-HJM69</f>
        <v>0</v>
      </c>
      <c r="HJN71" s="607"/>
      <c r="HJO71" s="598">
        <f t="shared" ref="HJO71" si="2878">HJO64-HJO69</f>
        <v>0</v>
      </c>
      <c r="HJP71" s="607"/>
      <c r="HJQ71" s="598">
        <f t="shared" ref="HJQ71" si="2879">HJQ64-HJQ69</f>
        <v>0</v>
      </c>
      <c r="HJR71" s="607"/>
      <c r="HJS71" s="598">
        <f t="shared" ref="HJS71" si="2880">HJS64-HJS69</f>
        <v>0</v>
      </c>
      <c r="HJT71" s="607"/>
      <c r="HJU71" s="598">
        <f t="shared" ref="HJU71" si="2881">HJU64-HJU69</f>
        <v>0</v>
      </c>
      <c r="HJV71" s="607"/>
      <c r="HJW71" s="598">
        <f t="shared" ref="HJW71" si="2882">HJW64-HJW69</f>
        <v>0</v>
      </c>
      <c r="HJX71" s="607"/>
      <c r="HJY71" s="598">
        <f t="shared" ref="HJY71" si="2883">HJY64-HJY69</f>
        <v>0</v>
      </c>
      <c r="HJZ71" s="607"/>
      <c r="HKA71" s="598">
        <f t="shared" ref="HKA71" si="2884">HKA64-HKA69</f>
        <v>0</v>
      </c>
      <c r="HKB71" s="607"/>
      <c r="HKC71" s="598">
        <f t="shared" ref="HKC71" si="2885">HKC64-HKC69</f>
        <v>0</v>
      </c>
      <c r="HKD71" s="607"/>
      <c r="HKE71" s="598">
        <f t="shared" ref="HKE71" si="2886">HKE64-HKE69</f>
        <v>0</v>
      </c>
      <c r="HKF71" s="607"/>
      <c r="HKG71" s="598">
        <f t="shared" ref="HKG71" si="2887">HKG64-HKG69</f>
        <v>0</v>
      </c>
      <c r="HKH71" s="607"/>
      <c r="HKI71" s="598">
        <f t="shared" ref="HKI71" si="2888">HKI64-HKI69</f>
        <v>0</v>
      </c>
      <c r="HKJ71" s="607"/>
      <c r="HKK71" s="598">
        <f t="shared" ref="HKK71" si="2889">HKK64-HKK69</f>
        <v>0</v>
      </c>
      <c r="HKL71" s="607"/>
      <c r="HKM71" s="598">
        <f t="shared" ref="HKM71" si="2890">HKM64-HKM69</f>
        <v>0</v>
      </c>
      <c r="HKN71" s="607"/>
      <c r="HKO71" s="598">
        <f t="shared" ref="HKO71" si="2891">HKO64-HKO69</f>
        <v>0</v>
      </c>
      <c r="HKP71" s="607"/>
      <c r="HKQ71" s="598">
        <f t="shared" ref="HKQ71" si="2892">HKQ64-HKQ69</f>
        <v>0</v>
      </c>
      <c r="HKR71" s="607"/>
      <c r="HKS71" s="598">
        <f t="shared" ref="HKS71" si="2893">HKS64-HKS69</f>
        <v>0</v>
      </c>
      <c r="HKT71" s="607"/>
      <c r="HKU71" s="598">
        <f t="shared" ref="HKU71" si="2894">HKU64-HKU69</f>
        <v>0</v>
      </c>
      <c r="HKV71" s="607"/>
      <c r="HKW71" s="598">
        <f t="shared" ref="HKW71" si="2895">HKW64-HKW69</f>
        <v>0</v>
      </c>
      <c r="HKX71" s="607"/>
      <c r="HKY71" s="598">
        <f t="shared" ref="HKY71" si="2896">HKY64-HKY69</f>
        <v>0</v>
      </c>
      <c r="HKZ71" s="607"/>
      <c r="HLA71" s="598">
        <f t="shared" ref="HLA71" si="2897">HLA64-HLA69</f>
        <v>0</v>
      </c>
      <c r="HLB71" s="607"/>
      <c r="HLC71" s="598">
        <f t="shared" ref="HLC71" si="2898">HLC64-HLC69</f>
        <v>0</v>
      </c>
      <c r="HLD71" s="607"/>
      <c r="HLE71" s="598">
        <f t="shared" ref="HLE71" si="2899">HLE64-HLE69</f>
        <v>0</v>
      </c>
      <c r="HLF71" s="607"/>
      <c r="HLG71" s="598">
        <f t="shared" ref="HLG71" si="2900">HLG64-HLG69</f>
        <v>0</v>
      </c>
      <c r="HLH71" s="607"/>
      <c r="HLI71" s="598">
        <f t="shared" ref="HLI71" si="2901">HLI64-HLI69</f>
        <v>0</v>
      </c>
      <c r="HLJ71" s="607"/>
      <c r="HLK71" s="598">
        <f t="shared" ref="HLK71" si="2902">HLK64-HLK69</f>
        <v>0</v>
      </c>
      <c r="HLL71" s="607"/>
      <c r="HLM71" s="598">
        <f t="shared" ref="HLM71" si="2903">HLM64-HLM69</f>
        <v>0</v>
      </c>
      <c r="HLN71" s="607"/>
      <c r="HLO71" s="598">
        <f t="shared" ref="HLO71" si="2904">HLO64-HLO69</f>
        <v>0</v>
      </c>
      <c r="HLP71" s="607"/>
      <c r="HLQ71" s="598">
        <f t="shared" ref="HLQ71" si="2905">HLQ64-HLQ69</f>
        <v>0</v>
      </c>
      <c r="HLR71" s="607"/>
      <c r="HLS71" s="598">
        <f t="shared" ref="HLS71" si="2906">HLS64-HLS69</f>
        <v>0</v>
      </c>
      <c r="HLT71" s="607"/>
      <c r="HLU71" s="598">
        <f t="shared" ref="HLU71" si="2907">HLU64-HLU69</f>
        <v>0</v>
      </c>
      <c r="HLV71" s="607"/>
      <c r="HLW71" s="598">
        <f t="shared" ref="HLW71" si="2908">HLW64-HLW69</f>
        <v>0</v>
      </c>
      <c r="HLX71" s="607"/>
      <c r="HLY71" s="598">
        <f t="shared" ref="HLY71" si="2909">HLY64-HLY69</f>
        <v>0</v>
      </c>
      <c r="HLZ71" s="607"/>
      <c r="HMA71" s="598">
        <f t="shared" ref="HMA71" si="2910">HMA64-HMA69</f>
        <v>0</v>
      </c>
      <c r="HMB71" s="607"/>
      <c r="HMC71" s="598">
        <f t="shared" ref="HMC71" si="2911">HMC64-HMC69</f>
        <v>0</v>
      </c>
      <c r="HMD71" s="607"/>
      <c r="HME71" s="598">
        <f t="shared" ref="HME71" si="2912">HME64-HME69</f>
        <v>0</v>
      </c>
      <c r="HMF71" s="607"/>
      <c r="HMG71" s="598">
        <f t="shared" ref="HMG71" si="2913">HMG64-HMG69</f>
        <v>0</v>
      </c>
      <c r="HMH71" s="607"/>
      <c r="HMI71" s="598">
        <f t="shared" ref="HMI71" si="2914">HMI64-HMI69</f>
        <v>0</v>
      </c>
      <c r="HMJ71" s="607"/>
      <c r="HMK71" s="598">
        <f t="shared" ref="HMK71" si="2915">HMK64-HMK69</f>
        <v>0</v>
      </c>
      <c r="HML71" s="607"/>
      <c r="HMM71" s="598">
        <f t="shared" ref="HMM71" si="2916">HMM64-HMM69</f>
        <v>0</v>
      </c>
      <c r="HMN71" s="607"/>
      <c r="HMO71" s="598">
        <f t="shared" ref="HMO71" si="2917">HMO64-HMO69</f>
        <v>0</v>
      </c>
      <c r="HMP71" s="607"/>
      <c r="HMQ71" s="598">
        <f t="shared" ref="HMQ71" si="2918">HMQ64-HMQ69</f>
        <v>0</v>
      </c>
      <c r="HMR71" s="607"/>
      <c r="HMS71" s="598">
        <f t="shared" ref="HMS71" si="2919">HMS64-HMS69</f>
        <v>0</v>
      </c>
      <c r="HMT71" s="607"/>
      <c r="HMU71" s="598">
        <f t="shared" ref="HMU71" si="2920">HMU64-HMU69</f>
        <v>0</v>
      </c>
      <c r="HMV71" s="607"/>
      <c r="HMW71" s="598">
        <f t="shared" ref="HMW71" si="2921">HMW64-HMW69</f>
        <v>0</v>
      </c>
      <c r="HMX71" s="607"/>
      <c r="HMY71" s="598">
        <f t="shared" ref="HMY71" si="2922">HMY64-HMY69</f>
        <v>0</v>
      </c>
      <c r="HMZ71" s="607"/>
      <c r="HNA71" s="598">
        <f t="shared" ref="HNA71" si="2923">HNA64-HNA69</f>
        <v>0</v>
      </c>
      <c r="HNB71" s="607"/>
      <c r="HNC71" s="598">
        <f t="shared" ref="HNC71" si="2924">HNC64-HNC69</f>
        <v>0</v>
      </c>
      <c r="HND71" s="607"/>
      <c r="HNE71" s="598">
        <f t="shared" ref="HNE71" si="2925">HNE64-HNE69</f>
        <v>0</v>
      </c>
      <c r="HNF71" s="607"/>
      <c r="HNG71" s="598">
        <f t="shared" ref="HNG71" si="2926">HNG64-HNG69</f>
        <v>0</v>
      </c>
      <c r="HNH71" s="607"/>
      <c r="HNI71" s="598">
        <f t="shared" ref="HNI71" si="2927">HNI64-HNI69</f>
        <v>0</v>
      </c>
      <c r="HNJ71" s="607"/>
      <c r="HNK71" s="598">
        <f t="shared" ref="HNK71" si="2928">HNK64-HNK69</f>
        <v>0</v>
      </c>
      <c r="HNL71" s="607"/>
      <c r="HNM71" s="598">
        <f t="shared" ref="HNM71" si="2929">HNM64-HNM69</f>
        <v>0</v>
      </c>
      <c r="HNN71" s="607"/>
      <c r="HNO71" s="598">
        <f t="shared" ref="HNO71" si="2930">HNO64-HNO69</f>
        <v>0</v>
      </c>
      <c r="HNP71" s="607"/>
      <c r="HNQ71" s="598">
        <f t="shared" ref="HNQ71" si="2931">HNQ64-HNQ69</f>
        <v>0</v>
      </c>
      <c r="HNR71" s="607"/>
      <c r="HNS71" s="598">
        <f t="shared" ref="HNS71" si="2932">HNS64-HNS69</f>
        <v>0</v>
      </c>
      <c r="HNT71" s="607"/>
      <c r="HNU71" s="598">
        <f t="shared" ref="HNU71" si="2933">HNU64-HNU69</f>
        <v>0</v>
      </c>
      <c r="HNV71" s="607"/>
      <c r="HNW71" s="598">
        <f t="shared" ref="HNW71" si="2934">HNW64-HNW69</f>
        <v>0</v>
      </c>
      <c r="HNX71" s="607"/>
      <c r="HNY71" s="598">
        <f t="shared" ref="HNY71" si="2935">HNY64-HNY69</f>
        <v>0</v>
      </c>
      <c r="HNZ71" s="607"/>
      <c r="HOA71" s="598">
        <f t="shared" ref="HOA71" si="2936">HOA64-HOA69</f>
        <v>0</v>
      </c>
      <c r="HOB71" s="607"/>
      <c r="HOC71" s="598">
        <f t="shared" ref="HOC71" si="2937">HOC64-HOC69</f>
        <v>0</v>
      </c>
      <c r="HOD71" s="607"/>
      <c r="HOE71" s="598">
        <f t="shared" ref="HOE71" si="2938">HOE64-HOE69</f>
        <v>0</v>
      </c>
      <c r="HOF71" s="607"/>
      <c r="HOG71" s="598">
        <f t="shared" ref="HOG71" si="2939">HOG64-HOG69</f>
        <v>0</v>
      </c>
      <c r="HOH71" s="607"/>
      <c r="HOI71" s="598">
        <f t="shared" ref="HOI71" si="2940">HOI64-HOI69</f>
        <v>0</v>
      </c>
      <c r="HOJ71" s="607"/>
      <c r="HOK71" s="598">
        <f t="shared" ref="HOK71" si="2941">HOK64-HOK69</f>
        <v>0</v>
      </c>
      <c r="HOL71" s="607"/>
      <c r="HOM71" s="598">
        <f t="shared" ref="HOM71" si="2942">HOM64-HOM69</f>
        <v>0</v>
      </c>
      <c r="HON71" s="607"/>
      <c r="HOO71" s="598">
        <f t="shared" ref="HOO71" si="2943">HOO64-HOO69</f>
        <v>0</v>
      </c>
      <c r="HOP71" s="607"/>
      <c r="HOQ71" s="598">
        <f t="shared" ref="HOQ71" si="2944">HOQ64-HOQ69</f>
        <v>0</v>
      </c>
      <c r="HOR71" s="607"/>
      <c r="HOS71" s="598">
        <f t="shared" ref="HOS71" si="2945">HOS64-HOS69</f>
        <v>0</v>
      </c>
      <c r="HOT71" s="607"/>
      <c r="HOU71" s="598">
        <f t="shared" ref="HOU71" si="2946">HOU64-HOU69</f>
        <v>0</v>
      </c>
      <c r="HOV71" s="607"/>
      <c r="HOW71" s="598">
        <f t="shared" ref="HOW71" si="2947">HOW64-HOW69</f>
        <v>0</v>
      </c>
      <c r="HOX71" s="607"/>
      <c r="HOY71" s="598">
        <f t="shared" ref="HOY71" si="2948">HOY64-HOY69</f>
        <v>0</v>
      </c>
      <c r="HOZ71" s="607"/>
      <c r="HPA71" s="598">
        <f t="shared" ref="HPA71" si="2949">HPA64-HPA69</f>
        <v>0</v>
      </c>
      <c r="HPB71" s="607"/>
      <c r="HPC71" s="598">
        <f t="shared" ref="HPC71" si="2950">HPC64-HPC69</f>
        <v>0</v>
      </c>
      <c r="HPD71" s="607"/>
      <c r="HPE71" s="598">
        <f t="shared" ref="HPE71" si="2951">HPE64-HPE69</f>
        <v>0</v>
      </c>
      <c r="HPF71" s="607"/>
      <c r="HPG71" s="598">
        <f t="shared" ref="HPG71" si="2952">HPG64-HPG69</f>
        <v>0</v>
      </c>
      <c r="HPH71" s="607"/>
      <c r="HPI71" s="598">
        <f t="shared" ref="HPI71" si="2953">HPI64-HPI69</f>
        <v>0</v>
      </c>
      <c r="HPJ71" s="607"/>
      <c r="HPK71" s="598">
        <f t="shared" ref="HPK71" si="2954">HPK64-HPK69</f>
        <v>0</v>
      </c>
      <c r="HPL71" s="607"/>
      <c r="HPM71" s="598">
        <f t="shared" ref="HPM71" si="2955">HPM64-HPM69</f>
        <v>0</v>
      </c>
      <c r="HPN71" s="607"/>
      <c r="HPO71" s="598">
        <f t="shared" ref="HPO71" si="2956">HPO64-HPO69</f>
        <v>0</v>
      </c>
      <c r="HPP71" s="607"/>
      <c r="HPQ71" s="598">
        <f t="shared" ref="HPQ71" si="2957">HPQ64-HPQ69</f>
        <v>0</v>
      </c>
      <c r="HPR71" s="607"/>
      <c r="HPS71" s="598">
        <f t="shared" ref="HPS71" si="2958">HPS64-HPS69</f>
        <v>0</v>
      </c>
      <c r="HPT71" s="607"/>
      <c r="HPU71" s="598">
        <f t="shared" ref="HPU71" si="2959">HPU64-HPU69</f>
        <v>0</v>
      </c>
      <c r="HPV71" s="607"/>
      <c r="HPW71" s="598">
        <f t="shared" ref="HPW71" si="2960">HPW64-HPW69</f>
        <v>0</v>
      </c>
      <c r="HPX71" s="607"/>
      <c r="HPY71" s="598">
        <f t="shared" ref="HPY71" si="2961">HPY64-HPY69</f>
        <v>0</v>
      </c>
      <c r="HPZ71" s="607"/>
      <c r="HQA71" s="598">
        <f t="shared" ref="HQA71" si="2962">HQA64-HQA69</f>
        <v>0</v>
      </c>
      <c r="HQB71" s="607"/>
      <c r="HQC71" s="598">
        <f t="shared" ref="HQC71" si="2963">HQC64-HQC69</f>
        <v>0</v>
      </c>
      <c r="HQD71" s="607"/>
      <c r="HQE71" s="598">
        <f t="shared" ref="HQE71" si="2964">HQE64-HQE69</f>
        <v>0</v>
      </c>
      <c r="HQF71" s="607"/>
      <c r="HQG71" s="598">
        <f t="shared" ref="HQG71" si="2965">HQG64-HQG69</f>
        <v>0</v>
      </c>
      <c r="HQH71" s="607"/>
      <c r="HQI71" s="598">
        <f t="shared" ref="HQI71" si="2966">HQI64-HQI69</f>
        <v>0</v>
      </c>
      <c r="HQJ71" s="607"/>
      <c r="HQK71" s="598">
        <f t="shared" ref="HQK71" si="2967">HQK64-HQK69</f>
        <v>0</v>
      </c>
      <c r="HQL71" s="607"/>
      <c r="HQM71" s="598">
        <f t="shared" ref="HQM71" si="2968">HQM64-HQM69</f>
        <v>0</v>
      </c>
      <c r="HQN71" s="607"/>
      <c r="HQO71" s="598">
        <f t="shared" ref="HQO71" si="2969">HQO64-HQO69</f>
        <v>0</v>
      </c>
      <c r="HQP71" s="607"/>
      <c r="HQQ71" s="598">
        <f t="shared" ref="HQQ71" si="2970">HQQ64-HQQ69</f>
        <v>0</v>
      </c>
      <c r="HQR71" s="607"/>
      <c r="HQS71" s="598">
        <f t="shared" ref="HQS71" si="2971">HQS64-HQS69</f>
        <v>0</v>
      </c>
      <c r="HQT71" s="607"/>
      <c r="HQU71" s="598">
        <f t="shared" ref="HQU71" si="2972">HQU64-HQU69</f>
        <v>0</v>
      </c>
      <c r="HQV71" s="607"/>
      <c r="HQW71" s="598">
        <f t="shared" ref="HQW71" si="2973">HQW64-HQW69</f>
        <v>0</v>
      </c>
      <c r="HQX71" s="607"/>
      <c r="HQY71" s="598">
        <f t="shared" ref="HQY71" si="2974">HQY64-HQY69</f>
        <v>0</v>
      </c>
      <c r="HQZ71" s="607"/>
      <c r="HRA71" s="598">
        <f t="shared" ref="HRA71" si="2975">HRA64-HRA69</f>
        <v>0</v>
      </c>
      <c r="HRB71" s="607"/>
      <c r="HRC71" s="598">
        <f t="shared" ref="HRC71" si="2976">HRC64-HRC69</f>
        <v>0</v>
      </c>
      <c r="HRD71" s="607"/>
      <c r="HRE71" s="598">
        <f t="shared" ref="HRE71" si="2977">HRE64-HRE69</f>
        <v>0</v>
      </c>
      <c r="HRF71" s="607"/>
      <c r="HRG71" s="598">
        <f t="shared" ref="HRG71" si="2978">HRG64-HRG69</f>
        <v>0</v>
      </c>
      <c r="HRH71" s="607"/>
      <c r="HRI71" s="598">
        <f t="shared" ref="HRI71" si="2979">HRI64-HRI69</f>
        <v>0</v>
      </c>
      <c r="HRJ71" s="607"/>
      <c r="HRK71" s="598">
        <f t="shared" ref="HRK71" si="2980">HRK64-HRK69</f>
        <v>0</v>
      </c>
      <c r="HRL71" s="607"/>
      <c r="HRM71" s="598">
        <f t="shared" ref="HRM71" si="2981">HRM64-HRM69</f>
        <v>0</v>
      </c>
      <c r="HRN71" s="607"/>
      <c r="HRO71" s="598">
        <f t="shared" ref="HRO71" si="2982">HRO64-HRO69</f>
        <v>0</v>
      </c>
      <c r="HRP71" s="607"/>
      <c r="HRQ71" s="598">
        <f t="shared" ref="HRQ71" si="2983">HRQ64-HRQ69</f>
        <v>0</v>
      </c>
      <c r="HRR71" s="607"/>
      <c r="HRS71" s="598">
        <f t="shared" ref="HRS71" si="2984">HRS64-HRS69</f>
        <v>0</v>
      </c>
      <c r="HRT71" s="607"/>
      <c r="HRU71" s="598">
        <f t="shared" ref="HRU71" si="2985">HRU64-HRU69</f>
        <v>0</v>
      </c>
      <c r="HRV71" s="607"/>
      <c r="HRW71" s="598">
        <f t="shared" ref="HRW71" si="2986">HRW64-HRW69</f>
        <v>0</v>
      </c>
      <c r="HRX71" s="607"/>
      <c r="HRY71" s="598">
        <f t="shared" ref="HRY71" si="2987">HRY64-HRY69</f>
        <v>0</v>
      </c>
      <c r="HRZ71" s="607"/>
      <c r="HSA71" s="598">
        <f t="shared" ref="HSA71" si="2988">HSA64-HSA69</f>
        <v>0</v>
      </c>
      <c r="HSB71" s="607"/>
      <c r="HSC71" s="598">
        <f t="shared" ref="HSC71" si="2989">HSC64-HSC69</f>
        <v>0</v>
      </c>
      <c r="HSD71" s="607"/>
      <c r="HSE71" s="598">
        <f t="shared" ref="HSE71" si="2990">HSE64-HSE69</f>
        <v>0</v>
      </c>
      <c r="HSF71" s="607"/>
      <c r="HSG71" s="598">
        <f t="shared" ref="HSG71" si="2991">HSG64-HSG69</f>
        <v>0</v>
      </c>
      <c r="HSH71" s="607"/>
      <c r="HSI71" s="598">
        <f t="shared" ref="HSI71" si="2992">HSI64-HSI69</f>
        <v>0</v>
      </c>
      <c r="HSJ71" s="607"/>
      <c r="HSK71" s="598">
        <f t="shared" ref="HSK71" si="2993">HSK64-HSK69</f>
        <v>0</v>
      </c>
      <c r="HSL71" s="607"/>
      <c r="HSM71" s="598">
        <f t="shared" ref="HSM71" si="2994">HSM64-HSM69</f>
        <v>0</v>
      </c>
      <c r="HSN71" s="607"/>
      <c r="HSO71" s="598">
        <f t="shared" ref="HSO71" si="2995">HSO64-HSO69</f>
        <v>0</v>
      </c>
      <c r="HSP71" s="607"/>
      <c r="HSQ71" s="598">
        <f t="shared" ref="HSQ71" si="2996">HSQ64-HSQ69</f>
        <v>0</v>
      </c>
      <c r="HSR71" s="607"/>
      <c r="HSS71" s="598">
        <f t="shared" ref="HSS71" si="2997">HSS64-HSS69</f>
        <v>0</v>
      </c>
      <c r="HST71" s="607"/>
      <c r="HSU71" s="598">
        <f t="shared" ref="HSU71" si="2998">HSU64-HSU69</f>
        <v>0</v>
      </c>
      <c r="HSV71" s="607"/>
      <c r="HSW71" s="598">
        <f t="shared" ref="HSW71" si="2999">HSW64-HSW69</f>
        <v>0</v>
      </c>
      <c r="HSX71" s="607"/>
      <c r="HSY71" s="598">
        <f t="shared" ref="HSY71" si="3000">HSY64-HSY69</f>
        <v>0</v>
      </c>
      <c r="HSZ71" s="607"/>
      <c r="HTA71" s="598">
        <f t="shared" ref="HTA71" si="3001">HTA64-HTA69</f>
        <v>0</v>
      </c>
      <c r="HTB71" s="607"/>
      <c r="HTC71" s="598">
        <f t="shared" ref="HTC71" si="3002">HTC64-HTC69</f>
        <v>0</v>
      </c>
      <c r="HTD71" s="607"/>
      <c r="HTE71" s="598">
        <f t="shared" ref="HTE71" si="3003">HTE64-HTE69</f>
        <v>0</v>
      </c>
      <c r="HTF71" s="607"/>
      <c r="HTG71" s="598">
        <f t="shared" ref="HTG71" si="3004">HTG64-HTG69</f>
        <v>0</v>
      </c>
      <c r="HTH71" s="607"/>
      <c r="HTI71" s="598">
        <f t="shared" ref="HTI71" si="3005">HTI64-HTI69</f>
        <v>0</v>
      </c>
      <c r="HTJ71" s="607"/>
      <c r="HTK71" s="598">
        <f t="shared" ref="HTK71" si="3006">HTK64-HTK69</f>
        <v>0</v>
      </c>
      <c r="HTL71" s="607"/>
      <c r="HTM71" s="598">
        <f t="shared" ref="HTM71" si="3007">HTM64-HTM69</f>
        <v>0</v>
      </c>
      <c r="HTN71" s="607"/>
      <c r="HTO71" s="598">
        <f t="shared" ref="HTO71" si="3008">HTO64-HTO69</f>
        <v>0</v>
      </c>
      <c r="HTP71" s="607"/>
      <c r="HTQ71" s="598">
        <f t="shared" ref="HTQ71" si="3009">HTQ64-HTQ69</f>
        <v>0</v>
      </c>
      <c r="HTR71" s="607"/>
      <c r="HTS71" s="598">
        <f t="shared" ref="HTS71" si="3010">HTS64-HTS69</f>
        <v>0</v>
      </c>
      <c r="HTT71" s="607"/>
      <c r="HTU71" s="598">
        <f t="shared" ref="HTU71" si="3011">HTU64-HTU69</f>
        <v>0</v>
      </c>
      <c r="HTV71" s="607"/>
      <c r="HTW71" s="598">
        <f t="shared" ref="HTW71" si="3012">HTW64-HTW69</f>
        <v>0</v>
      </c>
      <c r="HTX71" s="607"/>
      <c r="HTY71" s="598">
        <f t="shared" ref="HTY71" si="3013">HTY64-HTY69</f>
        <v>0</v>
      </c>
      <c r="HTZ71" s="607"/>
      <c r="HUA71" s="598">
        <f t="shared" ref="HUA71" si="3014">HUA64-HUA69</f>
        <v>0</v>
      </c>
      <c r="HUB71" s="607"/>
      <c r="HUC71" s="598">
        <f t="shared" ref="HUC71" si="3015">HUC64-HUC69</f>
        <v>0</v>
      </c>
      <c r="HUD71" s="607"/>
      <c r="HUE71" s="598">
        <f t="shared" ref="HUE71" si="3016">HUE64-HUE69</f>
        <v>0</v>
      </c>
      <c r="HUF71" s="607"/>
      <c r="HUG71" s="598">
        <f t="shared" ref="HUG71" si="3017">HUG64-HUG69</f>
        <v>0</v>
      </c>
      <c r="HUH71" s="607"/>
      <c r="HUI71" s="598">
        <f t="shared" ref="HUI71" si="3018">HUI64-HUI69</f>
        <v>0</v>
      </c>
      <c r="HUJ71" s="607"/>
      <c r="HUK71" s="598">
        <f t="shared" ref="HUK71" si="3019">HUK64-HUK69</f>
        <v>0</v>
      </c>
      <c r="HUL71" s="607"/>
      <c r="HUM71" s="598">
        <f t="shared" ref="HUM71" si="3020">HUM64-HUM69</f>
        <v>0</v>
      </c>
      <c r="HUN71" s="607"/>
      <c r="HUO71" s="598">
        <f t="shared" ref="HUO71" si="3021">HUO64-HUO69</f>
        <v>0</v>
      </c>
      <c r="HUP71" s="607"/>
      <c r="HUQ71" s="598">
        <f t="shared" ref="HUQ71" si="3022">HUQ64-HUQ69</f>
        <v>0</v>
      </c>
      <c r="HUR71" s="607"/>
      <c r="HUS71" s="598">
        <f t="shared" ref="HUS71" si="3023">HUS64-HUS69</f>
        <v>0</v>
      </c>
      <c r="HUT71" s="607"/>
      <c r="HUU71" s="598">
        <f t="shared" ref="HUU71" si="3024">HUU64-HUU69</f>
        <v>0</v>
      </c>
      <c r="HUV71" s="607"/>
      <c r="HUW71" s="598">
        <f t="shared" ref="HUW71" si="3025">HUW64-HUW69</f>
        <v>0</v>
      </c>
      <c r="HUX71" s="607"/>
      <c r="HUY71" s="598">
        <f t="shared" ref="HUY71" si="3026">HUY64-HUY69</f>
        <v>0</v>
      </c>
      <c r="HUZ71" s="607"/>
      <c r="HVA71" s="598">
        <f t="shared" ref="HVA71" si="3027">HVA64-HVA69</f>
        <v>0</v>
      </c>
      <c r="HVB71" s="607"/>
      <c r="HVC71" s="598">
        <f t="shared" ref="HVC71" si="3028">HVC64-HVC69</f>
        <v>0</v>
      </c>
      <c r="HVD71" s="607"/>
      <c r="HVE71" s="598">
        <f t="shared" ref="HVE71" si="3029">HVE64-HVE69</f>
        <v>0</v>
      </c>
      <c r="HVF71" s="607"/>
      <c r="HVG71" s="598">
        <f t="shared" ref="HVG71" si="3030">HVG64-HVG69</f>
        <v>0</v>
      </c>
      <c r="HVH71" s="607"/>
      <c r="HVI71" s="598">
        <f t="shared" ref="HVI71" si="3031">HVI64-HVI69</f>
        <v>0</v>
      </c>
      <c r="HVJ71" s="607"/>
      <c r="HVK71" s="598">
        <f t="shared" ref="HVK71" si="3032">HVK64-HVK69</f>
        <v>0</v>
      </c>
      <c r="HVL71" s="607"/>
      <c r="HVM71" s="598">
        <f t="shared" ref="HVM71" si="3033">HVM64-HVM69</f>
        <v>0</v>
      </c>
      <c r="HVN71" s="607"/>
      <c r="HVO71" s="598">
        <f t="shared" ref="HVO71" si="3034">HVO64-HVO69</f>
        <v>0</v>
      </c>
      <c r="HVP71" s="607"/>
      <c r="HVQ71" s="598">
        <f t="shared" ref="HVQ71" si="3035">HVQ64-HVQ69</f>
        <v>0</v>
      </c>
      <c r="HVR71" s="607"/>
      <c r="HVS71" s="598">
        <f t="shared" ref="HVS71" si="3036">HVS64-HVS69</f>
        <v>0</v>
      </c>
      <c r="HVT71" s="607"/>
      <c r="HVU71" s="598">
        <f t="shared" ref="HVU71" si="3037">HVU64-HVU69</f>
        <v>0</v>
      </c>
      <c r="HVV71" s="607"/>
      <c r="HVW71" s="598">
        <f t="shared" ref="HVW71" si="3038">HVW64-HVW69</f>
        <v>0</v>
      </c>
      <c r="HVX71" s="607"/>
      <c r="HVY71" s="598">
        <f t="shared" ref="HVY71" si="3039">HVY64-HVY69</f>
        <v>0</v>
      </c>
      <c r="HVZ71" s="607"/>
      <c r="HWA71" s="598">
        <f t="shared" ref="HWA71" si="3040">HWA64-HWA69</f>
        <v>0</v>
      </c>
      <c r="HWB71" s="607"/>
      <c r="HWC71" s="598">
        <f t="shared" ref="HWC71" si="3041">HWC64-HWC69</f>
        <v>0</v>
      </c>
      <c r="HWD71" s="607"/>
      <c r="HWE71" s="598">
        <f t="shared" ref="HWE71" si="3042">HWE64-HWE69</f>
        <v>0</v>
      </c>
      <c r="HWF71" s="607"/>
      <c r="HWG71" s="598">
        <f t="shared" ref="HWG71" si="3043">HWG64-HWG69</f>
        <v>0</v>
      </c>
      <c r="HWH71" s="607"/>
      <c r="HWI71" s="598">
        <f t="shared" ref="HWI71" si="3044">HWI64-HWI69</f>
        <v>0</v>
      </c>
      <c r="HWJ71" s="607"/>
      <c r="HWK71" s="598">
        <f t="shared" ref="HWK71" si="3045">HWK64-HWK69</f>
        <v>0</v>
      </c>
      <c r="HWL71" s="607"/>
      <c r="HWM71" s="598">
        <f t="shared" ref="HWM71" si="3046">HWM64-HWM69</f>
        <v>0</v>
      </c>
      <c r="HWN71" s="607"/>
      <c r="HWO71" s="598">
        <f t="shared" ref="HWO71" si="3047">HWO64-HWO69</f>
        <v>0</v>
      </c>
      <c r="HWP71" s="607"/>
      <c r="HWQ71" s="598">
        <f t="shared" ref="HWQ71" si="3048">HWQ64-HWQ69</f>
        <v>0</v>
      </c>
      <c r="HWR71" s="607"/>
      <c r="HWS71" s="598">
        <f t="shared" ref="HWS71" si="3049">HWS64-HWS69</f>
        <v>0</v>
      </c>
      <c r="HWT71" s="607"/>
      <c r="HWU71" s="598">
        <f t="shared" ref="HWU71" si="3050">HWU64-HWU69</f>
        <v>0</v>
      </c>
      <c r="HWV71" s="607"/>
      <c r="HWW71" s="598">
        <f t="shared" ref="HWW71" si="3051">HWW64-HWW69</f>
        <v>0</v>
      </c>
      <c r="HWX71" s="607"/>
      <c r="HWY71" s="598">
        <f t="shared" ref="HWY71" si="3052">HWY64-HWY69</f>
        <v>0</v>
      </c>
      <c r="HWZ71" s="607"/>
      <c r="HXA71" s="598">
        <f t="shared" ref="HXA71" si="3053">HXA64-HXA69</f>
        <v>0</v>
      </c>
      <c r="HXB71" s="607"/>
      <c r="HXC71" s="598">
        <f t="shared" ref="HXC71" si="3054">HXC64-HXC69</f>
        <v>0</v>
      </c>
      <c r="HXD71" s="607"/>
      <c r="HXE71" s="598">
        <f t="shared" ref="HXE71" si="3055">HXE64-HXE69</f>
        <v>0</v>
      </c>
      <c r="HXF71" s="607"/>
      <c r="HXG71" s="598">
        <f t="shared" ref="HXG71" si="3056">HXG64-HXG69</f>
        <v>0</v>
      </c>
      <c r="HXH71" s="607"/>
      <c r="HXI71" s="598">
        <f t="shared" ref="HXI71" si="3057">HXI64-HXI69</f>
        <v>0</v>
      </c>
      <c r="HXJ71" s="607"/>
      <c r="HXK71" s="598">
        <f t="shared" ref="HXK71" si="3058">HXK64-HXK69</f>
        <v>0</v>
      </c>
      <c r="HXL71" s="607"/>
      <c r="HXM71" s="598">
        <f t="shared" ref="HXM71" si="3059">HXM64-HXM69</f>
        <v>0</v>
      </c>
      <c r="HXN71" s="607"/>
      <c r="HXO71" s="598">
        <f t="shared" ref="HXO71" si="3060">HXO64-HXO69</f>
        <v>0</v>
      </c>
      <c r="HXP71" s="607"/>
      <c r="HXQ71" s="598">
        <f t="shared" ref="HXQ71" si="3061">HXQ64-HXQ69</f>
        <v>0</v>
      </c>
      <c r="HXR71" s="607"/>
      <c r="HXS71" s="598">
        <f t="shared" ref="HXS71" si="3062">HXS64-HXS69</f>
        <v>0</v>
      </c>
      <c r="HXT71" s="607"/>
      <c r="HXU71" s="598">
        <f t="shared" ref="HXU71" si="3063">HXU64-HXU69</f>
        <v>0</v>
      </c>
      <c r="HXV71" s="607"/>
      <c r="HXW71" s="598">
        <f t="shared" ref="HXW71" si="3064">HXW64-HXW69</f>
        <v>0</v>
      </c>
      <c r="HXX71" s="607"/>
      <c r="HXY71" s="598">
        <f t="shared" ref="HXY71" si="3065">HXY64-HXY69</f>
        <v>0</v>
      </c>
      <c r="HXZ71" s="607"/>
      <c r="HYA71" s="598">
        <f t="shared" ref="HYA71" si="3066">HYA64-HYA69</f>
        <v>0</v>
      </c>
      <c r="HYB71" s="607"/>
      <c r="HYC71" s="598">
        <f t="shared" ref="HYC71" si="3067">HYC64-HYC69</f>
        <v>0</v>
      </c>
      <c r="HYD71" s="607"/>
      <c r="HYE71" s="598">
        <f t="shared" ref="HYE71" si="3068">HYE64-HYE69</f>
        <v>0</v>
      </c>
      <c r="HYF71" s="607"/>
      <c r="HYG71" s="598">
        <f t="shared" ref="HYG71" si="3069">HYG64-HYG69</f>
        <v>0</v>
      </c>
      <c r="HYH71" s="607"/>
      <c r="HYI71" s="598">
        <f t="shared" ref="HYI71" si="3070">HYI64-HYI69</f>
        <v>0</v>
      </c>
      <c r="HYJ71" s="607"/>
      <c r="HYK71" s="598">
        <f t="shared" ref="HYK71" si="3071">HYK64-HYK69</f>
        <v>0</v>
      </c>
      <c r="HYL71" s="607"/>
      <c r="HYM71" s="598">
        <f t="shared" ref="HYM71" si="3072">HYM64-HYM69</f>
        <v>0</v>
      </c>
      <c r="HYN71" s="607"/>
      <c r="HYO71" s="598">
        <f t="shared" ref="HYO71" si="3073">HYO64-HYO69</f>
        <v>0</v>
      </c>
      <c r="HYP71" s="607"/>
      <c r="HYQ71" s="598">
        <f t="shared" ref="HYQ71" si="3074">HYQ64-HYQ69</f>
        <v>0</v>
      </c>
      <c r="HYR71" s="607"/>
      <c r="HYS71" s="598">
        <f t="shared" ref="HYS71" si="3075">HYS64-HYS69</f>
        <v>0</v>
      </c>
      <c r="HYT71" s="607"/>
      <c r="HYU71" s="598">
        <f t="shared" ref="HYU71" si="3076">HYU64-HYU69</f>
        <v>0</v>
      </c>
      <c r="HYV71" s="607"/>
      <c r="HYW71" s="598">
        <f t="shared" ref="HYW71" si="3077">HYW64-HYW69</f>
        <v>0</v>
      </c>
      <c r="HYX71" s="607"/>
      <c r="HYY71" s="598">
        <f t="shared" ref="HYY71" si="3078">HYY64-HYY69</f>
        <v>0</v>
      </c>
      <c r="HYZ71" s="607"/>
      <c r="HZA71" s="598">
        <f t="shared" ref="HZA71" si="3079">HZA64-HZA69</f>
        <v>0</v>
      </c>
      <c r="HZB71" s="607"/>
      <c r="HZC71" s="598">
        <f t="shared" ref="HZC71" si="3080">HZC64-HZC69</f>
        <v>0</v>
      </c>
      <c r="HZD71" s="607"/>
      <c r="HZE71" s="598">
        <f t="shared" ref="HZE71" si="3081">HZE64-HZE69</f>
        <v>0</v>
      </c>
      <c r="HZF71" s="607"/>
      <c r="HZG71" s="598">
        <f t="shared" ref="HZG71" si="3082">HZG64-HZG69</f>
        <v>0</v>
      </c>
      <c r="HZH71" s="607"/>
      <c r="HZI71" s="598">
        <f t="shared" ref="HZI71" si="3083">HZI64-HZI69</f>
        <v>0</v>
      </c>
      <c r="HZJ71" s="607"/>
      <c r="HZK71" s="598">
        <f t="shared" ref="HZK71" si="3084">HZK64-HZK69</f>
        <v>0</v>
      </c>
      <c r="HZL71" s="607"/>
      <c r="HZM71" s="598">
        <f t="shared" ref="HZM71" si="3085">HZM64-HZM69</f>
        <v>0</v>
      </c>
      <c r="HZN71" s="607"/>
      <c r="HZO71" s="598">
        <f t="shared" ref="HZO71" si="3086">HZO64-HZO69</f>
        <v>0</v>
      </c>
      <c r="HZP71" s="607"/>
      <c r="HZQ71" s="598">
        <f t="shared" ref="HZQ71" si="3087">HZQ64-HZQ69</f>
        <v>0</v>
      </c>
      <c r="HZR71" s="607"/>
      <c r="HZS71" s="598">
        <f t="shared" ref="HZS71" si="3088">HZS64-HZS69</f>
        <v>0</v>
      </c>
      <c r="HZT71" s="607"/>
      <c r="HZU71" s="598">
        <f t="shared" ref="HZU71" si="3089">HZU64-HZU69</f>
        <v>0</v>
      </c>
      <c r="HZV71" s="607"/>
      <c r="HZW71" s="598">
        <f t="shared" ref="HZW71" si="3090">HZW64-HZW69</f>
        <v>0</v>
      </c>
      <c r="HZX71" s="607"/>
      <c r="HZY71" s="598">
        <f t="shared" ref="HZY71" si="3091">HZY64-HZY69</f>
        <v>0</v>
      </c>
      <c r="HZZ71" s="607"/>
      <c r="IAA71" s="598">
        <f t="shared" ref="IAA71" si="3092">IAA64-IAA69</f>
        <v>0</v>
      </c>
      <c r="IAB71" s="607"/>
      <c r="IAC71" s="598">
        <f t="shared" ref="IAC71" si="3093">IAC64-IAC69</f>
        <v>0</v>
      </c>
      <c r="IAD71" s="607"/>
      <c r="IAE71" s="598">
        <f t="shared" ref="IAE71" si="3094">IAE64-IAE69</f>
        <v>0</v>
      </c>
      <c r="IAF71" s="607"/>
      <c r="IAG71" s="598">
        <f t="shared" ref="IAG71" si="3095">IAG64-IAG69</f>
        <v>0</v>
      </c>
      <c r="IAH71" s="607"/>
      <c r="IAI71" s="598">
        <f t="shared" ref="IAI71" si="3096">IAI64-IAI69</f>
        <v>0</v>
      </c>
      <c r="IAJ71" s="607"/>
      <c r="IAK71" s="598">
        <f t="shared" ref="IAK71" si="3097">IAK64-IAK69</f>
        <v>0</v>
      </c>
      <c r="IAL71" s="607"/>
      <c r="IAM71" s="598">
        <f t="shared" ref="IAM71" si="3098">IAM64-IAM69</f>
        <v>0</v>
      </c>
      <c r="IAN71" s="607"/>
      <c r="IAO71" s="598">
        <f t="shared" ref="IAO71" si="3099">IAO64-IAO69</f>
        <v>0</v>
      </c>
      <c r="IAP71" s="607"/>
      <c r="IAQ71" s="598">
        <f t="shared" ref="IAQ71" si="3100">IAQ64-IAQ69</f>
        <v>0</v>
      </c>
      <c r="IAR71" s="607"/>
      <c r="IAS71" s="598">
        <f t="shared" ref="IAS71" si="3101">IAS64-IAS69</f>
        <v>0</v>
      </c>
      <c r="IAT71" s="607"/>
      <c r="IAU71" s="598">
        <f t="shared" ref="IAU71" si="3102">IAU64-IAU69</f>
        <v>0</v>
      </c>
      <c r="IAV71" s="607"/>
      <c r="IAW71" s="598">
        <f t="shared" ref="IAW71" si="3103">IAW64-IAW69</f>
        <v>0</v>
      </c>
      <c r="IAX71" s="607"/>
      <c r="IAY71" s="598">
        <f t="shared" ref="IAY71" si="3104">IAY64-IAY69</f>
        <v>0</v>
      </c>
      <c r="IAZ71" s="607"/>
      <c r="IBA71" s="598">
        <f t="shared" ref="IBA71" si="3105">IBA64-IBA69</f>
        <v>0</v>
      </c>
      <c r="IBB71" s="607"/>
      <c r="IBC71" s="598">
        <f t="shared" ref="IBC71" si="3106">IBC64-IBC69</f>
        <v>0</v>
      </c>
      <c r="IBD71" s="607"/>
      <c r="IBE71" s="598">
        <f t="shared" ref="IBE71" si="3107">IBE64-IBE69</f>
        <v>0</v>
      </c>
      <c r="IBF71" s="607"/>
      <c r="IBG71" s="598">
        <f t="shared" ref="IBG71" si="3108">IBG64-IBG69</f>
        <v>0</v>
      </c>
      <c r="IBH71" s="607"/>
      <c r="IBI71" s="598">
        <f t="shared" ref="IBI71" si="3109">IBI64-IBI69</f>
        <v>0</v>
      </c>
      <c r="IBJ71" s="607"/>
      <c r="IBK71" s="598">
        <f t="shared" ref="IBK71" si="3110">IBK64-IBK69</f>
        <v>0</v>
      </c>
      <c r="IBL71" s="607"/>
      <c r="IBM71" s="598">
        <f t="shared" ref="IBM71" si="3111">IBM64-IBM69</f>
        <v>0</v>
      </c>
      <c r="IBN71" s="607"/>
      <c r="IBO71" s="598">
        <f t="shared" ref="IBO71" si="3112">IBO64-IBO69</f>
        <v>0</v>
      </c>
      <c r="IBP71" s="607"/>
      <c r="IBQ71" s="598">
        <f t="shared" ref="IBQ71" si="3113">IBQ64-IBQ69</f>
        <v>0</v>
      </c>
      <c r="IBR71" s="607"/>
      <c r="IBS71" s="598">
        <f t="shared" ref="IBS71" si="3114">IBS64-IBS69</f>
        <v>0</v>
      </c>
      <c r="IBT71" s="607"/>
      <c r="IBU71" s="598">
        <f t="shared" ref="IBU71" si="3115">IBU64-IBU69</f>
        <v>0</v>
      </c>
      <c r="IBV71" s="607"/>
      <c r="IBW71" s="598">
        <f t="shared" ref="IBW71" si="3116">IBW64-IBW69</f>
        <v>0</v>
      </c>
      <c r="IBX71" s="607"/>
      <c r="IBY71" s="598">
        <f t="shared" ref="IBY71" si="3117">IBY64-IBY69</f>
        <v>0</v>
      </c>
      <c r="IBZ71" s="607"/>
      <c r="ICA71" s="598">
        <f t="shared" ref="ICA71" si="3118">ICA64-ICA69</f>
        <v>0</v>
      </c>
      <c r="ICB71" s="607"/>
      <c r="ICC71" s="598">
        <f t="shared" ref="ICC71" si="3119">ICC64-ICC69</f>
        <v>0</v>
      </c>
      <c r="ICD71" s="607"/>
      <c r="ICE71" s="598">
        <f t="shared" ref="ICE71" si="3120">ICE64-ICE69</f>
        <v>0</v>
      </c>
      <c r="ICF71" s="607"/>
      <c r="ICG71" s="598">
        <f t="shared" ref="ICG71" si="3121">ICG64-ICG69</f>
        <v>0</v>
      </c>
      <c r="ICH71" s="607"/>
      <c r="ICI71" s="598">
        <f t="shared" ref="ICI71" si="3122">ICI64-ICI69</f>
        <v>0</v>
      </c>
      <c r="ICJ71" s="607"/>
      <c r="ICK71" s="598">
        <f t="shared" ref="ICK71" si="3123">ICK64-ICK69</f>
        <v>0</v>
      </c>
      <c r="ICL71" s="607"/>
      <c r="ICM71" s="598">
        <f t="shared" ref="ICM71" si="3124">ICM64-ICM69</f>
        <v>0</v>
      </c>
      <c r="ICN71" s="607"/>
      <c r="ICO71" s="598">
        <f t="shared" ref="ICO71" si="3125">ICO64-ICO69</f>
        <v>0</v>
      </c>
      <c r="ICP71" s="607"/>
      <c r="ICQ71" s="598">
        <f t="shared" ref="ICQ71" si="3126">ICQ64-ICQ69</f>
        <v>0</v>
      </c>
      <c r="ICR71" s="607"/>
      <c r="ICS71" s="598">
        <f t="shared" ref="ICS71" si="3127">ICS64-ICS69</f>
        <v>0</v>
      </c>
      <c r="ICT71" s="607"/>
      <c r="ICU71" s="598">
        <f t="shared" ref="ICU71" si="3128">ICU64-ICU69</f>
        <v>0</v>
      </c>
      <c r="ICV71" s="607"/>
      <c r="ICW71" s="598">
        <f t="shared" ref="ICW71" si="3129">ICW64-ICW69</f>
        <v>0</v>
      </c>
      <c r="ICX71" s="607"/>
      <c r="ICY71" s="598">
        <f t="shared" ref="ICY71" si="3130">ICY64-ICY69</f>
        <v>0</v>
      </c>
      <c r="ICZ71" s="607"/>
      <c r="IDA71" s="598">
        <f t="shared" ref="IDA71" si="3131">IDA64-IDA69</f>
        <v>0</v>
      </c>
      <c r="IDB71" s="607"/>
      <c r="IDC71" s="598">
        <f t="shared" ref="IDC71" si="3132">IDC64-IDC69</f>
        <v>0</v>
      </c>
      <c r="IDD71" s="607"/>
      <c r="IDE71" s="598">
        <f t="shared" ref="IDE71" si="3133">IDE64-IDE69</f>
        <v>0</v>
      </c>
      <c r="IDF71" s="607"/>
      <c r="IDG71" s="598">
        <f t="shared" ref="IDG71" si="3134">IDG64-IDG69</f>
        <v>0</v>
      </c>
      <c r="IDH71" s="607"/>
      <c r="IDI71" s="598">
        <f t="shared" ref="IDI71" si="3135">IDI64-IDI69</f>
        <v>0</v>
      </c>
      <c r="IDJ71" s="607"/>
      <c r="IDK71" s="598">
        <f t="shared" ref="IDK71" si="3136">IDK64-IDK69</f>
        <v>0</v>
      </c>
      <c r="IDL71" s="607"/>
      <c r="IDM71" s="598">
        <f t="shared" ref="IDM71" si="3137">IDM64-IDM69</f>
        <v>0</v>
      </c>
      <c r="IDN71" s="607"/>
      <c r="IDO71" s="598">
        <f t="shared" ref="IDO71" si="3138">IDO64-IDO69</f>
        <v>0</v>
      </c>
      <c r="IDP71" s="607"/>
      <c r="IDQ71" s="598">
        <f t="shared" ref="IDQ71" si="3139">IDQ64-IDQ69</f>
        <v>0</v>
      </c>
      <c r="IDR71" s="607"/>
      <c r="IDS71" s="598">
        <f t="shared" ref="IDS71" si="3140">IDS64-IDS69</f>
        <v>0</v>
      </c>
      <c r="IDT71" s="607"/>
      <c r="IDU71" s="598">
        <f t="shared" ref="IDU71" si="3141">IDU64-IDU69</f>
        <v>0</v>
      </c>
      <c r="IDV71" s="607"/>
      <c r="IDW71" s="598">
        <f t="shared" ref="IDW71" si="3142">IDW64-IDW69</f>
        <v>0</v>
      </c>
      <c r="IDX71" s="607"/>
      <c r="IDY71" s="598">
        <f t="shared" ref="IDY71" si="3143">IDY64-IDY69</f>
        <v>0</v>
      </c>
      <c r="IDZ71" s="607"/>
      <c r="IEA71" s="598">
        <f t="shared" ref="IEA71" si="3144">IEA64-IEA69</f>
        <v>0</v>
      </c>
      <c r="IEB71" s="607"/>
      <c r="IEC71" s="598">
        <f t="shared" ref="IEC71" si="3145">IEC64-IEC69</f>
        <v>0</v>
      </c>
      <c r="IED71" s="607"/>
      <c r="IEE71" s="598">
        <f t="shared" ref="IEE71" si="3146">IEE64-IEE69</f>
        <v>0</v>
      </c>
      <c r="IEF71" s="607"/>
      <c r="IEG71" s="598">
        <f t="shared" ref="IEG71" si="3147">IEG64-IEG69</f>
        <v>0</v>
      </c>
      <c r="IEH71" s="607"/>
      <c r="IEI71" s="598">
        <f t="shared" ref="IEI71" si="3148">IEI64-IEI69</f>
        <v>0</v>
      </c>
      <c r="IEJ71" s="607"/>
      <c r="IEK71" s="598">
        <f t="shared" ref="IEK71" si="3149">IEK64-IEK69</f>
        <v>0</v>
      </c>
      <c r="IEL71" s="607"/>
      <c r="IEM71" s="598">
        <f t="shared" ref="IEM71" si="3150">IEM64-IEM69</f>
        <v>0</v>
      </c>
      <c r="IEN71" s="607"/>
      <c r="IEO71" s="598">
        <f t="shared" ref="IEO71" si="3151">IEO64-IEO69</f>
        <v>0</v>
      </c>
      <c r="IEP71" s="607"/>
      <c r="IEQ71" s="598">
        <f t="shared" ref="IEQ71" si="3152">IEQ64-IEQ69</f>
        <v>0</v>
      </c>
      <c r="IER71" s="607"/>
      <c r="IES71" s="598">
        <f t="shared" ref="IES71" si="3153">IES64-IES69</f>
        <v>0</v>
      </c>
      <c r="IET71" s="607"/>
      <c r="IEU71" s="598">
        <f t="shared" ref="IEU71" si="3154">IEU64-IEU69</f>
        <v>0</v>
      </c>
      <c r="IEV71" s="607"/>
      <c r="IEW71" s="598">
        <f t="shared" ref="IEW71" si="3155">IEW64-IEW69</f>
        <v>0</v>
      </c>
      <c r="IEX71" s="607"/>
      <c r="IEY71" s="598">
        <f t="shared" ref="IEY71" si="3156">IEY64-IEY69</f>
        <v>0</v>
      </c>
      <c r="IEZ71" s="607"/>
      <c r="IFA71" s="598">
        <f t="shared" ref="IFA71" si="3157">IFA64-IFA69</f>
        <v>0</v>
      </c>
      <c r="IFB71" s="607"/>
      <c r="IFC71" s="598">
        <f t="shared" ref="IFC71" si="3158">IFC64-IFC69</f>
        <v>0</v>
      </c>
      <c r="IFD71" s="607"/>
      <c r="IFE71" s="598">
        <f t="shared" ref="IFE71" si="3159">IFE64-IFE69</f>
        <v>0</v>
      </c>
      <c r="IFF71" s="607"/>
      <c r="IFG71" s="598">
        <f t="shared" ref="IFG71" si="3160">IFG64-IFG69</f>
        <v>0</v>
      </c>
      <c r="IFH71" s="607"/>
      <c r="IFI71" s="598">
        <f t="shared" ref="IFI71" si="3161">IFI64-IFI69</f>
        <v>0</v>
      </c>
      <c r="IFJ71" s="607"/>
      <c r="IFK71" s="598">
        <f t="shared" ref="IFK71" si="3162">IFK64-IFK69</f>
        <v>0</v>
      </c>
      <c r="IFL71" s="607"/>
      <c r="IFM71" s="598">
        <f t="shared" ref="IFM71" si="3163">IFM64-IFM69</f>
        <v>0</v>
      </c>
      <c r="IFN71" s="607"/>
      <c r="IFO71" s="598">
        <f t="shared" ref="IFO71" si="3164">IFO64-IFO69</f>
        <v>0</v>
      </c>
      <c r="IFP71" s="607"/>
      <c r="IFQ71" s="598">
        <f t="shared" ref="IFQ71" si="3165">IFQ64-IFQ69</f>
        <v>0</v>
      </c>
      <c r="IFR71" s="607"/>
      <c r="IFS71" s="598">
        <f t="shared" ref="IFS71" si="3166">IFS64-IFS69</f>
        <v>0</v>
      </c>
      <c r="IFT71" s="607"/>
      <c r="IFU71" s="598">
        <f t="shared" ref="IFU71" si="3167">IFU64-IFU69</f>
        <v>0</v>
      </c>
      <c r="IFV71" s="607"/>
      <c r="IFW71" s="598">
        <f t="shared" ref="IFW71" si="3168">IFW64-IFW69</f>
        <v>0</v>
      </c>
      <c r="IFX71" s="607"/>
      <c r="IFY71" s="598">
        <f t="shared" ref="IFY71" si="3169">IFY64-IFY69</f>
        <v>0</v>
      </c>
      <c r="IFZ71" s="607"/>
      <c r="IGA71" s="598">
        <f t="shared" ref="IGA71" si="3170">IGA64-IGA69</f>
        <v>0</v>
      </c>
      <c r="IGB71" s="607"/>
      <c r="IGC71" s="598">
        <f t="shared" ref="IGC71" si="3171">IGC64-IGC69</f>
        <v>0</v>
      </c>
      <c r="IGD71" s="607"/>
      <c r="IGE71" s="598">
        <f t="shared" ref="IGE71" si="3172">IGE64-IGE69</f>
        <v>0</v>
      </c>
      <c r="IGF71" s="607"/>
      <c r="IGG71" s="598">
        <f t="shared" ref="IGG71" si="3173">IGG64-IGG69</f>
        <v>0</v>
      </c>
      <c r="IGH71" s="607"/>
      <c r="IGI71" s="598">
        <f t="shared" ref="IGI71" si="3174">IGI64-IGI69</f>
        <v>0</v>
      </c>
      <c r="IGJ71" s="607"/>
      <c r="IGK71" s="598">
        <f t="shared" ref="IGK71" si="3175">IGK64-IGK69</f>
        <v>0</v>
      </c>
      <c r="IGL71" s="607"/>
      <c r="IGM71" s="598">
        <f t="shared" ref="IGM71" si="3176">IGM64-IGM69</f>
        <v>0</v>
      </c>
      <c r="IGN71" s="607"/>
      <c r="IGO71" s="598">
        <f t="shared" ref="IGO71" si="3177">IGO64-IGO69</f>
        <v>0</v>
      </c>
      <c r="IGP71" s="607"/>
      <c r="IGQ71" s="598">
        <f t="shared" ref="IGQ71" si="3178">IGQ64-IGQ69</f>
        <v>0</v>
      </c>
      <c r="IGR71" s="607"/>
      <c r="IGS71" s="598">
        <f t="shared" ref="IGS71" si="3179">IGS64-IGS69</f>
        <v>0</v>
      </c>
      <c r="IGT71" s="607"/>
      <c r="IGU71" s="598">
        <f t="shared" ref="IGU71" si="3180">IGU64-IGU69</f>
        <v>0</v>
      </c>
      <c r="IGV71" s="607"/>
      <c r="IGW71" s="598">
        <f t="shared" ref="IGW71" si="3181">IGW64-IGW69</f>
        <v>0</v>
      </c>
      <c r="IGX71" s="607"/>
      <c r="IGY71" s="598">
        <f t="shared" ref="IGY71" si="3182">IGY64-IGY69</f>
        <v>0</v>
      </c>
      <c r="IGZ71" s="607"/>
      <c r="IHA71" s="598">
        <f t="shared" ref="IHA71" si="3183">IHA64-IHA69</f>
        <v>0</v>
      </c>
      <c r="IHB71" s="607"/>
      <c r="IHC71" s="598">
        <f t="shared" ref="IHC71" si="3184">IHC64-IHC69</f>
        <v>0</v>
      </c>
      <c r="IHD71" s="607"/>
      <c r="IHE71" s="598">
        <f t="shared" ref="IHE71" si="3185">IHE64-IHE69</f>
        <v>0</v>
      </c>
      <c r="IHF71" s="607"/>
      <c r="IHG71" s="598">
        <f t="shared" ref="IHG71" si="3186">IHG64-IHG69</f>
        <v>0</v>
      </c>
      <c r="IHH71" s="607"/>
      <c r="IHI71" s="598">
        <f t="shared" ref="IHI71" si="3187">IHI64-IHI69</f>
        <v>0</v>
      </c>
      <c r="IHJ71" s="607"/>
      <c r="IHK71" s="598">
        <f t="shared" ref="IHK71" si="3188">IHK64-IHK69</f>
        <v>0</v>
      </c>
      <c r="IHL71" s="607"/>
      <c r="IHM71" s="598">
        <f t="shared" ref="IHM71" si="3189">IHM64-IHM69</f>
        <v>0</v>
      </c>
      <c r="IHN71" s="607"/>
      <c r="IHO71" s="598">
        <f t="shared" ref="IHO71" si="3190">IHO64-IHO69</f>
        <v>0</v>
      </c>
      <c r="IHP71" s="607"/>
      <c r="IHQ71" s="598">
        <f t="shared" ref="IHQ71" si="3191">IHQ64-IHQ69</f>
        <v>0</v>
      </c>
      <c r="IHR71" s="607"/>
      <c r="IHS71" s="598">
        <f t="shared" ref="IHS71" si="3192">IHS64-IHS69</f>
        <v>0</v>
      </c>
      <c r="IHT71" s="607"/>
      <c r="IHU71" s="598">
        <f t="shared" ref="IHU71" si="3193">IHU64-IHU69</f>
        <v>0</v>
      </c>
      <c r="IHV71" s="607"/>
      <c r="IHW71" s="598">
        <f t="shared" ref="IHW71" si="3194">IHW64-IHW69</f>
        <v>0</v>
      </c>
      <c r="IHX71" s="607"/>
      <c r="IHY71" s="598">
        <f t="shared" ref="IHY71" si="3195">IHY64-IHY69</f>
        <v>0</v>
      </c>
      <c r="IHZ71" s="607"/>
      <c r="IIA71" s="598">
        <f t="shared" ref="IIA71" si="3196">IIA64-IIA69</f>
        <v>0</v>
      </c>
      <c r="IIB71" s="607"/>
      <c r="IIC71" s="598">
        <f t="shared" ref="IIC71" si="3197">IIC64-IIC69</f>
        <v>0</v>
      </c>
      <c r="IID71" s="607"/>
      <c r="IIE71" s="598">
        <f t="shared" ref="IIE71" si="3198">IIE64-IIE69</f>
        <v>0</v>
      </c>
      <c r="IIF71" s="607"/>
      <c r="IIG71" s="598">
        <f t="shared" ref="IIG71" si="3199">IIG64-IIG69</f>
        <v>0</v>
      </c>
      <c r="IIH71" s="607"/>
      <c r="III71" s="598">
        <f t="shared" ref="III71" si="3200">III64-III69</f>
        <v>0</v>
      </c>
      <c r="IIJ71" s="607"/>
      <c r="IIK71" s="598">
        <f t="shared" ref="IIK71" si="3201">IIK64-IIK69</f>
        <v>0</v>
      </c>
      <c r="IIL71" s="607"/>
      <c r="IIM71" s="598">
        <f t="shared" ref="IIM71" si="3202">IIM64-IIM69</f>
        <v>0</v>
      </c>
      <c r="IIN71" s="607"/>
      <c r="IIO71" s="598">
        <f t="shared" ref="IIO71" si="3203">IIO64-IIO69</f>
        <v>0</v>
      </c>
      <c r="IIP71" s="607"/>
      <c r="IIQ71" s="598">
        <f t="shared" ref="IIQ71" si="3204">IIQ64-IIQ69</f>
        <v>0</v>
      </c>
      <c r="IIR71" s="607"/>
      <c r="IIS71" s="598">
        <f t="shared" ref="IIS71" si="3205">IIS64-IIS69</f>
        <v>0</v>
      </c>
      <c r="IIT71" s="607"/>
      <c r="IIU71" s="598">
        <f t="shared" ref="IIU71" si="3206">IIU64-IIU69</f>
        <v>0</v>
      </c>
      <c r="IIV71" s="607"/>
      <c r="IIW71" s="598">
        <f t="shared" ref="IIW71" si="3207">IIW64-IIW69</f>
        <v>0</v>
      </c>
      <c r="IIX71" s="607"/>
      <c r="IIY71" s="598">
        <f t="shared" ref="IIY71" si="3208">IIY64-IIY69</f>
        <v>0</v>
      </c>
      <c r="IIZ71" s="607"/>
      <c r="IJA71" s="598">
        <f t="shared" ref="IJA71" si="3209">IJA64-IJA69</f>
        <v>0</v>
      </c>
      <c r="IJB71" s="607"/>
      <c r="IJC71" s="598">
        <f t="shared" ref="IJC71" si="3210">IJC64-IJC69</f>
        <v>0</v>
      </c>
      <c r="IJD71" s="607"/>
      <c r="IJE71" s="598">
        <f t="shared" ref="IJE71" si="3211">IJE64-IJE69</f>
        <v>0</v>
      </c>
      <c r="IJF71" s="607"/>
      <c r="IJG71" s="598">
        <f t="shared" ref="IJG71" si="3212">IJG64-IJG69</f>
        <v>0</v>
      </c>
      <c r="IJH71" s="607"/>
      <c r="IJI71" s="598">
        <f t="shared" ref="IJI71" si="3213">IJI64-IJI69</f>
        <v>0</v>
      </c>
      <c r="IJJ71" s="607"/>
      <c r="IJK71" s="598">
        <f t="shared" ref="IJK71" si="3214">IJK64-IJK69</f>
        <v>0</v>
      </c>
      <c r="IJL71" s="607"/>
      <c r="IJM71" s="598">
        <f t="shared" ref="IJM71" si="3215">IJM64-IJM69</f>
        <v>0</v>
      </c>
      <c r="IJN71" s="607"/>
      <c r="IJO71" s="598">
        <f t="shared" ref="IJO71" si="3216">IJO64-IJO69</f>
        <v>0</v>
      </c>
      <c r="IJP71" s="607"/>
      <c r="IJQ71" s="598">
        <f t="shared" ref="IJQ71" si="3217">IJQ64-IJQ69</f>
        <v>0</v>
      </c>
      <c r="IJR71" s="607"/>
      <c r="IJS71" s="598">
        <f t="shared" ref="IJS71" si="3218">IJS64-IJS69</f>
        <v>0</v>
      </c>
      <c r="IJT71" s="607"/>
      <c r="IJU71" s="598">
        <f t="shared" ref="IJU71" si="3219">IJU64-IJU69</f>
        <v>0</v>
      </c>
      <c r="IJV71" s="607"/>
      <c r="IJW71" s="598">
        <f t="shared" ref="IJW71" si="3220">IJW64-IJW69</f>
        <v>0</v>
      </c>
      <c r="IJX71" s="607"/>
      <c r="IJY71" s="598">
        <f t="shared" ref="IJY71" si="3221">IJY64-IJY69</f>
        <v>0</v>
      </c>
      <c r="IJZ71" s="607"/>
      <c r="IKA71" s="598">
        <f t="shared" ref="IKA71" si="3222">IKA64-IKA69</f>
        <v>0</v>
      </c>
      <c r="IKB71" s="607"/>
      <c r="IKC71" s="598">
        <f t="shared" ref="IKC71" si="3223">IKC64-IKC69</f>
        <v>0</v>
      </c>
      <c r="IKD71" s="607"/>
      <c r="IKE71" s="598">
        <f t="shared" ref="IKE71" si="3224">IKE64-IKE69</f>
        <v>0</v>
      </c>
      <c r="IKF71" s="607"/>
      <c r="IKG71" s="598">
        <f t="shared" ref="IKG71" si="3225">IKG64-IKG69</f>
        <v>0</v>
      </c>
      <c r="IKH71" s="607"/>
      <c r="IKI71" s="598">
        <f t="shared" ref="IKI71" si="3226">IKI64-IKI69</f>
        <v>0</v>
      </c>
      <c r="IKJ71" s="607"/>
      <c r="IKK71" s="598">
        <f t="shared" ref="IKK71" si="3227">IKK64-IKK69</f>
        <v>0</v>
      </c>
      <c r="IKL71" s="607"/>
      <c r="IKM71" s="598">
        <f t="shared" ref="IKM71" si="3228">IKM64-IKM69</f>
        <v>0</v>
      </c>
      <c r="IKN71" s="607"/>
      <c r="IKO71" s="598">
        <f t="shared" ref="IKO71" si="3229">IKO64-IKO69</f>
        <v>0</v>
      </c>
      <c r="IKP71" s="607"/>
      <c r="IKQ71" s="598">
        <f t="shared" ref="IKQ71" si="3230">IKQ64-IKQ69</f>
        <v>0</v>
      </c>
      <c r="IKR71" s="607"/>
      <c r="IKS71" s="598">
        <f t="shared" ref="IKS71" si="3231">IKS64-IKS69</f>
        <v>0</v>
      </c>
      <c r="IKT71" s="607"/>
      <c r="IKU71" s="598">
        <f t="shared" ref="IKU71" si="3232">IKU64-IKU69</f>
        <v>0</v>
      </c>
      <c r="IKV71" s="607"/>
      <c r="IKW71" s="598">
        <f t="shared" ref="IKW71" si="3233">IKW64-IKW69</f>
        <v>0</v>
      </c>
      <c r="IKX71" s="607"/>
      <c r="IKY71" s="598">
        <f t="shared" ref="IKY71" si="3234">IKY64-IKY69</f>
        <v>0</v>
      </c>
      <c r="IKZ71" s="607"/>
      <c r="ILA71" s="598">
        <f t="shared" ref="ILA71" si="3235">ILA64-ILA69</f>
        <v>0</v>
      </c>
      <c r="ILB71" s="607"/>
      <c r="ILC71" s="598">
        <f t="shared" ref="ILC71" si="3236">ILC64-ILC69</f>
        <v>0</v>
      </c>
      <c r="ILD71" s="607"/>
      <c r="ILE71" s="598">
        <f t="shared" ref="ILE71" si="3237">ILE64-ILE69</f>
        <v>0</v>
      </c>
      <c r="ILF71" s="607"/>
      <c r="ILG71" s="598">
        <f t="shared" ref="ILG71" si="3238">ILG64-ILG69</f>
        <v>0</v>
      </c>
      <c r="ILH71" s="607"/>
      <c r="ILI71" s="598">
        <f t="shared" ref="ILI71" si="3239">ILI64-ILI69</f>
        <v>0</v>
      </c>
      <c r="ILJ71" s="607"/>
      <c r="ILK71" s="598">
        <f t="shared" ref="ILK71" si="3240">ILK64-ILK69</f>
        <v>0</v>
      </c>
      <c r="ILL71" s="607"/>
      <c r="ILM71" s="598">
        <f t="shared" ref="ILM71" si="3241">ILM64-ILM69</f>
        <v>0</v>
      </c>
      <c r="ILN71" s="607"/>
      <c r="ILO71" s="598">
        <f t="shared" ref="ILO71" si="3242">ILO64-ILO69</f>
        <v>0</v>
      </c>
      <c r="ILP71" s="607"/>
      <c r="ILQ71" s="598">
        <f t="shared" ref="ILQ71" si="3243">ILQ64-ILQ69</f>
        <v>0</v>
      </c>
      <c r="ILR71" s="607"/>
      <c r="ILS71" s="598">
        <f t="shared" ref="ILS71" si="3244">ILS64-ILS69</f>
        <v>0</v>
      </c>
      <c r="ILT71" s="607"/>
      <c r="ILU71" s="598">
        <f t="shared" ref="ILU71" si="3245">ILU64-ILU69</f>
        <v>0</v>
      </c>
      <c r="ILV71" s="607"/>
      <c r="ILW71" s="598">
        <f t="shared" ref="ILW71" si="3246">ILW64-ILW69</f>
        <v>0</v>
      </c>
      <c r="ILX71" s="607"/>
      <c r="ILY71" s="598">
        <f t="shared" ref="ILY71" si="3247">ILY64-ILY69</f>
        <v>0</v>
      </c>
      <c r="ILZ71" s="607"/>
      <c r="IMA71" s="598">
        <f t="shared" ref="IMA71" si="3248">IMA64-IMA69</f>
        <v>0</v>
      </c>
      <c r="IMB71" s="607"/>
      <c r="IMC71" s="598">
        <f t="shared" ref="IMC71" si="3249">IMC64-IMC69</f>
        <v>0</v>
      </c>
      <c r="IMD71" s="607"/>
      <c r="IME71" s="598">
        <f t="shared" ref="IME71" si="3250">IME64-IME69</f>
        <v>0</v>
      </c>
      <c r="IMF71" s="607"/>
      <c r="IMG71" s="598">
        <f t="shared" ref="IMG71" si="3251">IMG64-IMG69</f>
        <v>0</v>
      </c>
      <c r="IMH71" s="607"/>
      <c r="IMI71" s="598">
        <f t="shared" ref="IMI71" si="3252">IMI64-IMI69</f>
        <v>0</v>
      </c>
      <c r="IMJ71" s="607"/>
      <c r="IMK71" s="598">
        <f t="shared" ref="IMK71" si="3253">IMK64-IMK69</f>
        <v>0</v>
      </c>
      <c r="IML71" s="607"/>
      <c r="IMM71" s="598">
        <f t="shared" ref="IMM71" si="3254">IMM64-IMM69</f>
        <v>0</v>
      </c>
      <c r="IMN71" s="607"/>
      <c r="IMO71" s="598">
        <f t="shared" ref="IMO71" si="3255">IMO64-IMO69</f>
        <v>0</v>
      </c>
      <c r="IMP71" s="607"/>
      <c r="IMQ71" s="598">
        <f t="shared" ref="IMQ71" si="3256">IMQ64-IMQ69</f>
        <v>0</v>
      </c>
      <c r="IMR71" s="607"/>
      <c r="IMS71" s="598">
        <f t="shared" ref="IMS71" si="3257">IMS64-IMS69</f>
        <v>0</v>
      </c>
      <c r="IMT71" s="607"/>
      <c r="IMU71" s="598">
        <f t="shared" ref="IMU71" si="3258">IMU64-IMU69</f>
        <v>0</v>
      </c>
      <c r="IMV71" s="607"/>
      <c r="IMW71" s="598">
        <f t="shared" ref="IMW71" si="3259">IMW64-IMW69</f>
        <v>0</v>
      </c>
      <c r="IMX71" s="607"/>
      <c r="IMY71" s="598">
        <f t="shared" ref="IMY71" si="3260">IMY64-IMY69</f>
        <v>0</v>
      </c>
      <c r="IMZ71" s="607"/>
      <c r="INA71" s="598">
        <f t="shared" ref="INA71" si="3261">INA64-INA69</f>
        <v>0</v>
      </c>
      <c r="INB71" s="607"/>
      <c r="INC71" s="598">
        <f t="shared" ref="INC71" si="3262">INC64-INC69</f>
        <v>0</v>
      </c>
      <c r="IND71" s="607"/>
      <c r="INE71" s="598">
        <f t="shared" ref="INE71" si="3263">INE64-INE69</f>
        <v>0</v>
      </c>
      <c r="INF71" s="607"/>
      <c r="ING71" s="598">
        <f t="shared" ref="ING71" si="3264">ING64-ING69</f>
        <v>0</v>
      </c>
      <c r="INH71" s="607"/>
      <c r="INI71" s="598">
        <f t="shared" ref="INI71" si="3265">INI64-INI69</f>
        <v>0</v>
      </c>
      <c r="INJ71" s="607"/>
      <c r="INK71" s="598">
        <f t="shared" ref="INK71" si="3266">INK64-INK69</f>
        <v>0</v>
      </c>
      <c r="INL71" s="607"/>
      <c r="INM71" s="598">
        <f t="shared" ref="INM71" si="3267">INM64-INM69</f>
        <v>0</v>
      </c>
      <c r="INN71" s="607"/>
      <c r="INO71" s="598">
        <f t="shared" ref="INO71" si="3268">INO64-INO69</f>
        <v>0</v>
      </c>
      <c r="INP71" s="607"/>
      <c r="INQ71" s="598">
        <f t="shared" ref="INQ71" si="3269">INQ64-INQ69</f>
        <v>0</v>
      </c>
      <c r="INR71" s="607"/>
      <c r="INS71" s="598">
        <f t="shared" ref="INS71" si="3270">INS64-INS69</f>
        <v>0</v>
      </c>
      <c r="INT71" s="607"/>
      <c r="INU71" s="598">
        <f t="shared" ref="INU71" si="3271">INU64-INU69</f>
        <v>0</v>
      </c>
      <c r="INV71" s="607"/>
      <c r="INW71" s="598">
        <f t="shared" ref="INW71" si="3272">INW64-INW69</f>
        <v>0</v>
      </c>
      <c r="INX71" s="607"/>
      <c r="INY71" s="598">
        <f t="shared" ref="INY71" si="3273">INY64-INY69</f>
        <v>0</v>
      </c>
      <c r="INZ71" s="607"/>
      <c r="IOA71" s="598">
        <f t="shared" ref="IOA71" si="3274">IOA64-IOA69</f>
        <v>0</v>
      </c>
      <c r="IOB71" s="607"/>
      <c r="IOC71" s="598">
        <f t="shared" ref="IOC71" si="3275">IOC64-IOC69</f>
        <v>0</v>
      </c>
      <c r="IOD71" s="607"/>
      <c r="IOE71" s="598">
        <f t="shared" ref="IOE71" si="3276">IOE64-IOE69</f>
        <v>0</v>
      </c>
      <c r="IOF71" s="607"/>
      <c r="IOG71" s="598">
        <f t="shared" ref="IOG71" si="3277">IOG64-IOG69</f>
        <v>0</v>
      </c>
      <c r="IOH71" s="607"/>
      <c r="IOI71" s="598">
        <f t="shared" ref="IOI71" si="3278">IOI64-IOI69</f>
        <v>0</v>
      </c>
      <c r="IOJ71" s="607"/>
      <c r="IOK71" s="598">
        <f t="shared" ref="IOK71" si="3279">IOK64-IOK69</f>
        <v>0</v>
      </c>
      <c r="IOL71" s="607"/>
      <c r="IOM71" s="598">
        <f t="shared" ref="IOM71" si="3280">IOM64-IOM69</f>
        <v>0</v>
      </c>
      <c r="ION71" s="607"/>
      <c r="IOO71" s="598">
        <f t="shared" ref="IOO71" si="3281">IOO64-IOO69</f>
        <v>0</v>
      </c>
      <c r="IOP71" s="607"/>
      <c r="IOQ71" s="598">
        <f t="shared" ref="IOQ71" si="3282">IOQ64-IOQ69</f>
        <v>0</v>
      </c>
      <c r="IOR71" s="607"/>
      <c r="IOS71" s="598">
        <f t="shared" ref="IOS71" si="3283">IOS64-IOS69</f>
        <v>0</v>
      </c>
      <c r="IOT71" s="607"/>
      <c r="IOU71" s="598">
        <f t="shared" ref="IOU71" si="3284">IOU64-IOU69</f>
        <v>0</v>
      </c>
      <c r="IOV71" s="607"/>
      <c r="IOW71" s="598">
        <f t="shared" ref="IOW71" si="3285">IOW64-IOW69</f>
        <v>0</v>
      </c>
      <c r="IOX71" s="607"/>
      <c r="IOY71" s="598">
        <f t="shared" ref="IOY71" si="3286">IOY64-IOY69</f>
        <v>0</v>
      </c>
      <c r="IOZ71" s="607"/>
      <c r="IPA71" s="598">
        <f t="shared" ref="IPA71" si="3287">IPA64-IPA69</f>
        <v>0</v>
      </c>
      <c r="IPB71" s="607"/>
      <c r="IPC71" s="598">
        <f t="shared" ref="IPC71" si="3288">IPC64-IPC69</f>
        <v>0</v>
      </c>
      <c r="IPD71" s="607"/>
      <c r="IPE71" s="598">
        <f t="shared" ref="IPE71" si="3289">IPE64-IPE69</f>
        <v>0</v>
      </c>
      <c r="IPF71" s="607"/>
      <c r="IPG71" s="598">
        <f t="shared" ref="IPG71" si="3290">IPG64-IPG69</f>
        <v>0</v>
      </c>
      <c r="IPH71" s="607"/>
      <c r="IPI71" s="598">
        <f t="shared" ref="IPI71" si="3291">IPI64-IPI69</f>
        <v>0</v>
      </c>
      <c r="IPJ71" s="607"/>
      <c r="IPK71" s="598">
        <f t="shared" ref="IPK71" si="3292">IPK64-IPK69</f>
        <v>0</v>
      </c>
      <c r="IPL71" s="607"/>
      <c r="IPM71" s="598">
        <f t="shared" ref="IPM71" si="3293">IPM64-IPM69</f>
        <v>0</v>
      </c>
      <c r="IPN71" s="607"/>
      <c r="IPO71" s="598">
        <f t="shared" ref="IPO71" si="3294">IPO64-IPO69</f>
        <v>0</v>
      </c>
      <c r="IPP71" s="607"/>
      <c r="IPQ71" s="598">
        <f t="shared" ref="IPQ71" si="3295">IPQ64-IPQ69</f>
        <v>0</v>
      </c>
      <c r="IPR71" s="607"/>
      <c r="IPS71" s="598">
        <f t="shared" ref="IPS71" si="3296">IPS64-IPS69</f>
        <v>0</v>
      </c>
      <c r="IPT71" s="607"/>
      <c r="IPU71" s="598">
        <f t="shared" ref="IPU71" si="3297">IPU64-IPU69</f>
        <v>0</v>
      </c>
      <c r="IPV71" s="607"/>
      <c r="IPW71" s="598">
        <f t="shared" ref="IPW71" si="3298">IPW64-IPW69</f>
        <v>0</v>
      </c>
      <c r="IPX71" s="607"/>
      <c r="IPY71" s="598">
        <f t="shared" ref="IPY71" si="3299">IPY64-IPY69</f>
        <v>0</v>
      </c>
      <c r="IPZ71" s="607"/>
      <c r="IQA71" s="598">
        <f t="shared" ref="IQA71" si="3300">IQA64-IQA69</f>
        <v>0</v>
      </c>
      <c r="IQB71" s="607"/>
      <c r="IQC71" s="598">
        <f t="shared" ref="IQC71" si="3301">IQC64-IQC69</f>
        <v>0</v>
      </c>
      <c r="IQD71" s="607"/>
      <c r="IQE71" s="598">
        <f t="shared" ref="IQE71" si="3302">IQE64-IQE69</f>
        <v>0</v>
      </c>
      <c r="IQF71" s="607"/>
      <c r="IQG71" s="598">
        <f t="shared" ref="IQG71" si="3303">IQG64-IQG69</f>
        <v>0</v>
      </c>
      <c r="IQH71" s="607"/>
      <c r="IQI71" s="598">
        <f t="shared" ref="IQI71" si="3304">IQI64-IQI69</f>
        <v>0</v>
      </c>
      <c r="IQJ71" s="607"/>
      <c r="IQK71" s="598">
        <f t="shared" ref="IQK71" si="3305">IQK64-IQK69</f>
        <v>0</v>
      </c>
      <c r="IQL71" s="607"/>
      <c r="IQM71" s="598">
        <f t="shared" ref="IQM71" si="3306">IQM64-IQM69</f>
        <v>0</v>
      </c>
      <c r="IQN71" s="607"/>
      <c r="IQO71" s="598">
        <f t="shared" ref="IQO71" si="3307">IQO64-IQO69</f>
        <v>0</v>
      </c>
      <c r="IQP71" s="607"/>
      <c r="IQQ71" s="598">
        <f t="shared" ref="IQQ71" si="3308">IQQ64-IQQ69</f>
        <v>0</v>
      </c>
      <c r="IQR71" s="607"/>
      <c r="IQS71" s="598">
        <f t="shared" ref="IQS71" si="3309">IQS64-IQS69</f>
        <v>0</v>
      </c>
      <c r="IQT71" s="607"/>
      <c r="IQU71" s="598">
        <f t="shared" ref="IQU71" si="3310">IQU64-IQU69</f>
        <v>0</v>
      </c>
      <c r="IQV71" s="607"/>
      <c r="IQW71" s="598">
        <f t="shared" ref="IQW71" si="3311">IQW64-IQW69</f>
        <v>0</v>
      </c>
      <c r="IQX71" s="607"/>
      <c r="IQY71" s="598">
        <f t="shared" ref="IQY71" si="3312">IQY64-IQY69</f>
        <v>0</v>
      </c>
      <c r="IQZ71" s="607"/>
      <c r="IRA71" s="598">
        <f t="shared" ref="IRA71" si="3313">IRA64-IRA69</f>
        <v>0</v>
      </c>
      <c r="IRB71" s="607"/>
      <c r="IRC71" s="598">
        <f t="shared" ref="IRC71" si="3314">IRC64-IRC69</f>
        <v>0</v>
      </c>
      <c r="IRD71" s="607"/>
      <c r="IRE71" s="598">
        <f t="shared" ref="IRE71" si="3315">IRE64-IRE69</f>
        <v>0</v>
      </c>
      <c r="IRF71" s="607"/>
      <c r="IRG71" s="598">
        <f t="shared" ref="IRG71" si="3316">IRG64-IRG69</f>
        <v>0</v>
      </c>
      <c r="IRH71" s="607"/>
      <c r="IRI71" s="598">
        <f t="shared" ref="IRI71" si="3317">IRI64-IRI69</f>
        <v>0</v>
      </c>
      <c r="IRJ71" s="607"/>
      <c r="IRK71" s="598">
        <f t="shared" ref="IRK71" si="3318">IRK64-IRK69</f>
        <v>0</v>
      </c>
      <c r="IRL71" s="607"/>
      <c r="IRM71" s="598">
        <f t="shared" ref="IRM71" si="3319">IRM64-IRM69</f>
        <v>0</v>
      </c>
      <c r="IRN71" s="607"/>
      <c r="IRO71" s="598">
        <f t="shared" ref="IRO71" si="3320">IRO64-IRO69</f>
        <v>0</v>
      </c>
      <c r="IRP71" s="607"/>
      <c r="IRQ71" s="598">
        <f t="shared" ref="IRQ71" si="3321">IRQ64-IRQ69</f>
        <v>0</v>
      </c>
      <c r="IRR71" s="607"/>
      <c r="IRS71" s="598">
        <f t="shared" ref="IRS71" si="3322">IRS64-IRS69</f>
        <v>0</v>
      </c>
      <c r="IRT71" s="607"/>
      <c r="IRU71" s="598">
        <f t="shared" ref="IRU71" si="3323">IRU64-IRU69</f>
        <v>0</v>
      </c>
      <c r="IRV71" s="607"/>
      <c r="IRW71" s="598">
        <f t="shared" ref="IRW71" si="3324">IRW64-IRW69</f>
        <v>0</v>
      </c>
      <c r="IRX71" s="607"/>
      <c r="IRY71" s="598">
        <f t="shared" ref="IRY71" si="3325">IRY64-IRY69</f>
        <v>0</v>
      </c>
      <c r="IRZ71" s="607"/>
      <c r="ISA71" s="598">
        <f t="shared" ref="ISA71" si="3326">ISA64-ISA69</f>
        <v>0</v>
      </c>
      <c r="ISB71" s="607"/>
      <c r="ISC71" s="598">
        <f t="shared" ref="ISC71" si="3327">ISC64-ISC69</f>
        <v>0</v>
      </c>
      <c r="ISD71" s="607"/>
      <c r="ISE71" s="598">
        <f t="shared" ref="ISE71" si="3328">ISE64-ISE69</f>
        <v>0</v>
      </c>
      <c r="ISF71" s="607"/>
      <c r="ISG71" s="598">
        <f t="shared" ref="ISG71" si="3329">ISG64-ISG69</f>
        <v>0</v>
      </c>
      <c r="ISH71" s="607"/>
      <c r="ISI71" s="598">
        <f t="shared" ref="ISI71" si="3330">ISI64-ISI69</f>
        <v>0</v>
      </c>
      <c r="ISJ71" s="607"/>
      <c r="ISK71" s="598">
        <f t="shared" ref="ISK71" si="3331">ISK64-ISK69</f>
        <v>0</v>
      </c>
      <c r="ISL71" s="607"/>
      <c r="ISM71" s="598">
        <f t="shared" ref="ISM71" si="3332">ISM64-ISM69</f>
        <v>0</v>
      </c>
      <c r="ISN71" s="607"/>
      <c r="ISO71" s="598">
        <f t="shared" ref="ISO71" si="3333">ISO64-ISO69</f>
        <v>0</v>
      </c>
      <c r="ISP71" s="607"/>
      <c r="ISQ71" s="598">
        <f t="shared" ref="ISQ71" si="3334">ISQ64-ISQ69</f>
        <v>0</v>
      </c>
      <c r="ISR71" s="607"/>
      <c r="ISS71" s="598">
        <f t="shared" ref="ISS71" si="3335">ISS64-ISS69</f>
        <v>0</v>
      </c>
      <c r="IST71" s="607"/>
      <c r="ISU71" s="598">
        <f t="shared" ref="ISU71" si="3336">ISU64-ISU69</f>
        <v>0</v>
      </c>
      <c r="ISV71" s="607"/>
      <c r="ISW71" s="598">
        <f t="shared" ref="ISW71" si="3337">ISW64-ISW69</f>
        <v>0</v>
      </c>
      <c r="ISX71" s="607"/>
      <c r="ISY71" s="598">
        <f t="shared" ref="ISY71" si="3338">ISY64-ISY69</f>
        <v>0</v>
      </c>
      <c r="ISZ71" s="607"/>
      <c r="ITA71" s="598">
        <f t="shared" ref="ITA71" si="3339">ITA64-ITA69</f>
        <v>0</v>
      </c>
      <c r="ITB71" s="607"/>
      <c r="ITC71" s="598">
        <f t="shared" ref="ITC71" si="3340">ITC64-ITC69</f>
        <v>0</v>
      </c>
      <c r="ITD71" s="607"/>
      <c r="ITE71" s="598">
        <f t="shared" ref="ITE71" si="3341">ITE64-ITE69</f>
        <v>0</v>
      </c>
      <c r="ITF71" s="607"/>
      <c r="ITG71" s="598">
        <f t="shared" ref="ITG71" si="3342">ITG64-ITG69</f>
        <v>0</v>
      </c>
      <c r="ITH71" s="607"/>
      <c r="ITI71" s="598">
        <f t="shared" ref="ITI71" si="3343">ITI64-ITI69</f>
        <v>0</v>
      </c>
      <c r="ITJ71" s="607"/>
      <c r="ITK71" s="598">
        <f t="shared" ref="ITK71" si="3344">ITK64-ITK69</f>
        <v>0</v>
      </c>
      <c r="ITL71" s="607"/>
      <c r="ITM71" s="598">
        <f t="shared" ref="ITM71" si="3345">ITM64-ITM69</f>
        <v>0</v>
      </c>
      <c r="ITN71" s="607"/>
      <c r="ITO71" s="598">
        <f t="shared" ref="ITO71" si="3346">ITO64-ITO69</f>
        <v>0</v>
      </c>
      <c r="ITP71" s="607"/>
      <c r="ITQ71" s="598">
        <f t="shared" ref="ITQ71" si="3347">ITQ64-ITQ69</f>
        <v>0</v>
      </c>
      <c r="ITR71" s="607"/>
      <c r="ITS71" s="598">
        <f t="shared" ref="ITS71" si="3348">ITS64-ITS69</f>
        <v>0</v>
      </c>
      <c r="ITT71" s="607"/>
      <c r="ITU71" s="598">
        <f t="shared" ref="ITU71" si="3349">ITU64-ITU69</f>
        <v>0</v>
      </c>
      <c r="ITV71" s="607"/>
      <c r="ITW71" s="598">
        <f t="shared" ref="ITW71" si="3350">ITW64-ITW69</f>
        <v>0</v>
      </c>
      <c r="ITX71" s="607"/>
      <c r="ITY71" s="598">
        <f t="shared" ref="ITY71" si="3351">ITY64-ITY69</f>
        <v>0</v>
      </c>
      <c r="ITZ71" s="607"/>
      <c r="IUA71" s="598">
        <f t="shared" ref="IUA71" si="3352">IUA64-IUA69</f>
        <v>0</v>
      </c>
      <c r="IUB71" s="607"/>
      <c r="IUC71" s="598">
        <f t="shared" ref="IUC71" si="3353">IUC64-IUC69</f>
        <v>0</v>
      </c>
      <c r="IUD71" s="607"/>
      <c r="IUE71" s="598">
        <f t="shared" ref="IUE71" si="3354">IUE64-IUE69</f>
        <v>0</v>
      </c>
      <c r="IUF71" s="607"/>
      <c r="IUG71" s="598">
        <f t="shared" ref="IUG71" si="3355">IUG64-IUG69</f>
        <v>0</v>
      </c>
      <c r="IUH71" s="607"/>
      <c r="IUI71" s="598">
        <f t="shared" ref="IUI71" si="3356">IUI64-IUI69</f>
        <v>0</v>
      </c>
      <c r="IUJ71" s="607"/>
      <c r="IUK71" s="598">
        <f t="shared" ref="IUK71" si="3357">IUK64-IUK69</f>
        <v>0</v>
      </c>
      <c r="IUL71" s="607"/>
      <c r="IUM71" s="598">
        <f t="shared" ref="IUM71" si="3358">IUM64-IUM69</f>
        <v>0</v>
      </c>
      <c r="IUN71" s="607"/>
      <c r="IUO71" s="598">
        <f t="shared" ref="IUO71" si="3359">IUO64-IUO69</f>
        <v>0</v>
      </c>
      <c r="IUP71" s="607"/>
      <c r="IUQ71" s="598">
        <f t="shared" ref="IUQ71" si="3360">IUQ64-IUQ69</f>
        <v>0</v>
      </c>
      <c r="IUR71" s="607"/>
      <c r="IUS71" s="598">
        <f t="shared" ref="IUS71" si="3361">IUS64-IUS69</f>
        <v>0</v>
      </c>
      <c r="IUT71" s="607"/>
      <c r="IUU71" s="598">
        <f t="shared" ref="IUU71" si="3362">IUU64-IUU69</f>
        <v>0</v>
      </c>
      <c r="IUV71" s="607"/>
      <c r="IUW71" s="598">
        <f t="shared" ref="IUW71" si="3363">IUW64-IUW69</f>
        <v>0</v>
      </c>
      <c r="IUX71" s="607"/>
      <c r="IUY71" s="598">
        <f t="shared" ref="IUY71" si="3364">IUY64-IUY69</f>
        <v>0</v>
      </c>
      <c r="IUZ71" s="607"/>
      <c r="IVA71" s="598">
        <f t="shared" ref="IVA71" si="3365">IVA64-IVA69</f>
        <v>0</v>
      </c>
      <c r="IVB71" s="607"/>
      <c r="IVC71" s="598">
        <f t="shared" ref="IVC71" si="3366">IVC64-IVC69</f>
        <v>0</v>
      </c>
      <c r="IVD71" s="607"/>
      <c r="IVE71" s="598">
        <f t="shared" ref="IVE71" si="3367">IVE64-IVE69</f>
        <v>0</v>
      </c>
      <c r="IVF71" s="607"/>
      <c r="IVG71" s="598">
        <f t="shared" ref="IVG71" si="3368">IVG64-IVG69</f>
        <v>0</v>
      </c>
      <c r="IVH71" s="607"/>
      <c r="IVI71" s="598">
        <f t="shared" ref="IVI71" si="3369">IVI64-IVI69</f>
        <v>0</v>
      </c>
      <c r="IVJ71" s="607"/>
      <c r="IVK71" s="598">
        <f t="shared" ref="IVK71" si="3370">IVK64-IVK69</f>
        <v>0</v>
      </c>
      <c r="IVL71" s="607"/>
      <c r="IVM71" s="598">
        <f t="shared" ref="IVM71" si="3371">IVM64-IVM69</f>
        <v>0</v>
      </c>
      <c r="IVN71" s="607"/>
      <c r="IVO71" s="598">
        <f t="shared" ref="IVO71" si="3372">IVO64-IVO69</f>
        <v>0</v>
      </c>
      <c r="IVP71" s="607"/>
      <c r="IVQ71" s="598">
        <f t="shared" ref="IVQ71" si="3373">IVQ64-IVQ69</f>
        <v>0</v>
      </c>
      <c r="IVR71" s="607"/>
      <c r="IVS71" s="598">
        <f t="shared" ref="IVS71" si="3374">IVS64-IVS69</f>
        <v>0</v>
      </c>
      <c r="IVT71" s="607"/>
      <c r="IVU71" s="598">
        <f t="shared" ref="IVU71" si="3375">IVU64-IVU69</f>
        <v>0</v>
      </c>
      <c r="IVV71" s="607"/>
      <c r="IVW71" s="598">
        <f t="shared" ref="IVW71" si="3376">IVW64-IVW69</f>
        <v>0</v>
      </c>
      <c r="IVX71" s="607"/>
      <c r="IVY71" s="598">
        <f t="shared" ref="IVY71" si="3377">IVY64-IVY69</f>
        <v>0</v>
      </c>
      <c r="IVZ71" s="607"/>
      <c r="IWA71" s="598">
        <f t="shared" ref="IWA71" si="3378">IWA64-IWA69</f>
        <v>0</v>
      </c>
      <c r="IWB71" s="607"/>
      <c r="IWC71" s="598">
        <f t="shared" ref="IWC71" si="3379">IWC64-IWC69</f>
        <v>0</v>
      </c>
      <c r="IWD71" s="607"/>
      <c r="IWE71" s="598">
        <f t="shared" ref="IWE71" si="3380">IWE64-IWE69</f>
        <v>0</v>
      </c>
      <c r="IWF71" s="607"/>
      <c r="IWG71" s="598">
        <f t="shared" ref="IWG71" si="3381">IWG64-IWG69</f>
        <v>0</v>
      </c>
      <c r="IWH71" s="607"/>
      <c r="IWI71" s="598">
        <f t="shared" ref="IWI71" si="3382">IWI64-IWI69</f>
        <v>0</v>
      </c>
      <c r="IWJ71" s="607"/>
      <c r="IWK71" s="598">
        <f t="shared" ref="IWK71" si="3383">IWK64-IWK69</f>
        <v>0</v>
      </c>
      <c r="IWL71" s="607"/>
      <c r="IWM71" s="598">
        <f t="shared" ref="IWM71" si="3384">IWM64-IWM69</f>
        <v>0</v>
      </c>
      <c r="IWN71" s="607"/>
      <c r="IWO71" s="598">
        <f t="shared" ref="IWO71" si="3385">IWO64-IWO69</f>
        <v>0</v>
      </c>
      <c r="IWP71" s="607"/>
      <c r="IWQ71" s="598">
        <f t="shared" ref="IWQ71" si="3386">IWQ64-IWQ69</f>
        <v>0</v>
      </c>
      <c r="IWR71" s="607"/>
      <c r="IWS71" s="598">
        <f t="shared" ref="IWS71" si="3387">IWS64-IWS69</f>
        <v>0</v>
      </c>
      <c r="IWT71" s="607"/>
      <c r="IWU71" s="598">
        <f t="shared" ref="IWU71" si="3388">IWU64-IWU69</f>
        <v>0</v>
      </c>
      <c r="IWV71" s="607"/>
      <c r="IWW71" s="598">
        <f t="shared" ref="IWW71" si="3389">IWW64-IWW69</f>
        <v>0</v>
      </c>
      <c r="IWX71" s="607"/>
      <c r="IWY71" s="598">
        <f t="shared" ref="IWY71" si="3390">IWY64-IWY69</f>
        <v>0</v>
      </c>
      <c r="IWZ71" s="607"/>
      <c r="IXA71" s="598">
        <f t="shared" ref="IXA71" si="3391">IXA64-IXA69</f>
        <v>0</v>
      </c>
      <c r="IXB71" s="607"/>
      <c r="IXC71" s="598">
        <f t="shared" ref="IXC71" si="3392">IXC64-IXC69</f>
        <v>0</v>
      </c>
      <c r="IXD71" s="607"/>
      <c r="IXE71" s="598">
        <f t="shared" ref="IXE71" si="3393">IXE64-IXE69</f>
        <v>0</v>
      </c>
      <c r="IXF71" s="607"/>
      <c r="IXG71" s="598">
        <f t="shared" ref="IXG71" si="3394">IXG64-IXG69</f>
        <v>0</v>
      </c>
      <c r="IXH71" s="607"/>
      <c r="IXI71" s="598">
        <f t="shared" ref="IXI71" si="3395">IXI64-IXI69</f>
        <v>0</v>
      </c>
      <c r="IXJ71" s="607"/>
      <c r="IXK71" s="598">
        <f t="shared" ref="IXK71" si="3396">IXK64-IXK69</f>
        <v>0</v>
      </c>
      <c r="IXL71" s="607"/>
      <c r="IXM71" s="598">
        <f t="shared" ref="IXM71" si="3397">IXM64-IXM69</f>
        <v>0</v>
      </c>
      <c r="IXN71" s="607"/>
      <c r="IXO71" s="598">
        <f t="shared" ref="IXO71" si="3398">IXO64-IXO69</f>
        <v>0</v>
      </c>
      <c r="IXP71" s="607"/>
      <c r="IXQ71" s="598">
        <f t="shared" ref="IXQ71" si="3399">IXQ64-IXQ69</f>
        <v>0</v>
      </c>
      <c r="IXR71" s="607"/>
      <c r="IXS71" s="598">
        <f t="shared" ref="IXS71" si="3400">IXS64-IXS69</f>
        <v>0</v>
      </c>
      <c r="IXT71" s="607"/>
      <c r="IXU71" s="598">
        <f t="shared" ref="IXU71" si="3401">IXU64-IXU69</f>
        <v>0</v>
      </c>
      <c r="IXV71" s="607"/>
      <c r="IXW71" s="598">
        <f t="shared" ref="IXW71" si="3402">IXW64-IXW69</f>
        <v>0</v>
      </c>
      <c r="IXX71" s="607"/>
      <c r="IXY71" s="598">
        <f t="shared" ref="IXY71" si="3403">IXY64-IXY69</f>
        <v>0</v>
      </c>
      <c r="IXZ71" s="607"/>
      <c r="IYA71" s="598">
        <f t="shared" ref="IYA71" si="3404">IYA64-IYA69</f>
        <v>0</v>
      </c>
      <c r="IYB71" s="607"/>
      <c r="IYC71" s="598">
        <f t="shared" ref="IYC71" si="3405">IYC64-IYC69</f>
        <v>0</v>
      </c>
      <c r="IYD71" s="607"/>
      <c r="IYE71" s="598">
        <f t="shared" ref="IYE71" si="3406">IYE64-IYE69</f>
        <v>0</v>
      </c>
      <c r="IYF71" s="607"/>
      <c r="IYG71" s="598">
        <f t="shared" ref="IYG71" si="3407">IYG64-IYG69</f>
        <v>0</v>
      </c>
      <c r="IYH71" s="607"/>
      <c r="IYI71" s="598">
        <f t="shared" ref="IYI71" si="3408">IYI64-IYI69</f>
        <v>0</v>
      </c>
      <c r="IYJ71" s="607"/>
      <c r="IYK71" s="598">
        <f t="shared" ref="IYK71" si="3409">IYK64-IYK69</f>
        <v>0</v>
      </c>
      <c r="IYL71" s="607"/>
      <c r="IYM71" s="598">
        <f t="shared" ref="IYM71" si="3410">IYM64-IYM69</f>
        <v>0</v>
      </c>
      <c r="IYN71" s="607"/>
      <c r="IYO71" s="598">
        <f t="shared" ref="IYO71" si="3411">IYO64-IYO69</f>
        <v>0</v>
      </c>
      <c r="IYP71" s="607"/>
      <c r="IYQ71" s="598">
        <f t="shared" ref="IYQ71" si="3412">IYQ64-IYQ69</f>
        <v>0</v>
      </c>
      <c r="IYR71" s="607"/>
      <c r="IYS71" s="598">
        <f t="shared" ref="IYS71" si="3413">IYS64-IYS69</f>
        <v>0</v>
      </c>
      <c r="IYT71" s="607"/>
      <c r="IYU71" s="598">
        <f t="shared" ref="IYU71" si="3414">IYU64-IYU69</f>
        <v>0</v>
      </c>
      <c r="IYV71" s="607"/>
      <c r="IYW71" s="598">
        <f t="shared" ref="IYW71" si="3415">IYW64-IYW69</f>
        <v>0</v>
      </c>
      <c r="IYX71" s="607"/>
      <c r="IYY71" s="598">
        <f t="shared" ref="IYY71" si="3416">IYY64-IYY69</f>
        <v>0</v>
      </c>
      <c r="IYZ71" s="607"/>
      <c r="IZA71" s="598">
        <f t="shared" ref="IZA71" si="3417">IZA64-IZA69</f>
        <v>0</v>
      </c>
      <c r="IZB71" s="607"/>
      <c r="IZC71" s="598">
        <f t="shared" ref="IZC71" si="3418">IZC64-IZC69</f>
        <v>0</v>
      </c>
      <c r="IZD71" s="607"/>
      <c r="IZE71" s="598">
        <f t="shared" ref="IZE71" si="3419">IZE64-IZE69</f>
        <v>0</v>
      </c>
      <c r="IZF71" s="607"/>
      <c r="IZG71" s="598">
        <f t="shared" ref="IZG71" si="3420">IZG64-IZG69</f>
        <v>0</v>
      </c>
      <c r="IZH71" s="607"/>
      <c r="IZI71" s="598">
        <f t="shared" ref="IZI71" si="3421">IZI64-IZI69</f>
        <v>0</v>
      </c>
      <c r="IZJ71" s="607"/>
      <c r="IZK71" s="598">
        <f t="shared" ref="IZK71" si="3422">IZK64-IZK69</f>
        <v>0</v>
      </c>
      <c r="IZL71" s="607"/>
      <c r="IZM71" s="598">
        <f t="shared" ref="IZM71" si="3423">IZM64-IZM69</f>
        <v>0</v>
      </c>
      <c r="IZN71" s="607"/>
      <c r="IZO71" s="598">
        <f t="shared" ref="IZO71" si="3424">IZO64-IZO69</f>
        <v>0</v>
      </c>
      <c r="IZP71" s="607"/>
      <c r="IZQ71" s="598">
        <f t="shared" ref="IZQ71" si="3425">IZQ64-IZQ69</f>
        <v>0</v>
      </c>
      <c r="IZR71" s="607"/>
      <c r="IZS71" s="598">
        <f t="shared" ref="IZS71" si="3426">IZS64-IZS69</f>
        <v>0</v>
      </c>
      <c r="IZT71" s="607"/>
      <c r="IZU71" s="598">
        <f t="shared" ref="IZU71" si="3427">IZU64-IZU69</f>
        <v>0</v>
      </c>
      <c r="IZV71" s="607"/>
      <c r="IZW71" s="598">
        <f t="shared" ref="IZW71" si="3428">IZW64-IZW69</f>
        <v>0</v>
      </c>
      <c r="IZX71" s="607"/>
      <c r="IZY71" s="598">
        <f t="shared" ref="IZY71" si="3429">IZY64-IZY69</f>
        <v>0</v>
      </c>
      <c r="IZZ71" s="607"/>
      <c r="JAA71" s="598">
        <f t="shared" ref="JAA71" si="3430">JAA64-JAA69</f>
        <v>0</v>
      </c>
      <c r="JAB71" s="607"/>
      <c r="JAC71" s="598">
        <f t="shared" ref="JAC71" si="3431">JAC64-JAC69</f>
        <v>0</v>
      </c>
      <c r="JAD71" s="607"/>
      <c r="JAE71" s="598">
        <f t="shared" ref="JAE71" si="3432">JAE64-JAE69</f>
        <v>0</v>
      </c>
      <c r="JAF71" s="607"/>
      <c r="JAG71" s="598">
        <f t="shared" ref="JAG71" si="3433">JAG64-JAG69</f>
        <v>0</v>
      </c>
      <c r="JAH71" s="607"/>
      <c r="JAI71" s="598">
        <f t="shared" ref="JAI71" si="3434">JAI64-JAI69</f>
        <v>0</v>
      </c>
      <c r="JAJ71" s="607"/>
      <c r="JAK71" s="598">
        <f t="shared" ref="JAK71" si="3435">JAK64-JAK69</f>
        <v>0</v>
      </c>
      <c r="JAL71" s="607"/>
      <c r="JAM71" s="598">
        <f t="shared" ref="JAM71" si="3436">JAM64-JAM69</f>
        <v>0</v>
      </c>
      <c r="JAN71" s="607"/>
      <c r="JAO71" s="598">
        <f t="shared" ref="JAO71" si="3437">JAO64-JAO69</f>
        <v>0</v>
      </c>
      <c r="JAP71" s="607"/>
      <c r="JAQ71" s="598">
        <f t="shared" ref="JAQ71" si="3438">JAQ64-JAQ69</f>
        <v>0</v>
      </c>
      <c r="JAR71" s="607"/>
      <c r="JAS71" s="598">
        <f t="shared" ref="JAS71" si="3439">JAS64-JAS69</f>
        <v>0</v>
      </c>
      <c r="JAT71" s="607"/>
      <c r="JAU71" s="598">
        <f t="shared" ref="JAU71" si="3440">JAU64-JAU69</f>
        <v>0</v>
      </c>
      <c r="JAV71" s="607"/>
      <c r="JAW71" s="598">
        <f t="shared" ref="JAW71" si="3441">JAW64-JAW69</f>
        <v>0</v>
      </c>
      <c r="JAX71" s="607"/>
      <c r="JAY71" s="598">
        <f t="shared" ref="JAY71" si="3442">JAY64-JAY69</f>
        <v>0</v>
      </c>
      <c r="JAZ71" s="607"/>
      <c r="JBA71" s="598">
        <f t="shared" ref="JBA71" si="3443">JBA64-JBA69</f>
        <v>0</v>
      </c>
      <c r="JBB71" s="607"/>
      <c r="JBC71" s="598">
        <f t="shared" ref="JBC71" si="3444">JBC64-JBC69</f>
        <v>0</v>
      </c>
      <c r="JBD71" s="607"/>
      <c r="JBE71" s="598">
        <f t="shared" ref="JBE71" si="3445">JBE64-JBE69</f>
        <v>0</v>
      </c>
      <c r="JBF71" s="607"/>
      <c r="JBG71" s="598">
        <f t="shared" ref="JBG71" si="3446">JBG64-JBG69</f>
        <v>0</v>
      </c>
      <c r="JBH71" s="607"/>
      <c r="JBI71" s="598">
        <f t="shared" ref="JBI71" si="3447">JBI64-JBI69</f>
        <v>0</v>
      </c>
      <c r="JBJ71" s="607"/>
      <c r="JBK71" s="598">
        <f t="shared" ref="JBK71" si="3448">JBK64-JBK69</f>
        <v>0</v>
      </c>
      <c r="JBL71" s="607"/>
      <c r="JBM71" s="598">
        <f t="shared" ref="JBM71" si="3449">JBM64-JBM69</f>
        <v>0</v>
      </c>
      <c r="JBN71" s="607"/>
      <c r="JBO71" s="598">
        <f t="shared" ref="JBO71" si="3450">JBO64-JBO69</f>
        <v>0</v>
      </c>
      <c r="JBP71" s="607"/>
      <c r="JBQ71" s="598">
        <f t="shared" ref="JBQ71" si="3451">JBQ64-JBQ69</f>
        <v>0</v>
      </c>
      <c r="JBR71" s="607"/>
      <c r="JBS71" s="598">
        <f t="shared" ref="JBS71" si="3452">JBS64-JBS69</f>
        <v>0</v>
      </c>
      <c r="JBT71" s="607"/>
      <c r="JBU71" s="598">
        <f t="shared" ref="JBU71" si="3453">JBU64-JBU69</f>
        <v>0</v>
      </c>
      <c r="JBV71" s="607"/>
      <c r="JBW71" s="598">
        <f t="shared" ref="JBW71" si="3454">JBW64-JBW69</f>
        <v>0</v>
      </c>
      <c r="JBX71" s="607"/>
      <c r="JBY71" s="598">
        <f t="shared" ref="JBY71" si="3455">JBY64-JBY69</f>
        <v>0</v>
      </c>
      <c r="JBZ71" s="607"/>
      <c r="JCA71" s="598">
        <f t="shared" ref="JCA71" si="3456">JCA64-JCA69</f>
        <v>0</v>
      </c>
      <c r="JCB71" s="607"/>
      <c r="JCC71" s="598">
        <f t="shared" ref="JCC71" si="3457">JCC64-JCC69</f>
        <v>0</v>
      </c>
      <c r="JCD71" s="607"/>
      <c r="JCE71" s="598">
        <f t="shared" ref="JCE71" si="3458">JCE64-JCE69</f>
        <v>0</v>
      </c>
      <c r="JCF71" s="607"/>
      <c r="JCG71" s="598">
        <f t="shared" ref="JCG71" si="3459">JCG64-JCG69</f>
        <v>0</v>
      </c>
      <c r="JCH71" s="607"/>
      <c r="JCI71" s="598">
        <f t="shared" ref="JCI71" si="3460">JCI64-JCI69</f>
        <v>0</v>
      </c>
      <c r="JCJ71" s="607"/>
      <c r="JCK71" s="598">
        <f t="shared" ref="JCK71" si="3461">JCK64-JCK69</f>
        <v>0</v>
      </c>
      <c r="JCL71" s="607"/>
      <c r="JCM71" s="598">
        <f t="shared" ref="JCM71" si="3462">JCM64-JCM69</f>
        <v>0</v>
      </c>
      <c r="JCN71" s="607"/>
      <c r="JCO71" s="598">
        <f t="shared" ref="JCO71" si="3463">JCO64-JCO69</f>
        <v>0</v>
      </c>
      <c r="JCP71" s="607"/>
      <c r="JCQ71" s="598">
        <f t="shared" ref="JCQ71" si="3464">JCQ64-JCQ69</f>
        <v>0</v>
      </c>
      <c r="JCR71" s="607"/>
      <c r="JCS71" s="598">
        <f t="shared" ref="JCS71" si="3465">JCS64-JCS69</f>
        <v>0</v>
      </c>
      <c r="JCT71" s="607"/>
      <c r="JCU71" s="598">
        <f t="shared" ref="JCU71" si="3466">JCU64-JCU69</f>
        <v>0</v>
      </c>
      <c r="JCV71" s="607"/>
      <c r="JCW71" s="598">
        <f t="shared" ref="JCW71" si="3467">JCW64-JCW69</f>
        <v>0</v>
      </c>
      <c r="JCX71" s="607"/>
      <c r="JCY71" s="598">
        <f t="shared" ref="JCY71" si="3468">JCY64-JCY69</f>
        <v>0</v>
      </c>
      <c r="JCZ71" s="607"/>
      <c r="JDA71" s="598">
        <f t="shared" ref="JDA71" si="3469">JDA64-JDA69</f>
        <v>0</v>
      </c>
      <c r="JDB71" s="607"/>
      <c r="JDC71" s="598">
        <f t="shared" ref="JDC71" si="3470">JDC64-JDC69</f>
        <v>0</v>
      </c>
      <c r="JDD71" s="607"/>
      <c r="JDE71" s="598">
        <f t="shared" ref="JDE71" si="3471">JDE64-JDE69</f>
        <v>0</v>
      </c>
      <c r="JDF71" s="607"/>
      <c r="JDG71" s="598">
        <f t="shared" ref="JDG71" si="3472">JDG64-JDG69</f>
        <v>0</v>
      </c>
      <c r="JDH71" s="607"/>
      <c r="JDI71" s="598">
        <f t="shared" ref="JDI71" si="3473">JDI64-JDI69</f>
        <v>0</v>
      </c>
      <c r="JDJ71" s="607"/>
      <c r="JDK71" s="598">
        <f t="shared" ref="JDK71" si="3474">JDK64-JDK69</f>
        <v>0</v>
      </c>
      <c r="JDL71" s="607"/>
      <c r="JDM71" s="598">
        <f t="shared" ref="JDM71" si="3475">JDM64-JDM69</f>
        <v>0</v>
      </c>
      <c r="JDN71" s="607"/>
      <c r="JDO71" s="598">
        <f t="shared" ref="JDO71" si="3476">JDO64-JDO69</f>
        <v>0</v>
      </c>
      <c r="JDP71" s="607"/>
      <c r="JDQ71" s="598">
        <f t="shared" ref="JDQ71" si="3477">JDQ64-JDQ69</f>
        <v>0</v>
      </c>
      <c r="JDR71" s="607"/>
      <c r="JDS71" s="598">
        <f t="shared" ref="JDS71" si="3478">JDS64-JDS69</f>
        <v>0</v>
      </c>
      <c r="JDT71" s="607"/>
      <c r="JDU71" s="598">
        <f t="shared" ref="JDU71" si="3479">JDU64-JDU69</f>
        <v>0</v>
      </c>
      <c r="JDV71" s="607"/>
      <c r="JDW71" s="598">
        <f t="shared" ref="JDW71" si="3480">JDW64-JDW69</f>
        <v>0</v>
      </c>
      <c r="JDX71" s="607"/>
      <c r="JDY71" s="598">
        <f t="shared" ref="JDY71" si="3481">JDY64-JDY69</f>
        <v>0</v>
      </c>
      <c r="JDZ71" s="607"/>
      <c r="JEA71" s="598">
        <f t="shared" ref="JEA71" si="3482">JEA64-JEA69</f>
        <v>0</v>
      </c>
      <c r="JEB71" s="607"/>
      <c r="JEC71" s="598">
        <f t="shared" ref="JEC71" si="3483">JEC64-JEC69</f>
        <v>0</v>
      </c>
      <c r="JED71" s="607"/>
      <c r="JEE71" s="598">
        <f t="shared" ref="JEE71" si="3484">JEE64-JEE69</f>
        <v>0</v>
      </c>
      <c r="JEF71" s="607"/>
      <c r="JEG71" s="598">
        <f t="shared" ref="JEG71" si="3485">JEG64-JEG69</f>
        <v>0</v>
      </c>
      <c r="JEH71" s="607"/>
      <c r="JEI71" s="598">
        <f t="shared" ref="JEI71" si="3486">JEI64-JEI69</f>
        <v>0</v>
      </c>
      <c r="JEJ71" s="607"/>
      <c r="JEK71" s="598">
        <f t="shared" ref="JEK71" si="3487">JEK64-JEK69</f>
        <v>0</v>
      </c>
      <c r="JEL71" s="607"/>
      <c r="JEM71" s="598">
        <f t="shared" ref="JEM71" si="3488">JEM64-JEM69</f>
        <v>0</v>
      </c>
      <c r="JEN71" s="607"/>
      <c r="JEO71" s="598">
        <f t="shared" ref="JEO71" si="3489">JEO64-JEO69</f>
        <v>0</v>
      </c>
      <c r="JEP71" s="607"/>
      <c r="JEQ71" s="598">
        <f t="shared" ref="JEQ71" si="3490">JEQ64-JEQ69</f>
        <v>0</v>
      </c>
      <c r="JER71" s="607"/>
      <c r="JES71" s="598">
        <f t="shared" ref="JES71" si="3491">JES64-JES69</f>
        <v>0</v>
      </c>
      <c r="JET71" s="607"/>
      <c r="JEU71" s="598">
        <f t="shared" ref="JEU71" si="3492">JEU64-JEU69</f>
        <v>0</v>
      </c>
      <c r="JEV71" s="607"/>
      <c r="JEW71" s="598">
        <f t="shared" ref="JEW71" si="3493">JEW64-JEW69</f>
        <v>0</v>
      </c>
      <c r="JEX71" s="607"/>
      <c r="JEY71" s="598">
        <f t="shared" ref="JEY71" si="3494">JEY64-JEY69</f>
        <v>0</v>
      </c>
      <c r="JEZ71" s="607"/>
      <c r="JFA71" s="598">
        <f t="shared" ref="JFA71" si="3495">JFA64-JFA69</f>
        <v>0</v>
      </c>
      <c r="JFB71" s="607"/>
      <c r="JFC71" s="598">
        <f t="shared" ref="JFC71" si="3496">JFC64-JFC69</f>
        <v>0</v>
      </c>
      <c r="JFD71" s="607"/>
      <c r="JFE71" s="598">
        <f t="shared" ref="JFE71" si="3497">JFE64-JFE69</f>
        <v>0</v>
      </c>
      <c r="JFF71" s="607"/>
      <c r="JFG71" s="598">
        <f t="shared" ref="JFG71" si="3498">JFG64-JFG69</f>
        <v>0</v>
      </c>
      <c r="JFH71" s="607"/>
      <c r="JFI71" s="598">
        <f t="shared" ref="JFI71" si="3499">JFI64-JFI69</f>
        <v>0</v>
      </c>
      <c r="JFJ71" s="607"/>
      <c r="JFK71" s="598">
        <f t="shared" ref="JFK71" si="3500">JFK64-JFK69</f>
        <v>0</v>
      </c>
      <c r="JFL71" s="607"/>
      <c r="JFM71" s="598">
        <f t="shared" ref="JFM71" si="3501">JFM64-JFM69</f>
        <v>0</v>
      </c>
      <c r="JFN71" s="607"/>
      <c r="JFO71" s="598">
        <f t="shared" ref="JFO71" si="3502">JFO64-JFO69</f>
        <v>0</v>
      </c>
      <c r="JFP71" s="607"/>
      <c r="JFQ71" s="598">
        <f t="shared" ref="JFQ71" si="3503">JFQ64-JFQ69</f>
        <v>0</v>
      </c>
      <c r="JFR71" s="607"/>
      <c r="JFS71" s="598">
        <f t="shared" ref="JFS71" si="3504">JFS64-JFS69</f>
        <v>0</v>
      </c>
      <c r="JFT71" s="607"/>
      <c r="JFU71" s="598">
        <f t="shared" ref="JFU71" si="3505">JFU64-JFU69</f>
        <v>0</v>
      </c>
      <c r="JFV71" s="607"/>
      <c r="JFW71" s="598">
        <f t="shared" ref="JFW71" si="3506">JFW64-JFW69</f>
        <v>0</v>
      </c>
      <c r="JFX71" s="607"/>
      <c r="JFY71" s="598">
        <f t="shared" ref="JFY71" si="3507">JFY64-JFY69</f>
        <v>0</v>
      </c>
      <c r="JFZ71" s="607"/>
      <c r="JGA71" s="598">
        <f t="shared" ref="JGA71" si="3508">JGA64-JGA69</f>
        <v>0</v>
      </c>
      <c r="JGB71" s="607"/>
      <c r="JGC71" s="598">
        <f t="shared" ref="JGC71" si="3509">JGC64-JGC69</f>
        <v>0</v>
      </c>
      <c r="JGD71" s="607"/>
      <c r="JGE71" s="598">
        <f t="shared" ref="JGE71" si="3510">JGE64-JGE69</f>
        <v>0</v>
      </c>
      <c r="JGF71" s="607"/>
      <c r="JGG71" s="598">
        <f t="shared" ref="JGG71" si="3511">JGG64-JGG69</f>
        <v>0</v>
      </c>
      <c r="JGH71" s="607"/>
      <c r="JGI71" s="598">
        <f t="shared" ref="JGI71" si="3512">JGI64-JGI69</f>
        <v>0</v>
      </c>
      <c r="JGJ71" s="607"/>
      <c r="JGK71" s="598">
        <f t="shared" ref="JGK71" si="3513">JGK64-JGK69</f>
        <v>0</v>
      </c>
      <c r="JGL71" s="607"/>
      <c r="JGM71" s="598">
        <f t="shared" ref="JGM71" si="3514">JGM64-JGM69</f>
        <v>0</v>
      </c>
      <c r="JGN71" s="607"/>
      <c r="JGO71" s="598">
        <f t="shared" ref="JGO71" si="3515">JGO64-JGO69</f>
        <v>0</v>
      </c>
      <c r="JGP71" s="607"/>
      <c r="JGQ71" s="598">
        <f t="shared" ref="JGQ71" si="3516">JGQ64-JGQ69</f>
        <v>0</v>
      </c>
      <c r="JGR71" s="607"/>
      <c r="JGS71" s="598">
        <f t="shared" ref="JGS71" si="3517">JGS64-JGS69</f>
        <v>0</v>
      </c>
      <c r="JGT71" s="607"/>
      <c r="JGU71" s="598">
        <f t="shared" ref="JGU71" si="3518">JGU64-JGU69</f>
        <v>0</v>
      </c>
      <c r="JGV71" s="607"/>
      <c r="JGW71" s="598">
        <f t="shared" ref="JGW71" si="3519">JGW64-JGW69</f>
        <v>0</v>
      </c>
      <c r="JGX71" s="607"/>
      <c r="JGY71" s="598">
        <f t="shared" ref="JGY71" si="3520">JGY64-JGY69</f>
        <v>0</v>
      </c>
      <c r="JGZ71" s="607"/>
      <c r="JHA71" s="598">
        <f t="shared" ref="JHA71" si="3521">JHA64-JHA69</f>
        <v>0</v>
      </c>
      <c r="JHB71" s="607"/>
      <c r="JHC71" s="598">
        <f t="shared" ref="JHC71" si="3522">JHC64-JHC69</f>
        <v>0</v>
      </c>
      <c r="JHD71" s="607"/>
      <c r="JHE71" s="598">
        <f t="shared" ref="JHE71" si="3523">JHE64-JHE69</f>
        <v>0</v>
      </c>
      <c r="JHF71" s="607"/>
      <c r="JHG71" s="598">
        <f t="shared" ref="JHG71" si="3524">JHG64-JHG69</f>
        <v>0</v>
      </c>
      <c r="JHH71" s="607"/>
      <c r="JHI71" s="598">
        <f t="shared" ref="JHI71" si="3525">JHI64-JHI69</f>
        <v>0</v>
      </c>
      <c r="JHJ71" s="607"/>
      <c r="JHK71" s="598">
        <f t="shared" ref="JHK71" si="3526">JHK64-JHK69</f>
        <v>0</v>
      </c>
      <c r="JHL71" s="607"/>
      <c r="JHM71" s="598">
        <f t="shared" ref="JHM71" si="3527">JHM64-JHM69</f>
        <v>0</v>
      </c>
      <c r="JHN71" s="607"/>
      <c r="JHO71" s="598">
        <f t="shared" ref="JHO71" si="3528">JHO64-JHO69</f>
        <v>0</v>
      </c>
      <c r="JHP71" s="607"/>
      <c r="JHQ71" s="598">
        <f t="shared" ref="JHQ71" si="3529">JHQ64-JHQ69</f>
        <v>0</v>
      </c>
      <c r="JHR71" s="607"/>
      <c r="JHS71" s="598">
        <f t="shared" ref="JHS71" si="3530">JHS64-JHS69</f>
        <v>0</v>
      </c>
      <c r="JHT71" s="607"/>
      <c r="JHU71" s="598">
        <f t="shared" ref="JHU71" si="3531">JHU64-JHU69</f>
        <v>0</v>
      </c>
      <c r="JHV71" s="607"/>
      <c r="JHW71" s="598">
        <f t="shared" ref="JHW71" si="3532">JHW64-JHW69</f>
        <v>0</v>
      </c>
      <c r="JHX71" s="607"/>
      <c r="JHY71" s="598">
        <f t="shared" ref="JHY71" si="3533">JHY64-JHY69</f>
        <v>0</v>
      </c>
      <c r="JHZ71" s="607"/>
      <c r="JIA71" s="598">
        <f t="shared" ref="JIA71" si="3534">JIA64-JIA69</f>
        <v>0</v>
      </c>
      <c r="JIB71" s="607"/>
      <c r="JIC71" s="598">
        <f t="shared" ref="JIC71" si="3535">JIC64-JIC69</f>
        <v>0</v>
      </c>
      <c r="JID71" s="607"/>
      <c r="JIE71" s="598">
        <f t="shared" ref="JIE71" si="3536">JIE64-JIE69</f>
        <v>0</v>
      </c>
      <c r="JIF71" s="607"/>
      <c r="JIG71" s="598">
        <f t="shared" ref="JIG71" si="3537">JIG64-JIG69</f>
        <v>0</v>
      </c>
      <c r="JIH71" s="607"/>
      <c r="JII71" s="598">
        <f t="shared" ref="JII71" si="3538">JII64-JII69</f>
        <v>0</v>
      </c>
      <c r="JIJ71" s="607"/>
      <c r="JIK71" s="598">
        <f t="shared" ref="JIK71" si="3539">JIK64-JIK69</f>
        <v>0</v>
      </c>
      <c r="JIL71" s="607"/>
      <c r="JIM71" s="598">
        <f t="shared" ref="JIM71" si="3540">JIM64-JIM69</f>
        <v>0</v>
      </c>
      <c r="JIN71" s="607"/>
      <c r="JIO71" s="598">
        <f t="shared" ref="JIO71" si="3541">JIO64-JIO69</f>
        <v>0</v>
      </c>
      <c r="JIP71" s="607"/>
      <c r="JIQ71" s="598">
        <f t="shared" ref="JIQ71" si="3542">JIQ64-JIQ69</f>
        <v>0</v>
      </c>
      <c r="JIR71" s="607"/>
      <c r="JIS71" s="598">
        <f t="shared" ref="JIS71" si="3543">JIS64-JIS69</f>
        <v>0</v>
      </c>
      <c r="JIT71" s="607"/>
      <c r="JIU71" s="598">
        <f t="shared" ref="JIU71" si="3544">JIU64-JIU69</f>
        <v>0</v>
      </c>
      <c r="JIV71" s="607"/>
      <c r="JIW71" s="598">
        <f t="shared" ref="JIW71" si="3545">JIW64-JIW69</f>
        <v>0</v>
      </c>
      <c r="JIX71" s="607"/>
      <c r="JIY71" s="598">
        <f t="shared" ref="JIY71" si="3546">JIY64-JIY69</f>
        <v>0</v>
      </c>
      <c r="JIZ71" s="607"/>
      <c r="JJA71" s="598">
        <f t="shared" ref="JJA71" si="3547">JJA64-JJA69</f>
        <v>0</v>
      </c>
      <c r="JJB71" s="607"/>
      <c r="JJC71" s="598">
        <f t="shared" ref="JJC71" si="3548">JJC64-JJC69</f>
        <v>0</v>
      </c>
      <c r="JJD71" s="607"/>
      <c r="JJE71" s="598">
        <f t="shared" ref="JJE71" si="3549">JJE64-JJE69</f>
        <v>0</v>
      </c>
      <c r="JJF71" s="607"/>
      <c r="JJG71" s="598">
        <f t="shared" ref="JJG71" si="3550">JJG64-JJG69</f>
        <v>0</v>
      </c>
      <c r="JJH71" s="607"/>
      <c r="JJI71" s="598">
        <f t="shared" ref="JJI71" si="3551">JJI64-JJI69</f>
        <v>0</v>
      </c>
      <c r="JJJ71" s="607"/>
      <c r="JJK71" s="598">
        <f t="shared" ref="JJK71" si="3552">JJK64-JJK69</f>
        <v>0</v>
      </c>
      <c r="JJL71" s="607"/>
      <c r="JJM71" s="598">
        <f t="shared" ref="JJM71" si="3553">JJM64-JJM69</f>
        <v>0</v>
      </c>
      <c r="JJN71" s="607"/>
      <c r="JJO71" s="598">
        <f t="shared" ref="JJO71" si="3554">JJO64-JJO69</f>
        <v>0</v>
      </c>
      <c r="JJP71" s="607"/>
      <c r="JJQ71" s="598">
        <f t="shared" ref="JJQ71" si="3555">JJQ64-JJQ69</f>
        <v>0</v>
      </c>
      <c r="JJR71" s="607"/>
      <c r="JJS71" s="598">
        <f t="shared" ref="JJS71" si="3556">JJS64-JJS69</f>
        <v>0</v>
      </c>
      <c r="JJT71" s="607"/>
      <c r="JJU71" s="598">
        <f t="shared" ref="JJU71" si="3557">JJU64-JJU69</f>
        <v>0</v>
      </c>
      <c r="JJV71" s="607"/>
      <c r="JJW71" s="598">
        <f t="shared" ref="JJW71" si="3558">JJW64-JJW69</f>
        <v>0</v>
      </c>
      <c r="JJX71" s="607"/>
      <c r="JJY71" s="598">
        <f t="shared" ref="JJY71" si="3559">JJY64-JJY69</f>
        <v>0</v>
      </c>
      <c r="JJZ71" s="607"/>
      <c r="JKA71" s="598">
        <f t="shared" ref="JKA71" si="3560">JKA64-JKA69</f>
        <v>0</v>
      </c>
      <c r="JKB71" s="607"/>
      <c r="JKC71" s="598">
        <f t="shared" ref="JKC71" si="3561">JKC64-JKC69</f>
        <v>0</v>
      </c>
      <c r="JKD71" s="607"/>
      <c r="JKE71" s="598">
        <f t="shared" ref="JKE71" si="3562">JKE64-JKE69</f>
        <v>0</v>
      </c>
      <c r="JKF71" s="607"/>
      <c r="JKG71" s="598">
        <f t="shared" ref="JKG71" si="3563">JKG64-JKG69</f>
        <v>0</v>
      </c>
      <c r="JKH71" s="607"/>
      <c r="JKI71" s="598">
        <f t="shared" ref="JKI71" si="3564">JKI64-JKI69</f>
        <v>0</v>
      </c>
      <c r="JKJ71" s="607"/>
      <c r="JKK71" s="598">
        <f t="shared" ref="JKK71" si="3565">JKK64-JKK69</f>
        <v>0</v>
      </c>
      <c r="JKL71" s="607"/>
      <c r="JKM71" s="598">
        <f t="shared" ref="JKM71" si="3566">JKM64-JKM69</f>
        <v>0</v>
      </c>
      <c r="JKN71" s="607"/>
      <c r="JKO71" s="598">
        <f t="shared" ref="JKO71" si="3567">JKO64-JKO69</f>
        <v>0</v>
      </c>
      <c r="JKP71" s="607"/>
      <c r="JKQ71" s="598">
        <f t="shared" ref="JKQ71" si="3568">JKQ64-JKQ69</f>
        <v>0</v>
      </c>
      <c r="JKR71" s="607"/>
      <c r="JKS71" s="598">
        <f t="shared" ref="JKS71" si="3569">JKS64-JKS69</f>
        <v>0</v>
      </c>
      <c r="JKT71" s="607"/>
      <c r="JKU71" s="598">
        <f t="shared" ref="JKU71" si="3570">JKU64-JKU69</f>
        <v>0</v>
      </c>
      <c r="JKV71" s="607"/>
      <c r="JKW71" s="598">
        <f t="shared" ref="JKW71" si="3571">JKW64-JKW69</f>
        <v>0</v>
      </c>
      <c r="JKX71" s="607"/>
      <c r="JKY71" s="598">
        <f t="shared" ref="JKY71" si="3572">JKY64-JKY69</f>
        <v>0</v>
      </c>
      <c r="JKZ71" s="607"/>
      <c r="JLA71" s="598">
        <f t="shared" ref="JLA71" si="3573">JLA64-JLA69</f>
        <v>0</v>
      </c>
      <c r="JLB71" s="607"/>
      <c r="JLC71" s="598">
        <f t="shared" ref="JLC71" si="3574">JLC64-JLC69</f>
        <v>0</v>
      </c>
      <c r="JLD71" s="607"/>
      <c r="JLE71" s="598">
        <f t="shared" ref="JLE71" si="3575">JLE64-JLE69</f>
        <v>0</v>
      </c>
      <c r="JLF71" s="607"/>
      <c r="JLG71" s="598">
        <f t="shared" ref="JLG71" si="3576">JLG64-JLG69</f>
        <v>0</v>
      </c>
      <c r="JLH71" s="607"/>
      <c r="JLI71" s="598">
        <f t="shared" ref="JLI71" si="3577">JLI64-JLI69</f>
        <v>0</v>
      </c>
      <c r="JLJ71" s="607"/>
      <c r="JLK71" s="598">
        <f t="shared" ref="JLK71" si="3578">JLK64-JLK69</f>
        <v>0</v>
      </c>
      <c r="JLL71" s="607"/>
      <c r="JLM71" s="598">
        <f t="shared" ref="JLM71" si="3579">JLM64-JLM69</f>
        <v>0</v>
      </c>
      <c r="JLN71" s="607"/>
      <c r="JLO71" s="598">
        <f t="shared" ref="JLO71" si="3580">JLO64-JLO69</f>
        <v>0</v>
      </c>
      <c r="JLP71" s="607"/>
      <c r="JLQ71" s="598">
        <f t="shared" ref="JLQ71" si="3581">JLQ64-JLQ69</f>
        <v>0</v>
      </c>
      <c r="JLR71" s="607"/>
      <c r="JLS71" s="598">
        <f t="shared" ref="JLS71" si="3582">JLS64-JLS69</f>
        <v>0</v>
      </c>
      <c r="JLT71" s="607"/>
      <c r="JLU71" s="598">
        <f t="shared" ref="JLU71" si="3583">JLU64-JLU69</f>
        <v>0</v>
      </c>
      <c r="JLV71" s="607"/>
      <c r="JLW71" s="598">
        <f t="shared" ref="JLW71" si="3584">JLW64-JLW69</f>
        <v>0</v>
      </c>
      <c r="JLX71" s="607"/>
      <c r="JLY71" s="598">
        <f t="shared" ref="JLY71" si="3585">JLY64-JLY69</f>
        <v>0</v>
      </c>
      <c r="JLZ71" s="607"/>
      <c r="JMA71" s="598">
        <f t="shared" ref="JMA71" si="3586">JMA64-JMA69</f>
        <v>0</v>
      </c>
      <c r="JMB71" s="607"/>
      <c r="JMC71" s="598">
        <f t="shared" ref="JMC71" si="3587">JMC64-JMC69</f>
        <v>0</v>
      </c>
      <c r="JMD71" s="607"/>
      <c r="JME71" s="598">
        <f t="shared" ref="JME71" si="3588">JME64-JME69</f>
        <v>0</v>
      </c>
      <c r="JMF71" s="607"/>
      <c r="JMG71" s="598">
        <f t="shared" ref="JMG71" si="3589">JMG64-JMG69</f>
        <v>0</v>
      </c>
      <c r="JMH71" s="607"/>
      <c r="JMI71" s="598">
        <f t="shared" ref="JMI71" si="3590">JMI64-JMI69</f>
        <v>0</v>
      </c>
      <c r="JMJ71" s="607"/>
      <c r="JMK71" s="598">
        <f t="shared" ref="JMK71" si="3591">JMK64-JMK69</f>
        <v>0</v>
      </c>
      <c r="JML71" s="607"/>
      <c r="JMM71" s="598">
        <f t="shared" ref="JMM71" si="3592">JMM64-JMM69</f>
        <v>0</v>
      </c>
      <c r="JMN71" s="607"/>
      <c r="JMO71" s="598">
        <f t="shared" ref="JMO71" si="3593">JMO64-JMO69</f>
        <v>0</v>
      </c>
      <c r="JMP71" s="607"/>
      <c r="JMQ71" s="598">
        <f t="shared" ref="JMQ71" si="3594">JMQ64-JMQ69</f>
        <v>0</v>
      </c>
      <c r="JMR71" s="607"/>
      <c r="JMS71" s="598">
        <f t="shared" ref="JMS71" si="3595">JMS64-JMS69</f>
        <v>0</v>
      </c>
      <c r="JMT71" s="607"/>
      <c r="JMU71" s="598">
        <f t="shared" ref="JMU71" si="3596">JMU64-JMU69</f>
        <v>0</v>
      </c>
      <c r="JMV71" s="607"/>
      <c r="JMW71" s="598">
        <f t="shared" ref="JMW71" si="3597">JMW64-JMW69</f>
        <v>0</v>
      </c>
      <c r="JMX71" s="607"/>
      <c r="JMY71" s="598">
        <f t="shared" ref="JMY71" si="3598">JMY64-JMY69</f>
        <v>0</v>
      </c>
      <c r="JMZ71" s="607"/>
      <c r="JNA71" s="598">
        <f t="shared" ref="JNA71" si="3599">JNA64-JNA69</f>
        <v>0</v>
      </c>
      <c r="JNB71" s="607"/>
      <c r="JNC71" s="598">
        <f t="shared" ref="JNC71" si="3600">JNC64-JNC69</f>
        <v>0</v>
      </c>
      <c r="JND71" s="607"/>
      <c r="JNE71" s="598">
        <f t="shared" ref="JNE71" si="3601">JNE64-JNE69</f>
        <v>0</v>
      </c>
      <c r="JNF71" s="607"/>
      <c r="JNG71" s="598">
        <f t="shared" ref="JNG71" si="3602">JNG64-JNG69</f>
        <v>0</v>
      </c>
      <c r="JNH71" s="607"/>
      <c r="JNI71" s="598">
        <f t="shared" ref="JNI71" si="3603">JNI64-JNI69</f>
        <v>0</v>
      </c>
      <c r="JNJ71" s="607"/>
      <c r="JNK71" s="598">
        <f t="shared" ref="JNK71" si="3604">JNK64-JNK69</f>
        <v>0</v>
      </c>
      <c r="JNL71" s="607"/>
      <c r="JNM71" s="598">
        <f t="shared" ref="JNM71" si="3605">JNM64-JNM69</f>
        <v>0</v>
      </c>
      <c r="JNN71" s="607"/>
      <c r="JNO71" s="598">
        <f t="shared" ref="JNO71" si="3606">JNO64-JNO69</f>
        <v>0</v>
      </c>
      <c r="JNP71" s="607"/>
      <c r="JNQ71" s="598">
        <f t="shared" ref="JNQ71" si="3607">JNQ64-JNQ69</f>
        <v>0</v>
      </c>
      <c r="JNR71" s="607"/>
      <c r="JNS71" s="598">
        <f t="shared" ref="JNS71" si="3608">JNS64-JNS69</f>
        <v>0</v>
      </c>
      <c r="JNT71" s="607"/>
      <c r="JNU71" s="598">
        <f t="shared" ref="JNU71" si="3609">JNU64-JNU69</f>
        <v>0</v>
      </c>
      <c r="JNV71" s="607"/>
      <c r="JNW71" s="598">
        <f t="shared" ref="JNW71" si="3610">JNW64-JNW69</f>
        <v>0</v>
      </c>
      <c r="JNX71" s="607"/>
      <c r="JNY71" s="598">
        <f t="shared" ref="JNY71" si="3611">JNY64-JNY69</f>
        <v>0</v>
      </c>
      <c r="JNZ71" s="607"/>
      <c r="JOA71" s="598">
        <f t="shared" ref="JOA71" si="3612">JOA64-JOA69</f>
        <v>0</v>
      </c>
      <c r="JOB71" s="607"/>
      <c r="JOC71" s="598">
        <f t="shared" ref="JOC71" si="3613">JOC64-JOC69</f>
        <v>0</v>
      </c>
      <c r="JOD71" s="607"/>
      <c r="JOE71" s="598">
        <f t="shared" ref="JOE71" si="3614">JOE64-JOE69</f>
        <v>0</v>
      </c>
      <c r="JOF71" s="607"/>
      <c r="JOG71" s="598">
        <f t="shared" ref="JOG71" si="3615">JOG64-JOG69</f>
        <v>0</v>
      </c>
      <c r="JOH71" s="607"/>
      <c r="JOI71" s="598">
        <f t="shared" ref="JOI71" si="3616">JOI64-JOI69</f>
        <v>0</v>
      </c>
      <c r="JOJ71" s="607"/>
      <c r="JOK71" s="598">
        <f t="shared" ref="JOK71" si="3617">JOK64-JOK69</f>
        <v>0</v>
      </c>
      <c r="JOL71" s="607"/>
      <c r="JOM71" s="598">
        <f t="shared" ref="JOM71" si="3618">JOM64-JOM69</f>
        <v>0</v>
      </c>
      <c r="JON71" s="607"/>
      <c r="JOO71" s="598">
        <f t="shared" ref="JOO71" si="3619">JOO64-JOO69</f>
        <v>0</v>
      </c>
      <c r="JOP71" s="607"/>
      <c r="JOQ71" s="598">
        <f t="shared" ref="JOQ71" si="3620">JOQ64-JOQ69</f>
        <v>0</v>
      </c>
      <c r="JOR71" s="607"/>
      <c r="JOS71" s="598">
        <f t="shared" ref="JOS71" si="3621">JOS64-JOS69</f>
        <v>0</v>
      </c>
      <c r="JOT71" s="607"/>
      <c r="JOU71" s="598">
        <f t="shared" ref="JOU71" si="3622">JOU64-JOU69</f>
        <v>0</v>
      </c>
      <c r="JOV71" s="607"/>
      <c r="JOW71" s="598">
        <f t="shared" ref="JOW71" si="3623">JOW64-JOW69</f>
        <v>0</v>
      </c>
      <c r="JOX71" s="607"/>
      <c r="JOY71" s="598">
        <f t="shared" ref="JOY71" si="3624">JOY64-JOY69</f>
        <v>0</v>
      </c>
      <c r="JOZ71" s="607"/>
      <c r="JPA71" s="598">
        <f t="shared" ref="JPA71" si="3625">JPA64-JPA69</f>
        <v>0</v>
      </c>
      <c r="JPB71" s="607"/>
      <c r="JPC71" s="598">
        <f t="shared" ref="JPC71" si="3626">JPC64-JPC69</f>
        <v>0</v>
      </c>
      <c r="JPD71" s="607"/>
      <c r="JPE71" s="598">
        <f t="shared" ref="JPE71" si="3627">JPE64-JPE69</f>
        <v>0</v>
      </c>
      <c r="JPF71" s="607"/>
      <c r="JPG71" s="598">
        <f t="shared" ref="JPG71" si="3628">JPG64-JPG69</f>
        <v>0</v>
      </c>
      <c r="JPH71" s="607"/>
      <c r="JPI71" s="598">
        <f t="shared" ref="JPI71" si="3629">JPI64-JPI69</f>
        <v>0</v>
      </c>
      <c r="JPJ71" s="607"/>
      <c r="JPK71" s="598">
        <f t="shared" ref="JPK71" si="3630">JPK64-JPK69</f>
        <v>0</v>
      </c>
      <c r="JPL71" s="607"/>
      <c r="JPM71" s="598">
        <f t="shared" ref="JPM71" si="3631">JPM64-JPM69</f>
        <v>0</v>
      </c>
      <c r="JPN71" s="607"/>
      <c r="JPO71" s="598">
        <f t="shared" ref="JPO71" si="3632">JPO64-JPO69</f>
        <v>0</v>
      </c>
      <c r="JPP71" s="607"/>
      <c r="JPQ71" s="598">
        <f t="shared" ref="JPQ71" si="3633">JPQ64-JPQ69</f>
        <v>0</v>
      </c>
      <c r="JPR71" s="607"/>
      <c r="JPS71" s="598">
        <f t="shared" ref="JPS71" si="3634">JPS64-JPS69</f>
        <v>0</v>
      </c>
      <c r="JPT71" s="607"/>
      <c r="JPU71" s="598">
        <f t="shared" ref="JPU71" si="3635">JPU64-JPU69</f>
        <v>0</v>
      </c>
      <c r="JPV71" s="607"/>
      <c r="JPW71" s="598">
        <f t="shared" ref="JPW71" si="3636">JPW64-JPW69</f>
        <v>0</v>
      </c>
      <c r="JPX71" s="607"/>
      <c r="JPY71" s="598">
        <f t="shared" ref="JPY71" si="3637">JPY64-JPY69</f>
        <v>0</v>
      </c>
      <c r="JPZ71" s="607"/>
      <c r="JQA71" s="598">
        <f t="shared" ref="JQA71" si="3638">JQA64-JQA69</f>
        <v>0</v>
      </c>
      <c r="JQB71" s="607"/>
      <c r="JQC71" s="598">
        <f t="shared" ref="JQC71" si="3639">JQC64-JQC69</f>
        <v>0</v>
      </c>
      <c r="JQD71" s="607"/>
      <c r="JQE71" s="598">
        <f t="shared" ref="JQE71" si="3640">JQE64-JQE69</f>
        <v>0</v>
      </c>
      <c r="JQF71" s="607"/>
      <c r="JQG71" s="598">
        <f t="shared" ref="JQG71" si="3641">JQG64-JQG69</f>
        <v>0</v>
      </c>
      <c r="JQH71" s="607"/>
      <c r="JQI71" s="598">
        <f t="shared" ref="JQI71" si="3642">JQI64-JQI69</f>
        <v>0</v>
      </c>
      <c r="JQJ71" s="607"/>
      <c r="JQK71" s="598">
        <f t="shared" ref="JQK71" si="3643">JQK64-JQK69</f>
        <v>0</v>
      </c>
      <c r="JQL71" s="607"/>
      <c r="JQM71" s="598">
        <f t="shared" ref="JQM71" si="3644">JQM64-JQM69</f>
        <v>0</v>
      </c>
      <c r="JQN71" s="607"/>
      <c r="JQO71" s="598">
        <f t="shared" ref="JQO71" si="3645">JQO64-JQO69</f>
        <v>0</v>
      </c>
      <c r="JQP71" s="607"/>
      <c r="JQQ71" s="598">
        <f t="shared" ref="JQQ71" si="3646">JQQ64-JQQ69</f>
        <v>0</v>
      </c>
      <c r="JQR71" s="607"/>
      <c r="JQS71" s="598">
        <f t="shared" ref="JQS71" si="3647">JQS64-JQS69</f>
        <v>0</v>
      </c>
      <c r="JQT71" s="607"/>
      <c r="JQU71" s="598">
        <f t="shared" ref="JQU71" si="3648">JQU64-JQU69</f>
        <v>0</v>
      </c>
      <c r="JQV71" s="607"/>
      <c r="JQW71" s="598">
        <f t="shared" ref="JQW71" si="3649">JQW64-JQW69</f>
        <v>0</v>
      </c>
      <c r="JQX71" s="607"/>
      <c r="JQY71" s="598">
        <f t="shared" ref="JQY71" si="3650">JQY64-JQY69</f>
        <v>0</v>
      </c>
      <c r="JQZ71" s="607"/>
      <c r="JRA71" s="598">
        <f t="shared" ref="JRA71" si="3651">JRA64-JRA69</f>
        <v>0</v>
      </c>
      <c r="JRB71" s="607"/>
      <c r="JRC71" s="598">
        <f t="shared" ref="JRC71" si="3652">JRC64-JRC69</f>
        <v>0</v>
      </c>
      <c r="JRD71" s="607"/>
      <c r="JRE71" s="598">
        <f t="shared" ref="JRE71" si="3653">JRE64-JRE69</f>
        <v>0</v>
      </c>
      <c r="JRF71" s="607"/>
      <c r="JRG71" s="598">
        <f t="shared" ref="JRG71" si="3654">JRG64-JRG69</f>
        <v>0</v>
      </c>
      <c r="JRH71" s="607"/>
      <c r="JRI71" s="598">
        <f t="shared" ref="JRI71" si="3655">JRI64-JRI69</f>
        <v>0</v>
      </c>
      <c r="JRJ71" s="607"/>
      <c r="JRK71" s="598">
        <f t="shared" ref="JRK71" si="3656">JRK64-JRK69</f>
        <v>0</v>
      </c>
      <c r="JRL71" s="607"/>
      <c r="JRM71" s="598">
        <f t="shared" ref="JRM71" si="3657">JRM64-JRM69</f>
        <v>0</v>
      </c>
      <c r="JRN71" s="607"/>
      <c r="JRO71" s="598">
        <f t="shared" ref="JRO71" si="3658">JRO64-JRO69</f>
        <v>0</v>
      </c>
      <c r="JRP71" s="607"/>
      <c r="JRQ71" s="598">
        <f t="shared" ref="JRQ71" si="3659">JRQ64-JRQ69</f>
        <v>0</v>
      </c>
      <c r="JRR71" s="607"/>
      <c r="JRS71" s="598">
        <f t="shared" ref="JRS71" si="3660">JRS64-JRS69</f>
        <v>0</v>
      </c>
      <c r="JRT71" s="607"/>
      <c r="JRU71" s="598">
        <f t="shared" ref="JRU71" si="3661">JRU64-JRU69</f>
        <v>0</v>
      </c>
      <c r="JRV71" s="607"/>
      <c r="JRW71" s="598">
        <f t="shared" ref="JRW71" si="3662">JRW64-JRW69</f>
        <v>0</v>
      </c>
      <c r="JRX71" s="607"/>
      <c r="JRY71" s="598">
        <f t="shared" ref="JRY71" si="3663">JRY64-JRY69</f>
        <v>0</v>
      </c>
      <c r="JRZ71" s="607"/>
      <c r="JSA71" s="598">
        <f t="shared" ref="JSA71" si="3664">JSA64-JSA69</f>
        <v>0</v>
      </c>
      <c r="JSB71" s="607"/>
      <c r="JSC71" s="598">
        <f t="shared" ref="JSC71" si="3665">JSC64-JSC69</f>
        <v>0</v>
      </c>
      <c r="JSD71" s="607"/>
      <c r="JSE71" s="598">
        <f t="shared" ref="JSE71" si="3666">JSE64-JSE69</f>
        <v>0</v>
      </c>
      <c r="JSF71" s="607"/>
      <c r="JSG71" s="598">
        <f t="shared" ref="JSG71" si="3667">JSG64-JSG69</f>
        <v>0</v>
      </c>
      <c r="JSH71" s="607"/>
      <c r="JSI71" s="598">
        <f t="shared" ref="JSI71" si="3668">JSI64-JSI69</f>
        <v>0</v>
      </c>
      <c r="JSJ71" s="607"/>
      <c r="JSK71" s="598">
        <f t="shared" ref="JSK71" si="3669">JSK64-JSK69</f>
        <v>0</v>
      </c>
      <c r="JSL71" s="607"/>
      <c r="JSM71" s="598">
        <f t="shared" ref="JSM71" si="3670">JSM64-JSM69</f>
        <v>0</v>
      </c>
      <c r="JSN71" s="607"/>
      <c r="JSO71" s="598">
        <f t="shared" ref="JSO71" si="3671">JSO64-JSO69</f>
        <v>0</v>
      </c>
      <c r="JSP71" s="607"/>
      <c r="JSQ71" s="598">
        <f t="shared" ref="JSQ71" si="3672">JSQ64-JSQ69</f>
        <v>0</v>
      </c>
      <c r="JSR71" s="607"/>
      <c r="JSS71" s="598">
        <f t="shared" ref="JSS71" si="3673">JSS64-JSS69</f>
        <v>0</v>
      </c>
      <c r="JST71" s="607"/>
      <c r="JSU71" s="598">
        <f t="shared" ref="JSU71" si="3674">JSU64-JSU69</f>
        <v>0</v>
      </c>
      <c r="JSV71" s="607"/>
      <c r="JSW71" s="598">
        <f t="shared" ref="JSW71" si="3675">JSW64-JSW69</f>
        <v>0</v>
      </c>
      <c r="JSX71" s="607"/>
      <c r="JSY71" s="598">
        <f t="shared" ref="JSY71" si="3676">JSY64-JSY69</f>
        <v>0</v>
      </c>
      <c r="JSZ71" s="607"/>
      <c r="JTA71" s="598">
        <f t="shared" ref="JTA71" si="3677">JTA64-JTA69</f>
        <v>0</v>
      </c>
      <c r="JTB71" s="607"/>
      <c r="JTC71" s="598">
        <f t="shared" ref="JTC71" si="3678">JTC64-JTC69</f>
        <v>0</v>
      </c>
      <c r="JTD71" s="607"/>
      <c r="JTE71" s="598">
        <f t="shared" ref="JTE71" si="3679">JTE64-JTE69</f>
        <v>0</v>
      </c>
      <c r="JTF71" s="607"/>
      <c r="JTG71" s="598">
        <f t="shared" ref="JTG71" si="3680">JTG64-JTG69</f>
        <v>0</v>
      </c>
      <c r="JTH71" s="607"/>
      <c r="JTI71" s="598">
        <f t="shared" ref="JTI71" si="3681">JTI64-JTI69</f>
        <v>0</v>
      </c>
      <c r="JTJ71" s="607"/>
      <c r="JTK71" s="598">
        <f t="shared" ref="JTK71" si="3682">JTK64-JTK69</f>
        <v>0</v>
      </c>
      <c r="JTL71" s="607"/>
      <c r="JTM71" s="598">
        <f t="shared" ref="JTM71" si="3683">JTM64-JTM69</f>
        <v>0</v>
      </c>
      <c r="JTN71" s="607"/>
      <c r="JTO71" s="598">
        <f t="shared" ref="JTO71" si="3684">JTO64-JTO69</f>
        <v>0</v>
      </c>
      <c r="JTP71" s="607"/>
      <c r="JTQ71" s="598">
        <f t="shared" ref="JTQ71" si="3685">JTQ64-JTQ69</f>
        <v>0</v>
      </c>
      <c r="JTR71" s="607"/>
      <c r="JTS71" s="598">
        <f t="shared" ref="JTS71" si="3686">JTS64-JTS69</f>
        <v>0</v>
      </c>
      <c r="JTT71" s="607"/>
      <c r="JTU71" s="598">
        <f t="shared" ref="JTU71" si="3687">JTU64-JTU69</f>
        <v>0</v>
      </c>
      <c r="JTV71" s="607"/>
      <c r="JTW71" s="598">
        <f t="shared" ref="JTW71" si="3688">JTW64-JTW69</f>
        <v>0</v>
      </c>
      <c r="JTX71" s="607"/>
      <c r="JTY71" s="598">
        <f t="shared" ref="JTY71" si="3689">JTY64-JTY69</f>
        <v>0</v>
      </c>
      <c r="JTZ71" s="607"/>
      <c r="JUA71" s="598">
        <f t="shared" ref="JUA71" si="3690">JUA64-JUA69</f>
        <v>0</v>
      </c>
      <c r="JUB71" s="607"/>
      <c r="JUC71" s="598">
        <f t="shared" ref="JUC71" si="3691">JUC64-JUC69</f>
        <v>0</v>
      </c>
      <c r="JUD71" s="607"/>
      <c r="JUE71" s="598">
        <f t="shared" ref="JUE71" si="3692">JUE64-JUE69</f>
        <v>0</v>
      </c>
      <c r="JUF71" s="607"/>
      <c r="JUG71" s="598">
        <f t="shared" ref="JUG71" si="3693">JUG64-JUG69</f>
        <v>0</v>
      </c>
      <c r="JUH71" s="607"/>
      <c r="JUI71" s="598">
        <f t="shared" ref="JUI71" si="3694">JUI64-JUI69</f>
        <v>0</v>
      </c>
      <c r="JUJ71" s="607"/>
      <c r="JUK71" s="598">
        <f t="shared" ref="JUK71" si="3695">JUK64-JUK69</f>
        <v>0</v>
      </c>
      <c r="JUL71" s="607"/>
      <c r="JUM71" s="598">
        <f t="shared" ref="JUM71" si="3696">JUM64-JUM69</f>
        <v>0</v>
      </c>
      <c r="JUN71" s="607"/>
      <c r="JUO71" s="598">
        <f t="shared" ref="JUO71" si="3697">JUO64-JUO69</f>
        <v>0</v>
      </c>
      <c r="JUP71" s="607"/>
      <c r="JUQ71" s="598">
        <f t="shared" ref="JUQ71" si="3698">JUQ64-JUQ69</f>
        <v>0</v>
      </c>
      <c r="JUR71" s="607"/>
      <c r="JUS71" s="598">
        <f t="shared" ref="JUS71" si="3699">JUS64-JUS69</f>
        <v>0</v>
      </c>
      <c r="JUT71" s="607"/>
      <c r="JUU71" s="598">
        <f t="shared" ref="JUU71" si="3700">JUU64-JUU69</f>
        <v>0</v>
      </c>
      <c r="JUV71" s="607"/>
      <c r="JUW71" s="598">
        <f t="shared" ref="JUW71" si="3701">JUW64-JUW69</f>
        <v>0</v>
      </c>
      <c r="JUX71" s="607"/>
      <c r="JUY71" s="598">
        <f t="shared" ref="JUY71" si="3702">JUY64-JUY69</f>
        <v>0</v>
      </c>
      <c r="JUZ71" s="607"/>
      <c r="JVA71" s="598">
        <f t="shared" ref="JVA71" si="3703">JVA64-JVA69</f>
        <v>0</v>
      </c>
      <c r="JVB71" s="607"/>
      <c r="JVC71" s="598">
        <f t="shared" ref="JVC71" si="3704">JVC64-JVC69</f>
        <v>0</v>
      </c>
      <c r="JVD71" s="607"/>
      <c r="JVE71" s="598">
        <f t="shared" ref="JVE71" si="3705">JVE64-JVE69</f>
        <v>0</v>
      </c>
      <c r="JVF71" s="607"/>
      <c r="JVG71" s="598">
        <f t="shared" ref="JVG71" si="3706">JVG64-JVG69</f>
        <v>0</v>
      </c>
      <c r="JVH71" s="607"/>
      <c r="JVI71" s="598">
        <f t="shared" ref="JVI71" si="3707">JVI64-JVI69</f>
        <v>0</v>
      </c>
      <c r="JVJ71" s="607"/>
      <c r="JVK71" s="598">
        <f t="shared" ref="JVK71" si="3708">JVK64-JVK69</f>
        <v>0</v>
      </c>
      <c r="JVL71" s="607"/>
      <c r="JVM71" s="598">
        <f t="shared" ref="JVM71" si="3709">JVM64-JVM69</f>
        <v>0</v>
      </c>
      <c r="JVN71" s="607"/>
      <c r="JVO71" s="598">
        <f t="shared" ref="JVO71" si="3710">JVO64-JVO69</f>
        <v>0</v>
      </c>
      <c r="JVP71" s="607"/>
      <c r="JVQ71" s="598">
        <f t="shared" ref="JVQ71" si="3711">JVQ64-JVQ69</f>
        <v>0</v>
      </c>
      <c r="JVR71" s="607"/>
      <c r="JVS71" s="598">
        <f t="shared" ref="JVS71" si="3712">JVS64-JVS69</f>
        <v>0</v>
      </c>
      <c r="JVT71" s="607"/>
      <c r="JVU71" s="598">
        <f t="shared" ref="JVU71" si="3713">JVU64-JVU69</f>
        <v>0</v>
      </c>
      <c r="JVV71" s="607"/>
      <c r="JVW71" s="598">
        <f t="shared" ref="JVW71" si="3714">JVW64-JVW69</f>
        <v>0</v>
      </c>
      <c r="JVX71" s="607"/>
      <c r="JVY71" s="598">
        <f t="shared" ref="JVY71" si="3715">JVY64-JVY69</f>
        <v>0</v>
      </c>
      <c r="JVZ71" s="607"/>
      <c r="JWA71" s="598">
        <f t="shared" ref="JWA71" si="3716">JWA64-JWA69</f>
        <v>0</v>
      </c>
      <c r="JWB71" s="607"/>
      <c r="JWC71" s="598">
        <f t="shared" ref="JWC71" si="3717">JWC64-JWC69</f>
        <v>0</v>
      </c>
      <c r="JWD71" s="607"/>
      <c r="JWE71" s="598">
        <f t="shared" ref="JWE71" si="3718">JWE64-JWE69</f>
        <v>0</v>
      </c>
      <c r="JWF71" s="607"/>
      <c r="JWG71" s="598">
        <f t="shared" ref="JWG71" si="3719">JWG64-JWG69</f>
        <v>0</v>
      </c>
      <c r="JWH71" s="607"/>
      <c r="JWI71" s="598">
        <f t="shared" ref="JWI71" si="3720">JWI64-JWI69</f>
        <v>0</v>
      </c>
      <c r="JWJ71" s="607"/>
      <c r="JWK71" s="598">
        <f t="shared" ref="JWK71" si="3721">JWK64-JWK69</f>
        <v>0</v>
      </c>
      <c r="JWL71" s="607"/>
      <c r="JWM71" s="598">
        <f t="shared" ref="JWM71" si="3722">JWM64-JWM69</f>
        <v>0</v>
      </c>
      <c r="JWN71" s="607"/>
      <c r="JWO71" s="598">
        <f t="shared" ref="JWO71" si="3723">JWO64-JWO69</f>
        <v>0</v>
      </c>
      <c r="JWP71" s="607"/>
      <c r="JWQ71" s="598">
        <f t="shared" ref="JWQ71" si="3724">JWQ64-JWQ69</f>
        <v>0</v>
      </c>
      <c r="JWR71" s="607"/>
      <c r="JWS71" s="598">
        <f t="shared" ref="JWS71" si="3725">JWS64-JWS69</f>
        <v>0</v>
      </c>
      <c r="JWT71" s="607"/>
      <c r="JWU71" s="598">
        <f t="shared" ref="JWU71" si="3726">JWU64-JWU69</f>
        <v>0</v>
      </c>
      <c r="JWV71" s="607"/>
      <c r="JWW71" s="598">
        <f t="shared" ref="JWW71" si="3727">JWW64-JWW69</f>
        <v>0</v>
      </c>
      <c r="JWX71" s="607"/>
      <c r="JWY71" s="598">
        <f t="shared" ref="JWY71" si="3728">JWY64-JWY69</f>
        <v>0</v>
      </c>
      <c r="JWZ71" s="607"/>
      <c r="JXA71" s="598">
        <f t="shared" ref="JXA71" si="3729">JXA64-JXA69</f>
        <v>0</v>
      </c>
      <c r="JXB71" s="607"/>
      <c r="JXC71" s="598">
        <f t="shared" ref="JXC71" si="3730">JXC64-JXC69</f>
        <v>0</v>
      </c>
      <c r="JXD71" s="607"/>
      <c r="JXE71" s="598">
        <f t="shared" ref="JXE71" si="3731">JXE64-JXE69</f>
        <v>0</v>
      </c>
      <c r="JXF71" s="607"/>
      <c r="JXG71" s="598">
        <f t="shared" ref="JXG71" si="3732">JXG64-JXG69</f>
        <v>0</v>
      </c>
      <c r="JXH71" s="607"/>
      <c r="JXI71" s="598">
        <f t="shared" ref="JXI71" si="3733">JXI64-JXI69</f>
        <v>0</v>
      </c>
      <c r="JXJ71" s="607"/>
      <c r="JXK71" s="598">
        <f t="shared" ref="JXK71" si="3734">JXK64-JXK69</f>
        <v>0</v>
      </c>
      <c r="JXL71" s="607"/>
      <c r="JXM71" s="598">
        <f t="shared" ref="JXM71" si="3735">JXM64-JXM69</f>
        <v>0</v>
      </c>
      <c r="JXN71" s="607"/>
      <c r="JXO71" s="598">
        <f t="shared" ref="JXO71" si="3736">JXO64-JXO69</f>
        <v>0</v>
      </c>
      <c r="JXP71" s="607"/>
      <c r="JXQ71" s="598">
        <f t="shared" ref="JXQ71" si="3737">JXQ64-JXQ69</f>
        <v>0</v>
      </c>
      <c r="JXR71" s="607"/>
      <c r="JXS71" s="598">
        <f t="shared" ref="JXS71" si="3738">JXS64-JXS69</f>
        <v>0</v>
      </c>
      <c r="JXT71" s="607"/>
      <c r="JXU71" s="598">
        <f t="shared" ref="JXU71" si="3739">JXU64-JXU69</f>
        <v>0</v>
      </c>
      <c r="JXV71" s="607"/>
      <c r="JXW71" s="598">
        <f t="shared" ref="JXW71" si="3740">JXW64-JXW69</f>
        <v>0</v>
      </c>
      <c r="JXX71" s="607"/>
      <c r="JXY71" s="598">
        <f t="shared" ref="JXY71" si="3741">JXY64-JXY69</f>
        <v>0</v>
      </c>
      <c r="JXZ71" s="607"/>
      <c r="JYA71" s="598">
        <f t="shared" ref="JYA71" si="3742">JYA64-JYA69</f>
        <v>0</v>
      </c>
      <c r="JYB71" s="607"/>
      <c r="JYC71" s="598">
        <f t="shared" ref="JYC71" si="3743">JYC64-JYC69</f>
        <v>0</v>
      </c>
      <c r="JYD71" s="607"/>
      <c r="JYE71" s="598">
        <f t="shared" ref="JYE71" si="3744">JYE64-JYE69</f>
        <v>0</v>
      </c>
      <c r="JYF71" s="607"/>
      <c r="JYG71" s="598">
        <f t="shared" ref="JYG71" si="3745">JYG64-JYG69</f>
        <v>0</v>
      </c>
      <c r="JYH71" s="607"/>
      <c r="JYI71" s="598">
        <f t="shared" ref="JYI71" si="3746">JYI64-JYI69</f>
        <v>0</v>
      </c>
      <c r="JYJ71" s="607"/>
      <c r="JYK71" s="598">
        <f t="shared" ref="JYK71" si="3747">JYK64-JYK69</f>
        <v>0</v>
      </c>
      <c r="JYL71" s="607"/>
      <c r="JYM71" s="598">
        <f t="shared" ref="JYM71" si="3748">JYM64-JYM69</f>
        <v>0</v>
      </c>
      <c r="JYN71" s="607"/>
      <c r="JYO71" s="598">
        <f t="shared" ref="JYO71" si="3749">JYO64-JYO69</f>
        <v>0</v>
      </c>
      <c r="JYP71" s="607"/>
      <c r="JYQ71" s="598">
        <f t="shared" ref="JYQ71" si="3750">JYQ64-JYQ69</f>
        <v>0</v>
      </c>
      <c r="JYR71" s="607"/>
      <c r="JYS71" s="598">
        <f t="shared" ref="JYS71" si="3751">JYS64-JYS69</f>
        <v>0</v>
      </c>
      <c r="JYT71" s="607"/>
      <c r="JYU71" s="598">
        <f t="shared" ref="JYU71" si="3752">JYU64-JYU69</f>
        <v>0</v>
      </c>
      <c r="JYV71" s="607"/>
      <c r="JYW71" s="598">
        <f t="shared" ref="JYW71" si="3753">JYW64-JYW69</f>
        <v>0</v>
      </c>
      <c r="JYX71" s="607"/>
      <c r="JYY71" s="598">
        <f t="shared" ref="JYY71" si="3754">JYY64-JYY69</f>
        <v>0</v>
      </c>
      <c r="JYZ71" s="607"/>
      <c r="JZA71" s="598">
        <f t="shared" ref="JZA71" si="3755">JZA64-JZA69</f>
        <v>0</v>
      </c>
      <c r="JZB71" s="607"/>
      <c r="JZC71" s="598">
        <f t="shared" ref="JZC71" si="3756">JZC64-JZC69</f>
        <v>0</v>
      </c>
      <c r="JZD71" s="607"/>
      <c r="JZE71" s="598">
        <f t="shared" ref="JZE71" si="3757">JZE64-JZE69</f>
        <v>0</v>
      </c>
      <c r="JZF71" s="607"/>
      <c r="JZG71" s="598">
        <f t="shared" ref="JZG71" si="3758">JZG64-JZG69</f>
        <v>0</v>
      </c>
      <c r="JZH71" s="607"/>
      <c r="JZI71" s="598">
        <f t="shared" ref="JZI71" si="3759">JZI64-JZI69</f>
        <v>0</v>
      </c>
      <c r="JZJ71" s="607"/>
      <c r="JZK71" s="598">
        <f t="shared" ref="JZK71" si="3760">JZK64-JZK69</f>
        <v>0</v>
      </c>
      <c r="JZL71" s="607"/>
      <c r="JZM71" s="598">
        <f t="shared" ref="JZM71" si="3761">JZM64-JZM69</f>
        <v>0</v>
      </c>
      <c r="JZN71" s="607"/>
      <c r="JZO71" s="598">
        <f t="shared" ref="JZO71" si="3762">JZO64-JZO69</f>
        <v>0</v>
      </c>
      <c r="JZP71" s="607"/>
      <c r="JZQ71" s="598">
        <f t="shared" ref="JZQ71" si="3763">JZQ64-JZQ69</f>
        <v>0</v>
      </c>
      <c r="JZR71" s="607"/>
      <c r="JZS71" s="598">
        <f t="shared" ref="JZS71" si="3764">JZS64-JZS69</f>
        <v>0</v>
      </c>
      <c r="JZT71" s="607"/>
      <c r="JZU71" s="598">
        <f t="shared" ref="JZU71" si="3765">JZU64-JZU69</f>
        <v>0</v>
      </c>
      <c r="JZV71" s="607"/>
      <c r="JZW71" s="598">
        <f t="shared" ref="JZW71" si="3766">JZW64-JZW69</f>
        <v>0</v>
      </c>
      <c r="JZX71" s="607"/>
      <c r="JZY71" s="598">
        <f t="shared" ref="JZY71" si="3767">JZY64-JZY69</f>
        <v>0</v>
      </c>
      <c r="JZZ71" s="607"/>
      <c r="KAA71" s="598">
        <f t="shared" ref="KAA71" si="3768">KAA64-KAA69</f>
        <v>0</v>
      </c>
      <c r="KAB71" s="607"/>
      <c r="KAC71" s="598">
        <f t="shared" ref="KAC71" si="3769">KAC64-KAC69</f>
        <v>0</v>
      </c>
      <c r="KAD71" s="607"/>
      <c r="KAE71" s="598">
        <f t="shared" ref="KAE71" si="3770">KAE64-KAE69</f>
        <v>0</v>
      </c>
      <c r="KAF71" s="607"/>
      <c r="KAG71" s="598">
        <f t="shared" ref="KAG71" si="3771">KAG64-KAG69</f>
        <v>0</v>
      </c>
      <c r="KAH71" s="607"/>
      <c r="KAI71" s="598">
        <f t="shared" ref="KAI71" si="3772">KAI64-KAI69</f>
        <v>0</v>
      </c>
      <c r="KAJ71" s="607"/>
      <c r="KAK71" s="598">
        <f t="shared" ref="KAK71" si="3773">KAK64-KAK69</f>
        <v>0</v>
      </c>
      <c r="KAL71" s="607"/>
      <c r="KAM71" s="598">
        <f t="shared" ref="KAM71" si="3774">KAM64-KAM69</f>
        <v>0</v>
      </c>
      <c r="KAN71" s="607"/>
      <c r="KAO71" s="598">
        <f t="shared" ref="KAO71" si="3775">KAO64-KAO69</f>
        <v>0</v>
      </c>
      <c r="KAP71" s="607"/>
      <c r="KAQ71" s="598">
        <f t="shared" ref="KAQ71" si="3776">KAQ64-KAQ69</f>
        <v>0</v>
      </c>
      <c r="KAR71" s="607"/>
      <c r="KAS71" s="598">
        <f t="shared" ref="KAS71" si="3777">KAS64-KAS69</f>
        <v>0</v>
      </c>
      <c r="KAT71" s="607"/>
      <c r="KAU71" s="598">
        <f t="shared" ref="KAU71" si="3778">KAU64-KAU69</f>
        <v>0</v>
      </c>
      <c r="KAV71" s="607"/>
      <c r="KAW71" s="598">
        <f t="shared" ref="KAW71" si="3779">KAW64-KAW69</f>
        <v>0</v>
      </c>
      <c r="KAX71" s="607"/>
      <c r="KAY71" s="598">
        <f t="shared" ref="KAY71" si="3780">KAY64-KAY69</f>
        <v>0</v>
      </c>
      <c r="KAZ71" s="607"/>
      <c r="KBA71" s="598">
        <f t="shared" ref="KBA71" si="3781">KBA64-KBA69</f>
        <v>0</v>
      </c>
      <c r="KBB71" s="607"/>
      <c r="KBC71" s="598">
        <f t="shared" ref="KBC71" si="3782">KBC64-KBC69</f>
        <v>0</v>
      </c>
      <c r="KBD71" s="607"/>
      <c r="KBE71" s="598">
        <f t="shared" ref="KBE71" si="3783">KBE64-KBE69</f>
        <v>0</v>
      </c>
      <c r="KBF71" s="607"/>
      <c r="KBG71" s="598">
        <f t="shared" ref="KBG71" si="3784">KBG64-KBG69</f>
        <v>0</v>
      </c>
      <c r="KBH71" s="607"/>
      <c r="KBI71" s="598">
        <f t="shared" ref="KBI71" si="3785">KBI64-KBI69</f>
        <v>0</v>
      </c>
      <c r="KBJ71" s="607"/>
      <c r="KBK71" s="598">
        <f t="shared" ref="KBK71" si="3786">KBK64-KBK69</f>
        <v>0</v>
      </c>
      <c r="KBL71" s="607"/>
      <c r="KBM71" s="598">
        <f t="shared" ref="KBM71" si="3787">KBM64-KBM69</f>
        <v>0</v>
      </c>
      <c r="KBN71" s="607"/>
      <c r="KBO71" s="598">
        <f t="shared" ref="KBO71" si="3788">KBO64-KBO69</f>
        <v>0</v>
      </c>
      <c r="KBP71" s="607"/>
      <c r="KBQ71" s="598">
        <f t="shared" ref="KBQ71" si="3789">KBQ64-KBQ69</f>
        <v>0</v>
      </c>
      <c r="KBR71" s="607"/>
      <c r="KBS71" s="598">
        <f t="shared" ref="KBS71" si="3790">KBS64-KBS69</f>
        <v>0</v>
      </c>
      <c r="KBT71" s="607"/>
      <c r="KBU71" s="598">
        <f t="shared" ref="KBU71" si="3791">KBU64-KBU69</f>
        <v>0</v>
      </c>
      <c r="KBV71" s="607"/>
      <c r="KBW71" s="598">
        <f t="shared" ref="KBW71" si="3792">KBW64-KBW69</f>
        <v>0</v>
      </c>
      <c r="KBX71" s="607"/>
      <c r="KBY71" s="598">
        <f t="shared" ref="KBY71" si="3793">KBY64-KBY69</f>
        <v>0</v>
      </c>
      <c r="KBZ71" s="607"/>
      <c r="KCA71" s="598">
        <f t="shared" ref="KCA71" si="3794">KCA64-KCA69</f>
        <v>0</v>
      </c>
      <c r="KCB71" s="607"/>
      <c r="KCC71" s="598">
        <f t="shared" ref="KCC71" si="3795">KCC64-KCC69</f>
        <v>0</v>
      </c>
      <c r="KCD71" s="607"/>
      <c r="KCE71" s="598">
        <f t="shared" ref="KCE71" si="3796">KCE64-KCE69</f>
        <v>0</v>
      </c>
      <c r="KCF71" s="607"/>
      <c r="KCG71" s="598">
        <f t="shared" ref="KCG71" si="3797">KCG64-KCG69</f>
        <v>0</v>
      </c>
      <c r="KCH71" s="607"/>
      <c r="KCI71" s="598">
        <f t="shared" ref="KCI71" si="3798">KCI64-KCI69</f>
        <v>0</v>
      </c>
      <c r="KCJ71" s="607"/>
      <c r="KCK71" s="598">
        <f t="shared" ref="KCK71" si="3799">KCK64-KCK69</f>
        <v>0</v>
      </c>
      <c r="KCL71" s="607"/>
      <c r="KCM71" s="598">
        <f t="shared" ref="KCM71" si="3800">KCM64-KCM69</f>
        <v>0</v>
      </c>
      <c r="KCN71" s="607"/>
      <c r="KCO71" s="598">
        <f t="shared" ref="KCO71" si="3801">KCO64-KCO69</f>
        <v>0</v>
      </c>
      <c r="KCP71" s="607"/>
      <c r="KCQ71" s="598">
        <f t="shared" ref="KCQ71" si="3802">KCQ64-KCQ69</f>
        <v>0</v>
      </c>
      <c r="KCR71" s="607"/>
      <c r="KCS71" s="598">
        <f t="shared" ref="KCS71" si="3803">KCS64-KCS69</f>
        <v>0</v>
      </c>
      <c r="KCT71" s="607"/>
      <c r="KCU71" s="598">
        <f t="shared" ref="KCU71" si="3804">KCU64-KCU69</f>
        <v>0</v>
      </c>
      <c r="KCV71" s="607"/>
      <c r="KCW71" s="598">
        <f t="shared" ref="KCW71" si="3805">KCW64-KCW69</f>
        <v>0</v>
      </c>
      <c r="KCX71" s="607"/>
      <c r="KCY71" s="598">
        <f t="shared" ref="KCY71" si="3806">KCY64-KCY69</f>
        <v>0</v>
      </c>
      <c r="KCZ71" s="607"/>
      <c r="KDA71" s="598">
        <f t="shared" ref="KDA71" si="3807">KDA64-KDA69</f>
        <v>0</v>
      </c>
      <c r="KDB71" s="607"/>
      <c r="KDC71" s="598">
        <f t="shared" ref="KDC71" si="3808">KDC64-KDC69</f>
        <v>0</v>
      </c>
      <c r="KDD71" s="607"/>
      <c r="KDE71" s="598">
        <f t="shared" ref="KDE71" si="3809">KDE64-KDE69</f>
        <v>0</v>
      </c>
      <c r="KDF71" s="607"/>
      <c r="KDG71" s="598">
        <f t="shared" ref="KDG71" si="3810">KDG64-KDG69</f>
        <v>0</v>
      </c>
      <c r="KDH71" s="607"/>
      <c r="KDI71" s="598">
        <f t="shared" ref="KDI71" si="3811">KDI64-KDI69</f>
        <v>0</v>
      </c>
      <c r="KDJ71" s="607"/>
      <c r="KDK71" s="598">
        <f t="shared" ref="KDK71" si="3812">KDK64-KDK69</f>
        <v>0</v>
      </c>
      <c r="KDL71" s="607"/>
      <c r="KDM71" s="598">
        <f t="shared" ref="KDM71" si="3813">KDM64-KDM69</f>
        <v>0</v>
      </c>
      <c r="KDN71" s="607"/>
      <c r="KDO71" s="598">
        <f t="shared" ref="KDO71" si="3814">KDO64-KDO69</f>
        <v>0</v>
      </c>
      <c r="KDP71" s="607"/>
      <c r="KDQ71" s="598">
        <f t="shared" ref="KDQ71" si="3815">KDQ64-KDQ69</f>
        <v>0</v>
      </c>
      <c r="KDR71" s="607"/>
      <c r="KDS71" s="598">
        <f t="shared" ref="KDS71" si="3816">KDS64-KDS69</f>
        <v>0</v>
      </c>
      <c r="KDT71" s="607"/>
      <c r="KDU71" s="598">
        <f t="shared" ref="KDU71" si="3817">KDU64-KDU69</f>
        <v>0</v>
      </c>
      <c r="KDV71" s="607"/>
      <c r="KDW71" s="598">
        <f t="shared" ref="KDW71" si="3818">KDW64-KDW69</f>
        <v>0</v>
      </c>
      <c r="KDX71" s="607"/>
      <c r="KDY71" s="598">
        <f t="shared" ref="KDY71" si="3819">KDY64-KDY69</f>
        <v>0</v>
      </c>
      <c r="KDZ71" s="607"/>
      <c r="KEA71" s="598">
        <f t="shared" ref="KEA71" si="3820">KEA64-KEA69</f>
        <v>0</v>
      </c>
      <c r="KEB71" s="607"/>
      <c r="KEC71" s="598">
        <f t="shared" ref="KEC71" si="3821">KEC64-KEC69</f>
        <v>0</v>
      </c>
      <c r="KED71" s="607"/>
      <c r="KEE71" s="598">
        <f t="shared" ref="KEE71" si="3822">KEE64-KEE69</f>
        <v>0</v>
      </c>
      <c r="KEF71" s="607"/>
      <c r="KEG71" s="598">
        <f t="shared" ref="KEG71" si="3823">KEG64-KEG69</f>
        <v>0</v>
      </c>
      <c r="KEH71" s="607"/>
      <c r="KEI71" s="598">
        <f t="shared" ref="KEI71" si="3824">KEI64-KEI69</f>
        <v>0</v>
      </c>
      <c r="KEJ71" s="607"/>
      <c r="KEK71" s="598">
        <f t="shared" ref="KEK71" si="3825">KEK64-KEK69</f>
        <v>0</v>
      </c>
      <c r="KEL71" s="607"/>
      <c r="KEM71" s="598">
        <f t="shared" ref="KEM71" si="3826">KEM64-KEM69</f>
        <v>0</v>
      </c>
      <c r="KEN71" s="607"/>
      <c r="KEO71" s="598">
        <f t="shared" ref="KEO71" si="3827">KEO64-KEO69</f>
        <v>0</v>
      </c>
      <c r="KEP71" s="607"/>
      <c r="KEQ71" s="598">
        <f t="shared" ref="KEQ71" si="3828">KEQ64-KEQ69</f>
        <v>0</v>
      </c>
      <c r="KER71" s="607"/>
      <c r="KES71" s="598">
        <f t="shared" ref="KES71" si="3829">KES64-KES69</f>
        <v>0</v>
      </c>
      <c r="KET71" s="607"/>
      <c r="KEU71" s="598">
        <f t="shared" ref="KEU71" si="3830">KEU64-KEU69</f>
        <v>0</v>
      </c>
      <c r="KEV71" s="607"/>
      <c r="KEW71" s="598">
        <f t="shared" ref="KEW71" si="3831">KEW64-KEW69</f>
        <v>0</v>
      </c>
      <c r="KEX71" s="607"/>
      <c r="KEY71" s="598">
        <f t="shared" ref="KEY71" si="3832">KEY64-KEY69</f>
        <v>0</v>
      </c>
      <c r="KEZ71" s="607"/>
      <c r="KFA71" s="598">
        <f t="shared" ref="KFA71" si="3833">KFA64-KFA69</f>
        <v>0</v>
      </c>
      <c r="KFB71" s="607"/>
      <c r="KFC71" s="598">
        <f t="shared" ref="KFC71" si="3834">KFC64-KFC69</f>
        <v>0</v>
      </c>
      <c r="KFD71" s="607"/>
      <c r="KFE71" s="598">
        <f t="shared" ref="KFE71" si="3835">KFE64-KFE69</f>
        <v>0</v>
      </c>
      <c r="KFF71" s="607"/>
      <c r="KFG71" s="598">
        <f t="shared" ref="KFG71" si="3836">KFG64-KFG69</f>
        <v>0</v>
      </c>
      <c r="KFH71" s="607"/>
      <c r="KFI71" s="598">
        <f t="shared" ref="KFI71" si="3837">KFI64-KFI69</f>
        <v>0</v>
      </c>
      <c r="KFJ71" s="607"/>
      <c r="KFK71" s="598">
        <f t="shared" ref="KFK71" si="3838">KFK64-KFK69</f>
        <v>0</v>
      </c>
      <c r="KFL71" s="607"/>
      <c r="KFM71" s="598">
        <f t="shared" ref="KFM71" si="3839">KFM64-KFM69</f>
        <v>0</v>
      </c>
      <c r="KFN71" s="607"/>
      <c r="KFO71" s="598">
        <f t="shared" ref="KFO71" si="3840">KFO64-KFO69</f>
        <v>0</v>
      </c>
      <c r="KFP71" s="607"/>
      <c r="KFQ71" s="598">
        <f t="shared" ref="KFQ71" si="3841">KFQ64-KFQ69</f>
        <v>0</v>
      </c>
      <c r="KFR71" s="607"/>
      <c r="KFS71" s="598">
        <f t="shared" ref="KFS71" si="3842">KFS64-KFS69</f>
        <v>0</v>
      </c>
      <c r="KFT71" s="607"/>
      <c r="KFU71" s="598">
        <f t="shared" ref="KFU71" si="3843">KFU64-KFU69</f>
        <v>0</v>
      </c>
      <c r="KFV71" s="607"/>
      <c r="KFW71" s="598">
        <f t="shared" ref="KFW71" si="3844">KFW64-KFW69</f>
        <v>0</v>
      </c>
      <c r="KFX71" s="607"/>
      <c r="KFY71" s="598">
        <f t="shared" ref="KFY71" si="3845">KFY64-KFY69</f>
        <v>0</v>
      </c>
      <c r="KFZ71" s="607"/>
      <c r="KGA71" s="598">
        <f t="shared" ref="KGA71" si="3846">KGA64-KGA69</f>
        <v>0</v>
      </c>
      <c r="KGB71" s="607"/>
      <c r="KGC71" s="598">
        <f t="shared" ref="KGC71" si="3847">KGC64-KGC69</f>
        <v>0</v>
      </c>
      <c r="KGD71" s="607"/>
      <c r="KGE71" s="598">
        <f t="shared" ref="KGE71" si="3848">KGE64-KGE69</f>
        <v>0</v>
      </c>
      <c r="KGF71" s="607"/>
      <c r="KGG71" s="598">
        <f t="shared" ref="KGG71" si="3849">KGG64-KGG69</f>
        <v>0</v>
      </c>
      <c r="KGH71" s="607"/>
      <c r="KGI71" s="598">
        <f t="shared" ref="KGI71" si="3850">KGI64-KGI69</f>
        <v>0</v>
      </c>
      <c r="KGJ71" s="607"/>
      <c r="KGK71" s="598">
        <f t="shared" ref="KGK71" si="3851">KGK64-KGK69</f>
        <v>0</v>
      </c>
      <c r="KGL71" s="607"/>
      <c r="KGM71" s="598">
        <f t="shared" ref="KGM71" si="3852">KGM64-KGM69</f>
        <v>0</v>
      </c>
      <c r="KGN71" s="607"/>
      <c r="KGO71" s="598">
        <f t="shared" ref="KGO71" si="3853">KGO64-KGO69</f>
        <v>0</v>
      </c>
      <c r="KGP71" s="607"/>
      <c r="KGQ71" s="598">
        <f t="shared" ref="KGQ71" si="3854">KGQ64-KGQ69</f>
        <v>0</v>
      </c>
      <c r="KGR71" s="607"/>
      <c r="KGS71" s="598">
        <f t="shared" ref="KGS71" si="3855">KGS64-KGS69</f>
        <v>0</v>
      </c>
      <c r="KGT71" s="607"/>
      <c r="KGU71" s="598">
        <f t="shared" ref="KGU71" si="3856">KGU64-KGU69</f>
        <v>0</v>
      </c>
      <c r="KGV71" s="607"/>
      <c r="KGW71" s="598">
        <f t="shared" ref="KGW71" si="3857">KGW64-KGW69</f>
        <v>0</v>
      </c>
      <c r="KGX71" s="607"/>
      <c r="KGY71" s="598">
        <f t="shared" ref="KGY71" si="3858">KGY64-KGY69</f>
        <v>0</v>
      </c>
      <c r="KGZ71" s="607"/>
      <c r="KHA71" s="598">
        <f t="shared" ref="KHA71" si="3859">KHA64-KHA69</f>
        <v>0</v>
      </c>
      <c r="KHB71" s="607"/>
      <c r="KHC71" s="598">
        <f t="shared" ref="KHC71" si="3860">KHC64-KHC69</f>
        <v>0</v>
      </c>
      <c r="KHD71" s="607"/>
      <c r="KHE71" s="598">
        <f t="shared" ref="KHE71" si="3861">KHE64-KHE69</f>
        <v>0</v>
      </c>
      <c r="KHF71" s="607"/>
      <c r="KHG71" s="598">
        <f t="shared" ref="KHG71" si="3862">KHG64-KHG69</f>
        <v>0</v>
      </c>
      <c r="KHH71" s="607"/>
      <c r="KHI71" s="598">
        <f t="shared" ref="KHI71" si="3863">KHI64-KHI69</f>
        <v>0</v>
      </c>
      <c r="KHJ71" s="607"/>
      <c r="KHK71" s="598">
        <f t="shared" ref="KHK71" si="3864">KHK64-KHK69</f>
        <v>0</v>
      </c>
      <c r="KHL71" s="607"/>
      <c r="KHM71" s="598">
        <f t="shared" ref="KHM71" si="3865">KHM64-KHM69</f>
        <v>0</v>
      </c>
      <c r="KHN71" s="607"/>
      <c r="KHO71" s="598">
        <f t="shared" ref="KHO71" si="3866">KHO64-KHO69</f>
        <v>0</v>
      </c>
      <c r="KHP71" s="607"/>
      <c r="KHQ71" s="598">
        <f t="shared" ref="KHQ71" si="3867">KHQ64-KHQ69</f>
        <v>0</v>
      </c>
      <c r="KHR71" s="607"/>
      <c r="KHS71" s="598">
        <f t="shared" ref="KHS71" si="3868">KHS64-KHS69</f>
        <v>0</v>
      </c>
      <c r="KHT71" s="607"/>
      <c r="KHU71" s="598">
        <f t="shared" ref="KHU71" si="3869">KHU64-KHU69</f>
        <v>0</v>
      </c>
      <c r="KHV71" s="607"/>
      <c r="KHW71" s="598">
        <f t="shared" ref="KHW71" si="3870">KHW64-KHW69</f>
        <v>0</v>
      </c>
      <c r="KHX71" s="607"/>
      <c r="KHY71" s="598">
        <f t="shared" ref="KHY71" si="3871">KHY64-KHY69</f>
        <v>0</v>
      </c>
      <c r="KHZ71" s="607"/>
      <c r="KIA71" s="598">
        <f t="shared" ref="KIA71" si="3872">KIA64-KIA69</f>
        <v>0</v>
      </c>
      <c r="KIB71" s="607"/>
      <c r="KIC71" s="598">
        <f t="shared" ref="KIC71" si="3873">KIC64-KIC69</f>
        <v>0</v>
      </c>
      <c r="KID71" s="607"/>
      <c r="KIE71" s="598">
        <f t="shared" ref="KIE71" si="3874">KIE64-KIE69</f>
        <v>0</v>
      </c>
      <c r="KIF71" s="607"/>
      <c r="KIG71" s="598">
        <f t="shared" ref="KIG71" si="3875">KIG64-KIG69</f>
        <v>0</v>
      </c>
      <c r="KIH71" s="607"/>
      <c r="KII71" s="598">
        <f t="shared" ref="KII71" si="3876">KII64-KII69</f>
        <v>0</v>
      </c>
      <c r="KIJ71" s="607"/>
      <c r="KIK71" s="598">
        <f t="shared" ref="KIK71" si="3877">KIK64-KIK69</f>
        <v>0</v>
      </c>
      <c r="KIL71" s="607"/>
      <c r="KIM71" s="598">
        <f t="shared" ref="KIM71" si="3878">KIM64-KIM69</f>
        <v>0</v>
      </c>
      <c r="KIN71" s="607"/>
      <c r="KIO71" s="598">
        <f t="shared" ref="KIO71" si="3879">KIO64-KIO69</f>
        <v>0</v>
      </c>
      <c r="KIP71" s="607"/>
      <c r="KIQ71" s="598">
        <f t="shared" ref="KIQ71" si="3880">KIQ64-KIQ69</f>
        <v>0</v>
      </c>
      <c r="KIR71" s="607"/>
      <c r="KIS71" s="598">
        <f t="shared" ref="KIS71" si="3881">KIS64-KIS69</f>
        <v>0</v>
      </c>
      <c r="KIT71" s="607"/>
      <c r="KIU71" s="598">
        <f t="shared" ref="KIU71" si="3882">KIU64-KIU69</f>
        <v>0</v>
      </c>
      <c r="KIV71" s="607"/>
      <c r="KIW71" s="598">
        <f t="shared" ref="KIW71" si="3883">KIW64-KIW69</f>
        <v>0</v>
      </c>
      <c r="KIX71" s="607"/>
      <c r="KIY71" s="598">
        <f t="shared" ref="KIY71" si="3884">KIY64-KIY69</f>
        <v>0</v>
      </c>
      <c r="KIZ71" s="607"/>
      <c r="KJA71" s="598">
        <f t="shared" ref="KJA71" si="3885">KJA64-KJA69</f>
        <v>0</v>
      </c>
      <c r="KJB71" s="607"/>
      <c r="KJC71" s="598">
        <f t="shared" ref="KJC71" si="3886">KJC64-KJC69</f>
        <v>0</v>
      </c>
      <c r="KJD71" s="607"/>
      <c r="KJE71" s="598">
        <f t="shared" ref="KJE71" si="3887">KJE64-KJE69</f>
        <v>0</v>
      </c>
      <c r="KJF71" s="607"/>
      <c r="KJG71" s="598">
        <f t="shared" ref="KJG71" si="3888">KJG64-KJG69</f>
        <v>0</v>
      </c>
      <c r="KJH71" s="607"/>
      <c r="KJI71" s="598">
        <f t="shared" ref="KJI71" si="3889">KJI64-KJI69</f>
        <v>0</v>
      </c>
      <c r="KJJ71" s="607"/>
      <c r="KJK71" s="598">
        <f t="shared" ref="KJK71" si="3890">KJK64-KJK69</f>
        <v>0</v>
      </c>
      <c r="KJL71" s="607"/>
      <c r="KJM71" s="598">
        <f t="shared" ref="KJM71" si="3891">KJM64-KJM69</f>
        <v>0</v>
      </c>
      <c r="KJN71" s="607"/>
      <c r="KJO71" s="598">
        <f t="shared" ref="KJO71" si="3892">KJO64-KJO69</f>
        <v>0</v>
      </c>
      <c r="KJP71" s="607"/>
      <c r="KJQ71" s="598">
        <f t="shared" ref="KJQ71" si="3893">KJQ64-KJQ69</f>
        <v>0</v>
      </c>
      <c r="KJR71" s="607"/>
      <c r="KJS71" s="598">
        <f t="shared" ref="KJS71" si="3894">KJS64-KJS69</f>
        <v>0</v>
      </c>
      <c r="KJT71" s="607"/>
      <c r="KJU71" s="598">
        <f t="shared" ref="KJU71" si="3895">KJU64-KJU69</f>
        <v>0</v>
      </c>
      <c r="KJV71" s="607"/>
      <c r="KJW71" s="598">
        <f t="shared" ref="KJW71" si="3896">KJW64-KJW69</f>
        <v>0</v>
      </c>
      <c r="KJX71" s="607"/>
      <c r="KJY71" s="598">
        <f t="shared" ref="KJY71" si="3897">KJY64-KJY69</f>
        <v>0</v>
      </c>
      <c r="KJZ71" s="607"/>
      <c r="KKA71" s="598">
        <f t="shared" ref="KKA71" si="3898">KKA64-KKA69</f>
        <v>0</v>
      </c>
      <c r="KKB71" s="607"/>
      <c r="KKC71" s="598">
        <f t="shared" ref="KKC71" si="3899">KKC64-KKC69</f>
        <v>0</v>
      </c>
      <c r="KKD71" s="607"/>
      <c r="KKE71" s="598">
        <f t="shared" ref="KKE71" si="3900">KKE64-KKE69</f>
        <v>0</v>
      </c>
      <c r="KKF71" s="607"/>
      <c r="KKG71" s="598">
        <f t="shared" ref="KKG71" si="3901">KKG64-KKG69</f>
        <v>0</v>
      </c>
      <c r="KKH71" s="607"/>
      <c r="KKI71" s="598">
        <f t="shared" ref="KKI71" si="3902">KKI64-KKI69</f>
        <v>0</v>
      </c>
      <c r="KKJ71" s="607"/>
      <c r="KKK71" s="598">
        <f t="shared" ref="KKK71" si="3903">KKK64-KKK69</f>
        <v>0</v>
      </c>
      <c r="KKL71" s="607"/>
      <c r="KKM71" s="598">
        <f t="shared" ref="KKM71" si="3904">KKM64-KKM69</f>
        <v>0</v>
      </c>
      <c r="KKN71" s="607"/>
      <c r="KKO71" s="598">
        <f t="shared" ref="KKO71" si="3905">KKO64-KKO69</f>
        <v>0</v>
      </c>
      <c r="KKP71" s="607"/>
      <c r="KKQ71" s="598">
        <f t="shared" ref="KKQ71" si="3906">KKQ64-KKQ69</f>
        <v>0</v>
      </c>
      <c r="KKR71" s="607"/>
      <c r="KKS71" s="598">
        <f t="shared" ref="KKS71" si="3907">KKS64-KKS69</f>
        <v>0</v>
      </c>
      <c r="KKT71" s="607"/>
      <c r="KKU71" s="598">
        <f t="shared" ref="KKU71" si="3908">KKU64-KKU69</f>
        <v>0</v>
      </c>
      <c r="KKV71" s="607"/>
      <c r="KKW71" s="598">
        <f t="shared" ref="KKW71" si="3909">KKW64-KKW69</f>
        <v>0</v>
      </c>
      <c r="KKX71" s="607"/>
      <c r="KKY71" s="598">
        <f t="shared" ref="KKY71" si="3910">KKY64-KKY69</f>
        <v>0</v>
      </c>
      <c r="KKZ71" s="607"/>
      <c r="KLA71" s="598">
        <f t="shared" ref="KLA71" si="3911">KLA64-KLA69</f>
        <v>0</v>
      </c>
      <c r="KLB71" s="607"/>
      <c r="KLC71" s="598">
        <f t="shared" ref="KLC71" si="3912">KLC64-KLC69</f>
        <v>0</v>
      </c>
      <c r="KLD71" s="607"/>
      <c r="KLE71" s="598">
        <f t="shared" ref="KLE71" si="3913">KLE64-KLE69</f>
        <v>0</v>
      </c>
      <c r="KLF71" s="607"/>
      <c r="KLG71" s="598">
        <f t="shared" ref="KLG71" si="3914">KLG64-KLG69</f>
        <v>0</v>
      </c>
      <c r="KLH71" s="607"/>
      <c r="KLI71" s="598">
        <f t="shared" ref="KLI71" si="3915">KLI64-KLI69</f>
        <v>0</v>
      </c>
      <c r="KLJ71" s="607"/>
      <c r="KLK71" s="598">
        <f t="shared" ref="KLK71" si="3916">KLK64-KLK69</f>
        <v>0</v>
      </c>
      <c r="KLL71" s="607"/>
      <c r="KLM71" s="598">
        <f t="shared" ref="KLM71" si="3917">KLM64-KLM69</f>
        <v>0</v>
      </c>
      <c r="KLN71" s="607"/>
      <c r="KLO71" s="598">
        <f t="shared" ref="KLO71" si="3918">KLO64-KLO69</f>
        <v>0</v>
      </c>
      <c r="KLP71" s="607"/>
      <c r="KLQ71" s="598">
        <f t="shared" ref="KLQ71" si="3919">KLQ64-KLQ69</f>
        <v>0</v>
      </c>
      <c r="KLR71" s="607"/>
      <c r="KLS71" s="598">
        <f t="shared" ref="KLS71" si="3920">KLS64-KLS69</f>
        <v>0</v>
      </c>
      <c r="KLT71" s="607"/>
      <c r="KLU71" s="598">
        <f t="shared" ref="KLU71" si="3921">KLU64-KLU69</f>
        <v>0</v>
      </c>
      <c r="KLV71" s="607"/>
      <c r="KLW71" s="598">
        <f t="shared" ref="KLW71" si="3922">KLW64-KLW69</f>
        <v>0</v>
      </c>
      <c r="KLX71" s="607"/>
      <c r="KLY71" s="598">
        <f t="shared" ref="KLY71" si="3923">KLY64-KLY69</f>
        <v>0</v>
      </c>
      <c r="KLZ71" s="607"/>
      <c r="KMA71" s="598">
        <f t="shared" ref="KMA71" si="3924">KMA64-KMA69</f>
        <v>0</v>
      </c>
      <c r="KMB71" s="607"/>
      <c r="KMC71" s="598">
        <f t="shared" ref="KMC71" si="3925">KMC64-KMC69</f>
        <v>0</v>
      </c>
      <c r="KMD71" s="607"/>
      <c r="KME71" s="598">
        <f t="shared" ref="KME71" si="3926">KME64-KME69</f>
        <v>0</v>
      </c>
      <c r="KMF71" s="607"/>
      <c r="KMG71" s="598">
        <f t="shared" ref="KMG71" si="3927">KMG64-KMG69</f>
        <v>0</v>
      </c>
      <c r="KMH71" s="607"/>
      <c r="KMI71" s="598">
        <f t="shared" ref="KMI71" si="3928">KMI64-KMI69</f>
        <v>0</v>
      </c>
      <c r="KMJ71" s="607"/>
      <c r="KMK71" s="598">
        <f t="shared" ref="KMK71" si="3929">KMK64-KMK69</f>
        <v>0</v>
      </c>
      <c r="KML71" s="607"/>
      <c r="KMM71" s="598">
        <f t="shared" ref="KMM71" si="3930">KMM64-KMM69</f>
        <v>0</v>
      </c>
      <c r="KMN71" s="607"/>
      <c r="KMO71" s="598">
        <f t="shared" ref="KMO71" si="3931">KMO64-KMO69</f>
        <v>0</v>
      </c>
      <c r="KMP71" s="607"/>
      <c r="KMQ71" s="598">
        <f t="shared" ref="KMQ71" si="3932">KMQ64-KMQ69</f>
        <v>0</v>
      </c>
      <c r="KMR71" s="607"/>
      <c r="KMS71" s="598">
        <f t="shared" ref="KMS71" si="3933">KMS64-KMS69</f>
        <v>0</v>
      </c>
      <c r="KMT71" s="607"/>
      <c r="KMU71" s="598">
        <f t="shared" ref="KMU71" si="3934">KMU64-KMU69</f>
        <v>0</v>
      </c>
      <c r="KMV71" s="607"/>
      <c r="KMW71" s="598">
        <f t="shared" ref="KMW71" si="3935">KMW64-KMW69</f>
        <v>0</v>
      </c>
      <c r="KMX71" s="607"/>
      <c r="KMY71" s="598">
        <f t="shared" ref="KMY71" si="3936">KMY64-KMY69</f>
        <v>0</v>
      </c>
      <c r="KMZ71" s="607"/>
      <c r="KNA71" s="598">
        <f t="shared" ref="KNA71" si="3937">KNA64-KNA69</f>
        <v>0</v>
      </c>
      <c r="KNB71" s="607"/>
      <c r="KNC71" s="598">
        <f t="shared" ref="KNC71" si="3938">KNC64-KNC69</f>
        <v>0</v>
      </c>
      <c r="KND71" s="607"/>
      <c r="KNE71" s="598">
        <f t="shared" ref="KNE71" si="3939">KNE64-KNE69</f>
        <v>0</v>
      </c>
      <c r="KNF71" s="607"/>
      <c r="KNG71" s="598">
        <f t="shared" ref="KNG71" si="3940">KNG64-KNG69</f>
        <v>0</v>
      </c>
      <c r="KNH71" s="607"/>
      <c r="KNI71" s="598">
        <f t="shared" ref="KNI71" si="3941">KNI64-KNI69</f>
        <v>0</v>
      </c>
      <c r="KNJ71" s="607"/>
      <c r="KNK71" s="598">
        <f t="shared" ref="KNK71" si="3942">KNK64-KNK69</f>
        <v>0</v>
      </c>
      <c r="KNL71" s="607"/>
      <c r="KNM71" s="598">
        <f t="shared" ref="KNM71" si="3943">KNM64-KNM69</f>
        <v>0</v>
      </c>
      <c r="KNN71" s="607"/>
      <c r="KNO71" s="598">
        <f t="shared" ref="KNO71" si="3944">KNO64-KNO69</f>
        <v>0</v>
      </c>
      <c r="KNP71" s="607"/>
      <c r="KNQ71" s="598">
        <f t="shared" ref="KNQ71" si="3945">KNQ64-KNQ69</f>
        <v>0</v>
      </c>
      <c r="KNR71" s="607"/>
      <c r="KNS71" s="598">
        <f t="shared" ref="KNS71" si="3946">KNS64-KNS69</f>
        <v>0</v>
      </c>
      <c r="KNT71" s="607"/>
      <c r="KNU71" s="598">
        <f t="shared" ref="KNU71" si="3947">KNU64-KNU69</f>
        <v>0</v>
      </c>
      <c r="KNV71" s="607"/>
      <c r="KNW71" s="598">
        <f t="shared" ref="KNW71" si="3948">KNW64-KNW69</f>
        <v>0</v>
      </c>
      <c r="KNX71" s="607"/>
      <c r="KNY71" s="598">
        <f t="shared" ref="KNY71" si="3949">KNY64-KNY69</f>
        <v>0</v>
      </c>
      <c r="KNZ71" s="607"/>
      <c r="KOA71" s="598">
        <f t="shared" ref="KOA71" si="3950">KOA64-KOA69</f>
        <v>0</v>
      </c>
      <c r="KOB71" s="607"/>
      <c r="KOC71" s="598">
        <f t="shared" ref="KOC71" si="3951">KOC64-KOC69</f>
        <v>0</v>
      </c>
      <c r="KOD71" s="607"/>
      <c r="KOE71" s="598">
        <f t="shared" ref="KOE71" si="3952">KOE64-KOE69</f>
        <v>0</v>
      </c>
      <c r="KOF71" s="607"/>
      <c r="KOG71" s="598">
        <f t="shared" ref="KOG71" si="3953">KOG64-KOG69</f>
        <v>0</v>
      </c>
      <c r="KOH71" s="607"/>
      <c r="KOI71" s="598">
        <f t="shared" ref="KOI71" si="3954">KOI64-KOI69</f>
        <v>0</v>
      </c>
      <c r="KOJ71" s="607"/>
      <c r="KOK71" s="598">
        <f t="shared" ref="KOK71" si="3955">KOK64-KOK69</f>
        <v>0</v>
      </c>
      <c r="KOL71" s="607"/>
      <c r="KOM71" s="598">
        <f t="shared" ref="KOM71" si="3956">KOM64-KOM69</f>
        <v>0</v>
      </c>
      <c r="KON71" s="607"/>
      <c r="KOO71" s="598">
        <f t="shared" ref="KOO71" si="3957">KOO64-KOO69</f>
        <v>0</v>
      </c>
      <c r="KOP71" s="607"/>
      <c r="KOQ71" s="598">
        <f t="shared" ref="KOQ71" si="3958">KOQ64-KOQ69</f>
        <v>0</v>
      </c>
      <c r="KOR71" s="607"/>
      <c r="KOS71" s="598">
        <f t="shared" ref="KOS71" si="3959">KOS64-KOS69</f>
        <v>0</v>
      </c>
      <c r="KOT71" s="607"/>
      <c r="KOU71" s="598">
        <f t="shared" ref="KOU71" si="3960">KOU64-KOU69</f>
        <v>0</v>
      </c>
      <c r="KOV71" s="607"/>
      <c r="KOW71" s="598">
        <f t="shared" ref="KOW71" si="3961">KOW64-KOW69</f>
        <v>0</v>
      </c>
      <c r="KOX71" s="607"/>
      <c r="KOY71" s="598">
        <f t="shared" ref="KOY71" si="3962">KOY64-KOY69</f>
        <v>0</v>
      </c>
      <c r="KOZ71" s="607"/>
      <c r="KPA71" s="598">
        <f t="shared" ref="KPA71" si="3963">KPA64-KPA69</f>
        <v>0</v>
      </c>
      <c r="KPB71" s="607"/>
      <c r="KPC71" s="598">
        <f t="shared" ref="KPC71" si="3964">KPC64-KPC69</f>
        <v>0</v>
      </c>
      <c r="KPD71" s="607"/>
      <c r="KPE71" s="598">
        <f t="shared" ref="KPE71" si="3965">KPE64-KPE69</f>
        <v>0</v>
      </c>
      <c r="KPF71" s="607"/>
      <c r="KPG71" s="598">
        <f t="shared" ref="KPG71" si="3966">KPG64-KPG69</f>
        <v>0</v>
      </c>
      <c r="KPH71" s="607"/>
      <c r="KPI71" s="598">
        <f t="shared" ref="KPI71" si="3967">KPI64-KPI69</f>
        <v>0</v>
      </c>
      <c r="KPJ71" s="607"/>
      <c r="KPK71" s="598">
        <f t="shared" ref="KPK71" si="3968">KPK64-KPK69</f>
        <v>0</v>
      </c>
      <c r="KPL71" s="607"/>
      <c r="KPM71" s="598">
        <f t="shared" ref="KPM71" si="3969">KPM64-KPM69</f>
        <v>0</v>
      </c>
      <c r="KPN71" s="607"/>
      <c r="KPO71" s="598">
        <f t="shared" ref="KPO71" si="3970">KPO64-KPO69</f>
        <v>0</v>
      </c>
      <c r="KPP71" s="607"/>
      <c r="KPQ71" s="598">
        <f t="shared" ref="KPQ71" si="3971">KPQ64-KPQ69</f>
        <v>0</v>
      </c>
      <c r="KPR71" s="607"/>
      <c r="KPS71" s="598">
        <f t="shared" ref="KPS71" si="3972">KPS64-KPS69</f>
        <v>0</v>
      </c>
      <c r="KPT71" s="607"/>
      <c r="KPU71" s="598">
        <f t="shared" ref="KPU71" si="3973">KPU64-KPU69</f>
        <v>0</v>
      </c>
      <c r="KPV71" s="607"/>
      <c r="KPW71" s="598">
        <f t="shared" ref="KPW71" si="3974">KPW64-KPW69</f>
        <v>0</v>
      </c>
      <c r="KPX71" s="607"/>
      <c r="KPY71" s="598">
        <f t="shared" ref="KPY71" si="3975">KPY64-KPY69</f>
        <v>0</v>
      </c>
      <c r="KPZ71" s="607"/>
      <c r="KQA71" s="598">
        <f t="shared" ref="KQA71" si="3976">KQA64-KQA69</f>
        <v>0</v>
      </c>
      <c r="KQB71" s="607"/>
      <c r="KQC71" s="598">
        <f t="shared" ref="KQC71" si="3977">KQC64-KQC69</f>
        <v>0</v>
      </c>
      <c r="KQD71" s="607"/>
      <c r="KQE71" s="598">
        <f t="shared" ref="KQE71" si="3978">KQE64-KQE69</f>
        <v>0</v>
      </c>
      <c r="KQF71" s="607"/>
      <c r="KQG71" s="598">
        <f t="shared" ref="KQG71" si="3979">KQG64-KQG69</f>
        <v>0</v>
      </c>
      <c r="KQH71" s="607"/>
      <c r="KQI71" s="598">
        <f t="shared" ref="KQI71" si="3980">KQI64-KQI69</f>
        <v>0</v>
      </c>
      <c r="KQJ71" s="607"/>
      <c r="KQK71" s="598">
        <f t="shared" ref="KQK71" si="3981">KQK64-KQK69</f>
        <v>0</v>
      </c>
      <c r="KQL71" s="607"/>
      <c r="KQM71" s="598">
        <f t="shared" ref="KQM71" si="3982">KQM64-KQM69</f>
        <v>0</v>
      </c>
      <c r="KQN71" s="607"/>
      <c r="KQO71" s="598">
        <f t="shared" ref="KQO71" si="3983">KQO64-KQO69</f>
        <v>0</v>
      </c>
      <c r="KQP71" s="607"/>
      <c r="KQQ71" s="598">
        <f t="shared" ref="KQQ71" si="3984">KQQ64-KQQ69</f>
        <v>0</v>
      </c>
      <c r="KQR71" s="607"/>
      <c r="KQS71" s="598">
        <f t="shared" ref="KQS71" si="3985">KQS64-KQS69</f>
        <v>0</v>
      </c>
      <c r="KQT71" s="607"/>
      <c r="KQU71" s="598">
        <f t="shared" ref="KQU71" si="3986">KQU64-KQU69</f>
        <v>0</v>
      </c>
      <c r="KQV71" s="607"/>
      <c r="KQW71" s="598">
        <f t="shared" ref="KQW71" si="3987">KQW64-KQW69</f>
        <v>0</v>
      </c>
      <c r="KQX71" s="607"/>
      <c r="KQY71" s="598">
        <f t="shared" ref="KQY71" si="3988">KQY64-KQY69</f>
        <v>0</v>
      </c>
      <c r="KQZ71" s="607"/>
      <c r="KRA71" s="598">
        <f t="shared" ref="KRA71" si="3989">KRA64-KRA69</f>
        <v>0</v>
      </c>
      <c r="KRB71" s="607"/>
      <c r="KRC71" s="598">
        <f t="shared" ref="KRC71" si="3990">KRC64-KRC69</f>
        <v>0</v>
      </c>
      <c r="KRD71" s="607"/>
      <c r="KRE71" s="598">
        <f t="shared" ref="KRE71" si="3991">KRE64-KRE69</f>
        <v>0</v>
      </c>
      <c r="KRF71" s="607"/>
      <c r="KRG71" s="598">
        <f t="shared" ref="KRG71" si="3992">KRG64-KRG69</f>
        <v>0</v>
      </c>
      <c r="KRH71" s="607"/>
      <c r="KRI71" s="598">
        <f t="shared" ref="KRI71" si="3993">KRI64-KRI69</f>
        <v>0</v>
      </c>
      <c r="KRJ71" s="607"/>
      <c r="KRK71" s="598">
        <f t="shared" ref="KRK71" si="3994">KRK64-KRK69</f>
        <v>0</v>
      </c>
      <c r="KRL71" s="607"/>
      <c r="KRM71" s="598">
        <f t="shared" ref="KRM71" si="3995">KRM64-KRM69</f>
        <v>0</v>
      </c>
      <c r="KRN71" s="607"/>
      <c r="KRO71" s="598">
        <f t="shared" ref="KRO71" si="3996">KRO64-KRO69</f>
        <v>0</v>
      </c>
      <c r="KRP71" s="607"/>
      <c r="KRQ71" s="598">
        <f t="shared" ref="KRQ71" si="3997">KRQ64-KRQ69</f>
        <v>0</v>
      </c>
      <c r="KRR71" s="607"/>
      <c r="KRS71" s="598">
        <f t="shared" ref="KRS71" si="3998">KRS64-KRS69</f>
        <v>0</v>
      </c>
      <c r="KRT71" s="607"/>
      <c r="KRU71" s="598">
        <f t="shared" ref="KRU71" si="3999">KRU64-KRU69</f>
        <v>0</v>
      </c>
      <c r="KRV71" s="607"/>
      <c r="KRW71" s="598">
        <f t="shared" ref="KRW71" si="4000">KRW64-KRW69</f>
        <v>0</v>
      </c>
      <c r="KRX71" s="607"/>
      <c r="KRY71" s="598">
        <f t="shared" ref="KRY71" si="4001">KRY64-KRY69</f>
        <v>0</v>
      </c>
      <c r="KRZ71" s="607"/>
      <c r="KSA71" s="598">
        <f t="shared" ref="KSA71" si="4002">KSA64-KSA69</f>
        <v>0</v>
      </c>
      <c r="KSB71" s="607"/>
      <c r="KSC71" s="598">
        <f t="shared" ref="KSC71" si="4003">KSC64-KSC69</f>
        <v>0</v>
      </c>
      <c r="KSD71" s="607"/>
      <c r="KSE71" s="598">
        <f t="shared" ref="KSE71" si="4004">KSE64-KSE69</f>
        <v>0</v>
      </c>
      <c r="KSF71" s="607"/>
      <c r="KSG71" s="598">
        <f t="shared" ref="KSG71" si="4005">KSG64-KSG69</f>
        <v>0</v>
      </c>
      <c r="KSH71" s="607"/>
      <c r="KSI71" s="598">
        <f t="shared" ref="KSI71" si="4006">KSI64-KSI69</f>
        <v>0</v>
      </c>
      <c r="KSJ71" s="607"/>
      <c r="KSK71" s="598">
        <f t="shared" ref="KSK71" si="4007">KSK64-KSK69</f>
        <v>0</v>
      </c>
      <c r="KSL71" s="607"/>
      <c r="KSM71" s="598">
        <f t="shared" ref="KSM71" si="4008">KSM64-KSM69</f>
        <v>0</v>
      </c>
      <c r="KSN71" s="607"/>
      <c r="KSO71" s="598">
        <f t="shared" ref="KSO71" si="4009">KSO64-KSO69</f>
        <v>0</v>
      </c>
      <c r="KSP71" s="607"/>
      <c r="KSQ71" s="598">
        <f t="shared" ref="KSQ71" si="4010">KSQ64-KSQ69</f>
        <v>0</v>
      </c>
      <c r="KSR71" s="607"/>
      <c r="KSS71" s="598">
        <f t="shared" ref="KSS71" si="4011">KSS64-KSS69</f>
        <v>0</v>
      </c>
      <c r="KST71" s="607"/>
      <c r="KSU71" s="598">
        <f t="shared" ref="KSU71" si="4012">KSU64-KSU69</f>
        <v>0</v>
      </c>
      <c r="KSV71" s="607"/>
      <c r="KSW71" s="598">
        <f t="shared" ref="KSW71" si="4013">KSW64-KSW69</f>
        <v>0</v>
      </c>
      <c r="KSX71" s="607"/>
      <c r="KSY71" s="598">
        <f t="shared" ref="KSY71" si="4014">KSY64-KSY69</f>
        <v>0</v>
      </c>
      <c r="KSZ71" s="607"/>
      <c r="KTA71" s="598">
        <f t="shared" ref="KTA71" si="4015">KTA64-KTA69</f>
        <v>0</v>
      </c>
      <c r="KTB71" s="607"/>
      <c r="KTC71" s="598">
        <f t="shared" ref="KTC71" si="4016">KTC64-KTC69</f>
        <v>0</v>
      </c>
      <c r="KTD71" s="607"/>
      <c r="KTE71" s="598">
        <f t="shared" ref="KTE71" si="4017">KTE64-KTE69</f>
        <v>0</v>
      </c>
      <c r="KTF71" s="607"/>
      <c r="KTG71" s="598">
        <f t="shared" ref="KTG71" si="4018">KTG64-KTG69</f>
        <v>0</v>
      </c>
      <c r="KTH71" s="607"/>
      <c r="KTI71" s="598">
        <f t="shared" ref="KTI71" si="4019">KTI64-KTI69</f>
        <v>0</v>
      </c>
      <c r="KTJ71" s="607"/>
      <c r="KTK71" s="598">
        <f t="shared" ref="KTK71" si="4020">KTK64-KTK69</f>
        <v>0</v>
      </c>
      <c r="KTL71" s="607"/>
      <c r="KTM71" s="598">
        <f t="shared" ref="KTM71" si="4021">KTM64-KTM69</f>
        <v>0</v>
      </c>
      <c r="KTN71" s="607"/>
      <c r="KTO71" s="598">
        <f t="shared" ref="KTO71" si="4022">KTO64-KTO69</f>
        <v>0</v>
      </c>
      <c r="KTP71" s="607"/>
      <c r="KTQ71" s="598">
        <f t="shared" ref="KTQ71" si="4023">KTQ64-KTQ69</f>
        <v>0</v>
      </c>
      <c r="KTR71" s="607"/>
      <c r="KTS71" s="598">
        <f t="shared" ref="KTS71" si="4024">KTS64-KTS69</f>
        <v>0</v>
      </c>
      <c r="KTT71" s="607"/>
      <c r="KTU71" s="598">
        <f t="shared" ref="KTU71" si="4025">KTU64-KTU69</f>
        <v>0</v>
      </c>
      <c r="KTV71" s="607"/>
      <c r="KTW71" s="598">
        <f t="shared" ref="KTW71" si="4026">KTW64-KTW69</f>
        <v>0</v>
      </c>
      <c r="KTX71" s="607"/>
      <c r="KTY71" s="598">
        <f t="shared" ref="KTY71" si="4027">KTY64-KTY69</f>
        <v>0</v>
      </c>
      <c r="KTZ71" s="607"/>
      <c r="KUA71" s="598">
        <f t="shared" ref="KUA71" si="4028">KUA64-KUA69</f>
        <v>0</v>
      </c>
      <c r="KUB71" s="607"/>
      <c r="KUC71" s="598">
        <f t="shared" ref="KUC71" si="4029">KUC64-KUC69</f>
        <v>0</v>
      </c>
      <c r="KUD71" s="607"/>
      <c r="KUE71" s="598">
        <f t="shared" ref="KUE71" si="4030">KUE64-KUE69</f>
        <v>0</v>
      </c>
      <c r="KUF71" s="607"/>
      <c r="KUG71" s="598">
        <f t="shared" ref="KUG71" si="4031">KUG64-KUG69</f>
        <v>0</v>
      </c>
      <c r="KUH71" s="607"/>
      <c r="KUI71" s="598">
        <f t="shared" ref="KUI71" si="4032">KUI64-KUI69</f>
        <v>0</v>
      </c>
      <c r="KUJ71" s="607"/>
      <c r="KUK71" s="598">
        <f t="shared" ref="KUK71" si="4033">KUK64-KUK69</f>
        <v>0</v>
      </c>
      <c r="KUL71" s="607"/>
      <c r="KUM71" s="598">
        <f t="shared" ref="KUM71" si="4034">KUM64-KUM69</f>
        <v>0</v>
      </c>
      <c r="KUN71" s="607"/>
      <c r="KUO71" s="598">
        <f t="shared" ref="KUO71" si="4035">KUO64-KUO69</f>
        <v>0</v>
      </c>
      <c r="KUP71" s="607"/>
      <c r="KUQ71" s="598">
        <f t="shared" ref="KUQ71" si="4036">KUQ64-KUQ69</f>
        <v>0</v>
      </c>
      <c r="KUR71" s="607"/>
      <c r="KUS71" s="598">
        <f t="shared" ref="KUS71" si="4037">KUS64-KUS69</f>
        <v>0</v>
      </c>
      <c r="KUT71" s="607"/>
      <c r="KUU71" s="598">
        <f t="shared" ref="KUU71" si="4038">KUU64-KUU69</f>
        <v>0</v>
      </c>
      <c r="KUV71" s="607"/>
      <c r="KUW71" s="598">
        <f t="shared" ref="KUW71" si="4039">KUW64-KUW69</f>
        <v>0</v>
      </c>
      <c r="KUX71" s="607"/>
      <c r="KUY71" s="598">
        <f t="shared" ref="KUY71" si="4040">KUY64-KUY69</f>
        <v>0</v>
      </c>
      <c r="KUZ71" s="607"/>
      <c r="KVA71" s="598">
        <f t="shared" ref="KVA71" si="4041">KVA64-KVA69</f>
        <v>0</v>
      </c>
      <c r="KVB71" s="607"/>
      <c r="KVC71" s="598">
        <f t="shared" ref="KVC71" si="4042">KVC64-KVC69</f>
        <v>0</v>
      </c>
      <c r="KVD71" s="607"/>
      <c r="KVE71" s="598">
        <f t="shared" ref="KVE71" si="4043">KVE64-KVE69</f>
        <v>0</v>
      </c>
      <c r="KVF71" s="607"/>
      <c r="KVG71" s="598">
        <f t="shared" ref="KVG71" si="4044">KVG64-KVG69</f>
        <v>0</v>
      </c>
      <c r="KVH71" s="607"/>
      <c r="KVI71" s="598">
        <f t="shared" ref="KVI71" si="4045">KVI64-KVI69</f>
        <v>0</v>
      </c>
      <c r="KVJ71" s="607"/>
      <c r="KVK71" s="598">
        <f t="shared" ref="KVK71" si="4046">KVK64-KVK69</f>
        <v>0</v>
      </c>
      <c r="KVL71" s="607"/>
      <c r="KVM71" s="598">
        <f t="shared" ref="KVM71" si="4047">KVM64-KVM69</f>
        <v>0</v>
      </c>
      <c r="KVN71" s="607"/>
      <c r="KVO71" s="598">
        <f t="shared" ref="KVO71" si="4048">KVO64-KVO69</f>
        <v>0</v>
      </c>
      <c r="KVP71" s="607"/>
      <c r="KVQ71" s="598">
        <f t="shared" ref="KVQ71" si="4049">KVQ64-KVQ69</f>
        <v>0</v>
      </c>
      <c r="KVR71" s="607"/>
      <c r="KVS71" s="598">
        <f t="shared" ref="KVS71" si="4050">KVS64-KVS69</f>
        <v>0</v>
      </c>
      <c r="KVT71" s="607"/>
      <c r="KVU71" s="598">
        <f t="shared" ref="KVU71" si="4051">KVU64-KVU69</f>
        <v>0</v>
      </c>
      <c r="KVV71" s="607"/>
      <c r="KVW71" s="598">
        <f t="shared" ref="KVW71" si="4052">KVW64-KVW69</f>
        <v>0</v>
      </c>
      <c r="KVX71" s="607"/>
      <c r="KVY71" s="598">
        <f t="shared" ref="KVY71" si="4053">KVY64-KVY69</f>
        <v>0</v>
      </c>
      <c r="KVZ71" s="607"/>
      <c r="KWA71" s="598">
        <f t="shared" ref="KWA71" si="4054">KWA64-KWA69</f>
        <v>0</v>
      </c>
      <c r="KWB71" s="607"/>
      <c r="KWC71" s="598">
        <f t="shared" ref="KWC71" si="4055">KWC64-KWC69</f>
        <v>0</v>
      </c>
      <c r="KWD71" s="607"/>
      <c r="KWE71" s="598">
        <f t="shared" ref="KWE71" si="4056">KWE64-KWE69</f>
        <v>0</v>
      </c>
      <c r="KWF71" s="607"/>
      <c r="KWG71" s="598">
        <f t="shared" ref="KWG71" si="4057">KWG64-KWG69</f>
        <v>0</v>
      </c>
      <c r="KWH71" s="607"/>
      <c r="KWI71" s="598">
        <f t="shared" ref="KWI71" si="4058">KWI64-KWI69</f>
        <v>0</v>
      </c>
      <c r="KWJ71" s="607"/>
      <c r="KWK71" s="598">
        <f t="shared" ref="KWK71" si="4059">KWK64-KWK69</f>
        <v>0</v>
      </c>
      <c r="KWL71" s="607"/>
      <c r="KWM71" s="598">
        <f t="shared" ref="KWM71" si="4060">KWM64-KWM69</f>
        <v>0</v>
      </c>
      <c r="KWN71" s="607"/>
      <c r="KWO71" s="598">
        <f t="shared" ref="KWO71" si="4061">KWO64-KWO69</f>
        <v>0</v>
      </c>
      <c r="KWP71" s="607"/>
      <c r="KWQ71" s="598">
        <f t="shared" ref="KWQ71" si="4062">KWQ64-KWQ69</f>
        <v>0</v>
      </c>
      <c r="KWR71" s="607"/>
      <c r="KWS71" s="598">
        <f t="shared" ref="KWS71" si="4063">KWS64-KWS69</f>
        <v>0</v>
      </c>
      <c r="KWT71" s="607"/>
      <c r="KWU71" s="598">
        <f t="shared" ref="KWU71" si="4064">KWU64-KWU69</f>
        <v>0</v>
      </c>
      <c r="KWV71" s="607"/>
      <c r="KWW71" s="598">
        <f t="shared" ref="KWW71" si="4065">KWW64-KWW69</f>
        <v>0</v>
      </c>
      <c r="KWX71" s="607"/>
      <c r="KWY71" s="598">
        <f t="shared" ref="KWY71" si="4066">KWY64-KWY69</f>
        <v>0</v>
      </c>
      <c r="KWZ71" s="607"/>
      <c r="KXA71" s="598">
        <f t="shared" ref="KXA71" si="4067">KXA64-KXA69</f>
        <v>0</v>
      </c>
      <c r="KXB71" s="607"/>
      <c r="KXC71" s="598">
        <f t="shared" ref="KXC71" si="4068">KXC64-KXC69</f>
        <v>0</v>
      </c>
      <c r="KXD71" s="607"/>
      <c r="KXE71" s="598">
        <f t="shared" ref="KXE71" si="4069">KXE64-KXE69</f>
        <v>0</v>
      </c>
      <c r="KXF71" s="607"/>
      <c r="KXG71" s="598">
        <f t="shared" ref="KXG71" si="4070">KXG64-KXG69</f>
        <v>0</v>
      </c>
      <c r="KXH71" s="607"/>
      <c r="KXI71" s="598">
        <f t="shared" ref="KXI71" si="4071">KXI64-KXI69</f>
        <v>0</v>
      </c>
      <c r="KXJ71" s="607"/>
      <c r="KXK71" s="598">
        <f t="shared" ref="KXK71" si="4072">KXK64-KXK69</f>
        <v>0</v>
      </c>
      <c r="KXL71" s="607"/>
      <c r="KXM71" s="598">
        <f t="shared" ref="KXM71" si="4073">KXM64-KXM69</f>
        <v>0</v>
      </c>
      <c r="KXN71" s="607"/>
      <c r="KXO71" s="598">
        <f t="shared" ref="KXO71" si="4074">KXO64-KXO69</f>
        <v>0</v>
      </c>
      <c r="KXP71" s="607"/>
      <c r="KXQ71" s="598">
        <f t="shared" ref="KXQ71" si="4075">KXQ64-KXQ69</f>
        <v>0</v>
      </c>
      <c r="KXR71" s="607"/>
      <c r="KXS71" s="598">
        <f t="shared" ref="KXS71" si="4076">KXS64-KXS69</f>
        <v>0</v>
      </c>
      <c r="KXT71" s="607"/>
      <c r="KXU71" s="598">
        <f t="shared" ref="KXU71" si="4077">KXU64-KXU69</f>
        <v>0</v>
      </c>
      <c r="KXV71" s="607"/>
      <c r="KXW71" s="598">
        <f t="shared" ref="KXW71" si="4078">KXW64-KXW69</f>
        <v>0</v>
      </c>
      <c r="KXX71" s="607"/>
      <c r="KXY71" s="598">
        <f t="shared" ref="KXY71" si="4079">KXY64-KXY69</f>
        <v>0</v>
      </c>
      <c r="KXZ71" s="607"/>
      <c r="KYA71" s="598">
        <f t="shared" ref="KYA71" si="4080">KYA64-KYA69</f>
        <v>0</v>
      </c>
      <c r="KYB71" s="607"/>
      <c r="KYC71" s="598">
        <f t="shared" ref="KYC71" si="4081">KYC64-KYC69</f>
        <v>0</v>
      </c>
      <c r="KYD71" s="607"/>
      <c r="KYE71" s="598">
        <f t="shared" ref="KYE71" si="4082">KYE64-KYE69</f>
        <v>0</v>
      </c>
      <c r="KYF71" s="607"/>
      <c r="KYG71" s="598">
        <f t="shared" ref="KYG71" si="4083">KYG64-KYG69</f>
        <v>0</v>
      </c>
      <c r="KYH71" s="607"/>
      <c r="KYI71" s="598">
        <f t="shared" ref="KYI71" si="4084">KYI64-KYI69</f>
        <v>0</v>
      </c>
      <c r="KYJ71" s="607"/>
      <c r="KYK71" s="598">
        <f t="shared" ref="KYK71" si="4085">KYK64-KYK69</f>
        <v>0</v>
      </c>
      <c r="KYL71" s="607"/>
      <c r="KYM71" s="598">
        <f t="shared" ref="KYM71" si="4086">KYM64-KYM69</f>
        <v>0</v>
      </c>
      <c r="KYN71" s="607"/>
      <c r="KYO71" s="598">
        <f t="shared" ref="KYO71" si="4087">KYO64-KYO69</f>
        <v>0</v>
      </c>
      <c r="KYP71" s="607"/>
      <c r="KYQ71" s="598">
        <f t="shared" ref="KYQ71" si="4088">KYQ64-KYQ69</f>
        <v>0</v>
      </c>
      <c r="KYR71" s="607"/>
      <c r="KYS71" s="598">
        <f t="shared" ref="KYS71" si="4089">KYS64-KYS69</f>
        <v>0</v>
      </c>
      <c r="KYT71" s="607"/>
      <c r="KYU71" s="598">
        <f t="shared" ref="KYU71" si="4090">KYU64-KYU69</f>
        <v>0</v>
      </c>
      <c r="KYV71" s="607"/>
      <c r="KYW71" s="598">
        <f t="shared" ref="KYW71" si="4091">KYW64-KYW69</f>
        <v>0</v>
      </c>
      <c r="KYX71" s="607"/>
      <c r="KYY71" s="598">
        <f t="shared" ref="KYY71" si="4092">KYY64-KYY69</f>
        <v>0</v>
      </c>
      <c r="KYZ71" s="607"/>
      <c r="KZA71" s="598">
        <f t="shared" ref="KZA71" si="4093">KZA64-KZA69</f>
        <v>0</v>
      </c>
      <c r="KZB71" s="607"/>
      <c r="KZC71" s="598">
        <f t="shared" ref="KZC71" si="4094">KZC64-KZC69</f>
        <v>0</v>
      </c>
      <c r="KZD71" s="607"/>
      <c r="KZE71" s="598">
        <f t="shared" ref="KZE71" si="4095">KZE64-KZE69</f>
        <v>0</v>
      </c>
      <c r="KZF71" s="607"/>
      <c r="KZG71" s="598">
        <f t="shared" ref="KZG71" si="4096">KZG64-KZG69</f>
        <v>0</v>
      </c>
      <c r="KZH71" s="607"/>
      <c r="KZI71" s="598">
        <f t="shared" ref="KZI71" si="4097">KZI64-KZI69</f>
        <v>0</v>
      </c>
      <c r="KZJ71" s="607"/>
      <c r="KZK71" s="598">
        <f t="shared" ref="KZK71" si="4098">KZK64-KZK69</f>
        <v>0</v>
      </c>
      <c r="KZL71" s="607"/>
      <c r="KZM71" s="598">
        <f t="shared" ref="KZM71" si="4099">KZM64-KZM69</f>
        <v>0</v>
      </c>
      <c r="KZN71" s="607"/>
      <c r="KZO71" s="598">
        <f t="shared" ref="KZO71" si="4100">KZO64-KZO69</f>
        <v>0</v>
      </c>
      <c r="KZP71" s="607"/>
      <c r="KZQ71" s="598">
        <f t="shared" ref="KZQ71" si="4101">KZQ64-KZQ69</f>
        <v>0</v>
      </c>
      <c r="KZR71" s="607"/>
      <c r="KZS71" s="598">
        <f t="shared" ref="KZS71" si="4102">KZS64-KZS69</f>
        <v>0</v>
      </c>
      <c r="KZT71" s="607"/>
      <c r="KZU71" s="598">
        <f t="shared" ref="KZU71" si="4103">KZU64-KZU69</f>
        <v>0</v>
      </c>
      <c r="KZV71" s="607"/>
      <c r="KZW71" s="598">
        <f t="shared" ref="KZW71" si="4104">KZW64-KZW69</f>
        <v>0</v>
      </c>
      <c r="KZX71" s="607"/>
      <c r="KZY71" s="598">
        <f t="shared" ref="KZY71" si="4105">KZY64-KZY69</f>
        <v>0</v>
      </c>
      <c r="KZZ71" s="607"/>
      <c r="LAA71" s="598">
        <f t="shared" ref="LAA71" si="4106">LAA64-LAA69</f>
        <v>0</v>
      </c>
      <c r="LAB71" s="607"/>
      <c r="LAC71" s="598">
        <f t="shared" ref="LAC71" si="4107">LAC64-LAC69</f>
        <v>0</v>
      </c>
      <c r="LAD71" s="607"/>
      <c r="LAE71" s="598">
        <f t="shared" ref="LAE71" si="4108">LAE64-LAE69</f>
        <v>0</v>
      </c>
      <c r="LAF71" s="607"/>
      <c r="LAG71" s="598">
        <f t="shared" ref="LAG71" si="4109">LAG64-LAG69</f>
        <v>0</v>
      </c>
      <c r="LAH71" s="607"/>
      <c r="LAI71" s="598">
        <f t="shared" ref="LAI71" si="4110">LAI64-LAI69</f>
        <v>0</v>
      </c>
      <c r="LAJ71" s="607"/>
      <c r="LAK71" s="598">
        <f t="shared" ref="LAK71" si="4111">LAK64-LAK69</f>
        <v>0</v>
      </c>
      <c r="LAL71" s="607"/>
      <c r="LAM71" s="598">
        <f t="shared" ref="LAM71" si="4112">LAM64-LAM69</f>
        <v>0</v>
      </c>
      <c r="LAN71" s="607"/>
      <c r="LAO71" s="598">
        <f t="shared" ref="LAO71" si="4113">LAO64-LAO69</f>
        <v>0</v>
      </c>
      <c r="LAP71" s="607"/>
      <c r="LAQ71" s="598">
        <f t="shared" ref="LAQ71" si="4114">LAQ64-LAQ69</f>
        <v>0</v>
      </c>
      <c r="LAR71" s="607"/>
      <c r="LAS71" s="598">
        <f t="shared" ref="LAS71" si="4115">LAS64-LAS69</f>
        <v>0</v>
      </c>
      <c r="LAT71" s="607"/>
      <c r="LAU71" s="598">
        <f t="shared" ref="LAU71" si="4116">LAU64-LAU69</f>
        <v>0</v>
      </c>
      <c r="LAV71" s="607"/>
      <c r="LAW71" s="598">
        <f t="shared" ref="LAW71" si="4117">LAW64-LAW69</f>
        <v>0</v>
      </c>
      <c r="LAX71" s="607"/>
      <c r="LAY71" s="598">
        <f t="shared" ref="LAY71" si="4118">LAY64-LAY69</f>
        <v>0</v>
      </c>
      <c r="LAZ71" s="607"/>
      <c r="LBA71" s="598">
        <f t="shared" ref="LBA71" si="4119">LBA64-LBA69</f>
        <v>0</v>
      </c>
      <c r="LBB71" s="607"/>
      <c r="LBC71" s="598">
        <f t="shared" ref="LBC71" si="4120">LBC64-LBC69</f>
        <v>0</v>
      </c>
      <c r="LBD71" s="607"/>
      <c r="LBE71" s="598">
        <f t="shared" ref="LBE71" si="4121">LBE64-LBE69</f>
        <v>0</v>
      </c>
      <c r="LBF71" s="607"/>
      <c r="LBG71" s="598">
        <f t="shared" ref="LBG71" si="4122">LBG64-LBG69</f>
        <v>0</v>
      </c>
      <c r="LBH71" s="607"/>
      <c r="LBI71" s="598">
        <f t="shared" ref="LBI71" si="4123">LBI64-LBI69</f>
        <v>0</v>
      </c>
      <c r="LBJ71" s="607"/>
      <c r="LBK71" s="598">
        <f t="shared" ref="LBK71" si="4124">LBK64-LBK69</f>
        <v>0</v>
      </c>
      <c r="LBL71" s="607"/>
      <c r="LBM71" s="598">
        <f t="shared" ref="LBM71" si="4125">LBM64-LBM69</f>
        <v>0</v>
      </c>
      <c r="LBN71" s="607"/>
      <c r="LBO71" s="598">
        <f t="shared" ref="LBO71" si="4126">LBO64-LBO69</f>
        <v>0</v>
      </c>
      <c r="LBP71" s="607"/>
      <c r="LBQ71" s="598">
        <f t="shared" ref="LBQ71" si="4127">LBQ64-LBQ69</f>
        <v>0</v>
      </c>
      <c r="LBR71" s="607"/>
      <c r="LBS71" s="598">
        <f t="shared" ref="LBS71" si="4128">LBS64-LBS69</f>
        <v>0</v>
      </c>
      <c r="LBT71" s="607"/>
      <c r="LBU71" s="598">
        <f t="shared" ref="LBU71" si="4129">LBU64-LBU69</f>
        <v>0</v>
      </c>
      <c r="LBV71" s="607"/>
      <c r="LBW71" s="598">
        <f t="shared" ref="LBW71" si="4130">LBW64-LBW69</f>
        <v>0</v>
      </c>
      <c r="LBX71" s="607"/>
      <c r="LBY71" s="598">
        <f t="shared" ref="LBY71" si="4131">LBY64-LBY69</f>
        <v>0</v>
      </c>
      <c r="LBZ71" s="607"/>
      <c r="LCA71" s="598">
        <f t="shared" ref="LCA71" si="4132">LCA64-LCA69</f>
        <v>0</v>
      </c>
      <c r="LCB71" s="607"/>
      <c r="LCC71" s="598">
        <f t="shared" ref="LCC71" si="4133">LCC64-LCC69</f>
        <v>0</v>
      </c>
      <c r="LCD71" s="607"/>
      <c r="LCE71" s="598">
        <f t="shared" ref="LCE71" si="4134">LCE64-LCE69</f>
        <v>0</v>
      </c>
      <c r="LCF71" s="607"/>
      <c r="LCG71" s="598">
        <f t="shared" ref="LCG71" si="4135">LCG64-LCG69</f>
        <v>0</v>
      </c>
      <c r="LCH71" s="607"/>
      <c r="LCI71" s="598">
        <f t="shared" ref="LCI71" si="4136">LCI64-LCI69</f>
        <v>0</v>
      </c>
      <c r="LCJ71" s="607"/>
      <c r="LCK71" s="598">
        <f t="shared" ref="LCK71" si="4137">LCK64-LCK69</f>
        <v>0</v>
      </c>
      <c r="LCL71" s="607"/>
      <c r="LCM71" s="598">
        <f t="shared" ref="LCM71" si="4138">LCM64-LCM69</f>
        <v>0</v>
      </c>
      <c r="LCN71" s="607"/>
      <c r="LCO71" s="598">
        <f t="shared" ref="LCO71" si="4139">LCO64-LCO69</f>
        <v>0</v>
      </c>
      <c r="LCP71" s="607"/>
      <c r="LCQ71" s="598">
        <f t="shared" ref="LCQ71" si="4140">LCQ64-LCQ69</f>
        <v>0</v>
      </c>
      <c r="LCR71" s="607"/>
      <c r="LCS71" s="598">
        <f t="shared" ref="LCS71" si="4141">LCS64-LCS69</f>
        <v>0</v>
      </c>
      <c r="LCT71" s="607"/>
      <c r="LCU71" s="598">
        <f t="shared" ref="LCU71" si="4142">LCU64-LCU69</f>
        <v>0</v>
      </c>
      <c r="LCV71" s="607"/>
      <c r="LCW71" s="598">
        <f t="shared" ref="LCW71" si="4143">LCW64-LCW69</f>
        <v>0</v>
      </c>
      <c r="LCX71" s="607"/>
      <c r="LCY71" s="598">
        <f t="shared" ref="LCY71" si="4144">LCY64-LCY69</f>
        <v>0</v>
      </c>
      <c r="LCZ71" s="607"/>
      <c r="LDA71" s="598">
        <f t="shared" ref="LDA71" si="4145">LDA64-LDA69</f>
        <v>0</v>
      </c>
      <c r="LDB71" s="607"/>
      <c r="LDC71" s="598">
        <f t="shared" ref="LDC71" si="4146">LDC64-LDC69</f>
        <v>0</v>
      </c>
      <c r="LDD71" s="607"/>
      <c r="LDE71" s="598">
        <f t="shared" ref="LDE71" si="4147">LDE64-LDE69</f>
        <v>0</v>
      </c>
      <c r="LDF71" s="607"/>
      <c r="LDG71" s="598">
        <f t="shared" ref="LDG71" si="4148">LDG64-LDG69</f>
        <v>0</v>
      </c>
      <c r="LDH71" s="607"/>
      <c r="LDI71" s="598">
        <f t="shared" ref="LDI71" si="4149">LDI64-LDI69</f>
        <v>0</v>
      </c>
      <c r="LDJ71" s="607"/>
      <c r="LDK71" s="598">
        <f t="shared" ref="LDK71" si="4150">LDK64-LDK69</f>
        <v>0</v>
      </c>
      <c r="LDL71" s="607"/>
      <c r="LDM71" s="598">
        <f t="shared" ref="LDM71" si="4151">LDM64-LDM69</f>
        <v>0</v>
      </c>
      <c r="LDN71" s="607"/>
      <c r="LDO71" s="598">
        <f t="shared" ref="LDO71" si="4152">LDO64-LDO69</f>
        <v>0</v>
      </c>
      <c r="LDP71" s="607"/>
      <c r="LDQ71" s="598">
        <f t="shared" ref="LDQ71" si="4153">LDQ64-LDQ69</f>
        <v>0</v>
      </c>
      <c r="LDR71" s="607"/>
      <c r="LDS71" s="598">
        <f t="shared" ref="LDS71" si="4154">LDS64-LDS69</f>
        <v>0</v>
      </c>
      <c r="LDT71" s="607"/>
      <c r="LDU71" s="598">
        <f t="shared" ref="LDU71" si="4155">LDU64-LDU69</f>
        <v>0</v>
      </c>
      <c r="LDV71" s="607"/>
      <c r="LDW71" s="598">
        <f t="shared" ref="LDW71" si="4156">LDW64-LDW69</f>
        <v>0</v>
      </c>
      <c r="LDX71" s="607"/>
      <c r="LDY71" s="598">
        <f t="shared" ref="LDY71" si="4157">LDY64-LDY69</f>
        <v>0</v>
      </c>
      <c r="LDZ71" s="607"/>
      <c r="LEA71" s="598">
        <f t="shared" ref="LEA71" si="4158">LEA64-LEA69</f>
        <v>0</v>
      </c>
      <c r="LEB71" s="607"/>
      <c r="LEC71" s="598">
        <f t="shared" ref="LEC71" si="4159">LEC64-LEC69</f>
        <v>0</v>
      </c>
      <c r="LED71" s="607"/>
      <c r="LEE71" s="598">
        <f t="shared" ref="LEE71" si="4160">LEE64-LEE69</f>
        <v>0</v>
      </c>
      <c r="LEF71" s="607"/>
      <c r="LEG71" s="598">
        <f t="shared" ref="LEG71" si="4161">LEG64-LEG69</f>
        <v>0</v>
      </c>
      <c r="LEH71" s="607"/>
      <c r="LEI71" s="598">
        <f t="shared" ref="LEI71" si="4162">LEI64-LEI69</f>
        <v>0</v>
      </c>
      <c r="LEJ71" s="607"/>
      <c r="LEK71" s="598">
        <f t="shared" ref="LEK71" si="4163">LEK64-LEK69</f>
        <v>0</v>
      </c>
      <c r="LEL71" s="607"/>
      <c r="LEM71" s="598">
        <f t="shared" ref="LEM71" si="4164">LEM64-LEM69</f>
        <v>0</v>
      </c>
      <c r="LEN71" s="607"/>
      <c r="LEO71" s="598">
        <f t="shared" ref="LEO71" si="4165">LEO64-LEO69</f>
        <v>0</v>
      </c>
      <c r="LEP71" s="607"/>
      <c r="LEQ71" s="598">
        <f t="shared" ref="LEQ71" si="4166">LEQ64-LEQ69</f>
        <v>0</v>
      </c>
      <c r="LER71" s="607"/>
      <c r="LES71" s="598">
        <f t="shared" ref="LES71" si="4167">LES64-LES69</f>
        <v>0</v>
      </c>
      <c r="LET71" s="607"/>
      <c r="LEU71" s="598">
        <f t="shared" ref="LEU71" si="4168">LEU64-LEU69</f>
        <v>0</v>
      </c>
      <c r="LEV71" s="607"/>
      <c r="LEW71" s="598">
        <f t="shared" ref="LEW71" si="4169">LEW64-LEW69</f>
        <v>0</v>
      </c>
      <c r="LEX71" s="607"/>
      <c r="LEY71" s="598">
        <f t="shared" ref="LEY71" si="4170">LEY64-LEY69</f>
        <v>0</v>
      </c>
      <c r="LEZ71" s="607"/>
      <c r="LFA71" s="598">
        <f t="shared" ref="LFA71" si="4171">LFA64-LFA69</f>
        <v>0</v>
      </c>
      <c r="LFB71" s="607"/>
      <c r="LFC71" s="598">
        <f t="shared" ref="LFC71" si="4172">LFC64-LFC69</f>
        <v>0</v>
      </c>
      <c r="LFD71" s="607"/>
      <c r="LFE71" s="598">
        <f t="shared" ref="LFE71" si="4173">LFE64-LFE69</f>
        <v>0</v>
      </c>
      <c r="LFF71" s="607"/>
      <c r="LFG71" s="598">
        <f t="shared" ref="LFG71" si="4174">LFG64-LFG69</f>
        <v>0</v>
      </c>
      <c r="LFH71" s="607"/>
      <c r="LFI71" s="598">
        <f t="shared" ref="LFI71" si="4175">LFI64-LFI69</f>
        <v>0</v>
      </c>
      <c r="LFJ71" s="607"/>
      <c r="LFK71" s="598">
        <f t="shared" ref="LFK71" si="4176">LFK64-LFK69</f>
        <v>0</v>
      </c>
      <c r="LFL71" s="607"/>
      <c r="LFM71" s="598">
        <f t="shared" ref="LFM71" si="4177">LFM64-LFM69</f>
        <v>0</v>
      </c>
      <c r="LFN71" s="607"/>
      <c r="LFO71" s="598">
        <f t="shared" ref="LFO71" si="4178">LFO64-LFO69</f>
        <v>0</v>
      </c>
      <c r="LFP71" s="607"/>
      <c r="LFQ71" s="598">
        <f t="shared" ref="LFQ71" si="4179">LFQ64-LFQ69</f>
        <v>0</v>
      </c>
      <c r="LFR71" s="607"/>
      <c r="LFS71" s="598">
        <f t="shared" ref="LFS71" si="4180">LFS64-LFS69</f>
        <v>0</v>
      </c>
      <c r="LFT71" s="607"/>
      <c r="LFU71" s="598">
        <f t="shared" ref="LFU71" si="4181">LFU64-LFU69</f>
        <v>0</v>
      </c>
      <c r="LFV71" s="607"/>
      <c r="LFW71" s="598">
        <f t="shared" ref="LFW71" si="4182">LFW64-LFW69</f>
        <v>0</v>
      </c>
      <c r="LFX71" s="607"/>
      <c r="LFY71" s="598">
        <f t="shared" ref="LFY71" si="4183">LFY64-LFY69</f>
        <v>0</v>
      </c>
      <c r="LFZ71" s="607"/>
      <c r="LGA71" s="598">
        <f t="shared" ref="LGA71" si="4184">LGA64-LGA69</f>
        <v>0</v>
      </c>
      <c r="LGB71" s="607"/>
      <c r="LGC71" s="598">
        <f t="shared" ref="LGC71" si="4185">LGC64-LGC69</f>
        <v>0</v>
      </c>
      <c r="LGD71" s="607"/>
      <c r="LGE71" s="598">
        <f t="shared" ref="LGE71" si="4186">LGE64-LGE69</f>
        <v>0</v>
      </c>
      <c r="LGF71" s="607"/>
      <c r="LGG71" s="598">
        <f t="shared" ref="LGG71" si="4187">LGG64-LGG69</f>
        <v>0</v>
      </c>
      <c r="LGH71" s="607"/>
      <c r="LGI71" s="598">
        <f t="shared" ref="LGI71" si="4188">LGI64-LGI69</f>
        <v>0</v>
      </c>
      <c r="LGJ71" s="607"/>
      <c r="LGK71" s="598">
        <f t="shared" ref="LGK71" si="4189">LGK64-LGK69</f>
        <v>0</v>
      </c>
      <c r="LGL71" s="607"/>
      <c r="LGM71" s="598">
        <f t="shared" ref="LGM71" si="4190">LGM64-LGM69</f>
        <v>0</v>
      </c>
      <c r="LGN71" s="607"/>
      <c r="LGO71" s="598">
        <f t="shared" ref="LGO71" si="4191">LGO64-LGO69</f>
        <v>0</v>
      </c>
      <c r="LGP71" s="607"/>
      <c r="LGQ71" s="598">
        <f t="shared" ref="LGQ71" si="4192">LGQ64-LGQ69</f>
        <v>0</v>
      </c>
      <c r="LGR71" s="607"/>
      <c r="LGS71" s="598">
        <f t="shared" ref="LGS71" si="4193">LGS64-LGS69</f>
        <v>0</v>
      </c>
      <c r="LGT71" s="607"/>
      <c r="LGU71" s="598">
        <f t="shared" ref="LGU71" si="4194">LGU64-LGU69</f>
        <v>0</v>
      </c>
      <c r="LGV71" s="607"/>
      <c r="LGW71" s="598">
        <f t="shared" ref="LGW71" si="4195">LGW64-LGW69</f>
        <v>0</v>
      </c>
      <c r="LGX71" s="607"/>
      <c r="LGY71" s="598">
        <f t="shared" ref="LGY71" si="4196">LGY64-LGY69</f>
        <v>0</v>
      </c>
      <c r="LGZ71" s="607"/>
      <c r="LHA71" s="598">
        <f t="shared" ref="LHA71" si="4197">LHA64-LHA69</f>
        <v>0</v>
      </c>
      <c r="LHB71" s="607"/>
      <c r="LHC71" s="598">
        <f t="shared" ref="LHC71" si="4198">LHC64-LHC69</f>
        <v>0</v>
      </c>
      <c r="LHD71" s="607"/>
      <c r="LHE71" s="598">
        <f t="shared" ref="LHE71" si="4199">LHE64-LHE69</f>
        <v>0</v>
      </c>
      <c r="LHF71" s="607"/>
      <c r="LHG71" s="598">
        <f t="shared" ref="LHG71" si="4200">LHG64-LHG69</f>
        <v>0</v>
      </c>
      <c r="LHH71" s="607"/>
      <c r="LHI71" s="598">
        <f t="shared" ref="LHI71" si="4201">LHI64-LHI69</f>
        <v>0</v>
      </c>
      <c r="LHJ71" s="607"/>
      <c r="LHK71" s="598">
        <f t="shared" ref="LHK71" si="4202">LHK64-LHK69</f>
        <v>0</v>
      </c>
      <c r="LHL71" s="607"/>
      <c r="LHM71" s="598">
        <f t="shared" ref="LHM71" si="4203">LHM64-LHM69</f>
        <v>0</v>
      </c>
      <c r="LHN71" s="607"/>
      <c r="LHO71" s="598">
        <f t="shared" ref="LHO71" si="4204">LHO64-LHO69</f>
        <v>0</v>
      </c>
      <c r="LHP71" s="607"/>
      <c r="LHQ71" s="598">
        <f t="shared" ref="LHQ71" si="4205">LHQ64-LHQ69</f>
        <v>0</v>
      </c>
      <c r="LHR71" s="607"/>
      <c r="LHS71" s="598">
        <f t="shared" ref="LHS71" si="4206">LHS64-LHS69</f>
        <v>0</v>
      </c>
      <c r="LHT71" s="607"/>
      <c r="LHU71" s="598">
        <f t="shared" ref="LHU71" si="4207">LHU64-LHU69</f>
        <v>0</v>
      </c>
      <c r="LHV71" s="607"/>
      <c r="LHW71" s="598">
        <f t="shared" ref="LHW71" si="4208">LHW64-LHW69</f>
        <v>0</v>
      </c>
      <c r="LHX71" s="607"/>
      <c r="LHY71" s="598">
        <f t="shared" ref="LHY71" si="4209">LHY64-LHY69</f>
        <v>0</v>
      </c>
      <c r="LHZ71" s="607"/>
      <c r="LIA71" s="598">
        <f t="shared" ref="LIA71" si="4210">LIA64-LIA69</f>
        <v>0</v>
      </c>
      <c r="LIB71" s="607"/>
      <c r="LIC71" s="598">
        <f t="shared" ref="LIC71" si="4211">LIC64-LIC69</f>
        <v>0</v>
      </c>
      <c r="LID71" s="607"/>
      <c r="LIE71" s="598">
        <f t="shared" ref="LIE71" si="4212">LIE64-LIE69</f>
        <v>0</v>
      </c>
      <c r="LIF71" s="607"/>
      <c r="LIG71" s="598">
        <f t="shared" ref="LIG71" si="4213">LIG64-LIG69</f>
        <v>0</v>
      </c>
      <c r="LIH71" s="607"/>
      <c r="LII71" s="598">
        <f t="shared" ref="LII71" si="4214">LII64-LII69</f>
        <v>0</v>
      </c>
      <c r="LIJ71" s="607"/>
      <c r="LIK71" s="598">
        <f t="shared" ref="LIK71" si="4215">LIK64-LIK69</f>
        <v>0</v>
      </c>
      <c r="LIL71" s="607"/>
      <c r="LIM71" s="598">
        <f t="shared" ref="LIM71" si="4216">LIM64-LIM69</f>
        <v>0</v>
      </c>
      <c r="LIN71" s="607"/>
      <c r="LIO71" s="598">
        <f t="shared" ref="LIO71" si="4217">LIO64-LIO69</f>
        <v>0</v>
      </c>
      <c r="LIP71" s="607"/>
      <c r="LIQ71" s="598">
        <f t="shared" ref="LIQ71" si="4218">LIQ64-LIQ69</f>
        <v>0</v>
      </c>
      <c r="LIR71" s="607"/>
      <c r="LIS71" s="598">
        <f t="shared" ref="LIS71" si="4219">LIS64-LIS69</f>
        <v>0</v>
      </c>
      <c r="LIT71" s="607"/>
      <c r="LIU71" s="598">
        <f t="shared" ref="LIU71" si="4220">LIU64-LIU69</f>
        <v>0</v>
      </c>
      <c r="LIV71" s="607"/>
      <c r="LIW71" s="598">
        <f t="shared" ref="LIW71" si="4221">LIW64-LIW69</f>
        <v>0</v>
      </c>
      <c r="LIX71" s="607"/>
      <c r="LIY71" s="598">
        <f t="shared" ref="LIY71" si="4222">LIY64-LIY69</f>
        <v>0</v>
      </c>
      <c r="LIZ71" s="607"/>
      <c r="LJA71" s="598">
        <f t="shared" ref="LJA71" si="4223">LJA64-LJA69</f>
        <v>0</v>
      </c>
      <c r="LJB71" s="607"/>
      <c r="LJC71" s="598">
        <f t="shared" ref="LJC71" si="4224">LJC64-LJC69</f>
        <v>0</v>
      </c>
      <c r="LJD71" s="607"/>
      <c r="LJE71" s="598">
        <f t="shared" ref="LJE71" si="4225">LJE64-LJE69</f>
        <v>0</v>
      </c>
      <c r="LJF71" s="607"/>
      <c r="LJG71" s="598">
        <f t="shared" ref="LJG71" si="4226">LJG64-LJG69</f>
        <v>0</v>
      </c>
      <c r="LJH71" s="607"/>
      <c r="LJI71" s="598">
        <f t="shared" ref="LJI71" si="4227">LJI64-LJI69</f>
        <v>0</v>
      </c>
      <c r="LJJ71" s="607"/>
      <c r="LJK71" s="598">
        <f t="shared" ref="LJK71" si="4228">LJK64-LJK69</f>
        <v>0</v>
      </c>
      <c r="LJL71" s="607"/>
      <c r="LJM71" s="598">
        <f t="shared" ref="LJM71" si="4229">LJM64-LJM69</f>
        <v>0</v>
      </c>
      <c r="LJN71" s="607"/>
      <c r="LJO71" s="598">
        <f t="shared" ref="LJO71" si="4230">LJO64-LJO69</f>
        <v>0</v>
      </c>
      <c r="LJP71" s="607"/>
      <c r="LJQ71" s="598">
        <f t="shared" ref="LJQ71" si="4231">LJQ64-LJQ69</f>
        <v>0</v>
      </c>
      <c r="LJR71" s="607"/>
      <c r="LJS71" s="598">
        <f t="shared" ref="LJS71" si="4232">LJS64-LJS69</f>
        <v>0</v>
      </c>
      <c r="LJT71" s="607"/>
      <c r="LJU71" s="598">
        <f t="shared" ref="LJU71" si="4233">LJU64-LJU69</f>
        <v>0</v>
      </c>
      <c r="LJV71" s="607"/>
      <c r="LJW71" s="598">
        <f t="shared" ref="LJW71" si="4234">LJW64-LJW69</f>
        <v>0</v>
      </c>
      <c r="LJX71" s="607"/>
      <c r="LJY71" s="598">
        <f t="shared" ref="LJY71" si="4235">LJY64-LJY69</f>
        <v>0</v>
      </c>
      <c r="LJZ71" s="607"/>
      <c r="LKA71" s="598">
        <f t="shared" ref="LKA71" si="4236">LKA64-LKA69</f>
        <v>0</v>
      </c>
      <c r="LKB71" s="607"/>
      <c r="LKC71" s="598">
        <f t="shared" ref="LKC71" si="4237">LKC64-LKC69</f>
        <v>0</v>
      </c>
      <c r="LKD71" s="607"/>
      <c r="LKE71" s="598">
        <f t="shared" ref="LKE71" si="4238">LKE64-LKE69</f>
        <v>0</v>
      </c>
      <c r="LKF71" s="607"/>
      <c r="LKG71" s="598">
        <f t="shared" ref="LKG71" si="4239">LKG64-LKG69</f>
        <v>0</v>
      </c>
      <c r="LKH71" s="607"/>
      <c r="LKI71" s="598">
        <f t="shared" ref="LKI71" si="4240">LKI64-LKI69</f>
        <v>0</v>
      </c>
      <c r="LKJ71" s="607"/>
      <c r="LKK71" s="598">
        <f t="shared" ref="LKK71" si="4241">LKK64-LKK69</f>
        <v>0</v>
      </c>
      <c r="LKL71" s="607"/>
      <c r="LKM71" s="598">
        <f t="shared" ref="LKM71" si="4242">LKM64-LKM69</f>
        <v>0</v>
      </c>
      <c r="LKN71" s="607"/>
      <c r="LKO71" s="598">
        <f t="shared" ref="LKO71" si="4243">LKO64-LKO69</f>
        <v>0</v>
      </c>
      <c r="LKP71" s="607"/>
      <c r="LKQ71" s="598">
        <f t="shared" ref="LKQ71" si="4244">LKQ64-LKQ69</f>
        <v>0</v>
      </c>
      <c r="LKR71" s="607"/>
      <c r="LKS71" s="598">
        <f t="shared" ref="LKS71" si="4245">LKS64-LKS69</f>
        <v>0</v>
      </c>
      <c r="LKT71" s="607"/>
      <c r="LKU71" s="598">
        <f t="shared" ref="LKU71" si="4246">LKU64-LKU69</f>
        <v>0</v>
      </c>
      <c r="LKV71" s="607"/>
      <c r="LKW71" s="598">
        <f t="shared" ref="LKW71" si="4247">LKW64-LKW69</f>
        <v>0</v>
      </c>
      <c r="LKX71" s="607"/>
      <c r="LKY71" s="598">
        <f t="shared" ref="LKY71" si="4248">LKY64-LKY69</f>
        <v>0</v>
      </c>
      <c r="LKZ71" s="607"/>
      <c r="LLA71" s="598">
        <f t="shared" ref="LLA71" si="4249">LLA64-LLA69</f>
        <v>0</v>
      </c>
      <c r="LLB71" s="607"/>
      <c r="LLC71" s="598">
        <f t="shared" ref="LLC71" si="4250">LLC64-LLC69</f>
        <v>0</v>
      </c>
      <c r="LLD71" s="607"/>
      <c r="LLE71" s="598">
        <f t="shared" ref="LLE71" si="4251">LLE64-LLE69</f>
        <v>0</v>
      </c>
      <c r="LLF71" s="607"/>
      <c r="LLG71" s="598">
        <f t="shared" ref="LLG71" si="4252">LLG64-LLG69</f>
        <v>0</v>
      </c>
      <c r="LLH71" s="607"/>
      <c r="LLI71" s="598">
        <f t="shared" ref="LLI71" si="4253">LLI64-LLI69</f>
        <v>0</v>
      </c>
      <c r="LLJ71" s="607"/>
      <c r="LLK71" s="598">
        <f t="shared" ref="LLK71" si="4254">LLK64-LLK69</f>
        <v>0</v>
      </c>
      <c r="LLL71" s="607"/>
      <c r="LLM71" s="598">
        <f t="shared" ref="LLM71" si="4255">LLM64-LLM69</f>
        <v>0</v>
      </c>
      <c r="LLN71" s="607"/>
      <c r="LLO71" s="598">
        <f t="shared" ref="LLO71" si="4256">LLO64-LLO69</f>
        <v>0</v>
      </c>
      <c r="LLP71" s="607"/>
      <c r="LLQ71" s="598">
        <f t="shared" ref="LLQ71" si="4257">LLQ64-LLQ69</f>
        <v>0</v>
      </c>
      <c r="LLR71" s="607"/>
      <c r="LLS71" s="598">
        <f t="shared" ref="LLS71" si="4258">LLS64-LLS69</f>
        <v>0</v>
      </c>
      <c r="LLT71" s="607"/>
      <c r="LLU71" s="598">
        <f t="shared" ref="LLU71" si="4259">LLU64-LLU69</f>
        <v>0</v>
      </c>
      <c r="LLV71" s="607"/>
      <c r="LLW71" s="598">
        <f t="shared" ref="LLW71" si="4260">LLW64-LLW69</f>
        <v>0</v>
      </c>
      <c r="LLX71" s="607"/>
      <c r="LLY71" s="598">
        <f t="shared" ref="LLY71" si="4261">LLY64-LLY69</f>
        <v>0</v>
      </c>
      <c r="LLZ71" s="607"/>
      <c r="LMA71" s="598">
        <f t="shared" ref="LMA71" si="4262">LMA64-LMA69</f>
        <v>0</v>
      </c>
      <c r="LMB71" s="607"/>
      <c r="LMC71" s="598">
        <f t="shared" ref="LMC71" si="4263">LMC64-LMC69</f>
        <v>0</v>
      </c>
      <c r="LMD71" s="607"/>
      <c r="LME71" s="598">
        <f t="shared" ref="LME71" si="4264">LME64-LME69</f>
        <v>0</v>
      </c>
      <c r="LMF71" s="607"/>
      <c r="LMG71" s="598">
        <f t="shared" ref="LMG71" si="4265">LMG64-LMG69</f>
        <v>0</v>
      </c>
      <c r="LMH71" s="607"/>
      <c r="LMI71" s="598">
        <f t="shared" ref="LMI71" si="4266">LMI64-LMI69</f>
        <v>0</v>
      </c>
      <c r="LMJ71" s="607"/>
      <c r="LMK71" s="598">
        <f t="shared" ref="LMK71" si="4267">LMK64-LMK69</f>
        <v>0</v>
      </c>
      <c r="LML71" s="607"/>
      <c r="LMM71" s="598">
        <f t="shared" ref="LMM71" si="4268">LMM64-LMM69</f>
        <v>0</v>
      </c>
      <c r="LMN71" s="607"/>
      <c r="LMO71" s="598">
        <f t="shared" ref="LMO71" si="4269">LMO64-LMO69</f>
        <v>0</v>
      </c>
      <c r="LMP71" s="607"/>
      <c r="LMQ71" s="598">
        <f t="shared" ref="LMQ71" si="4270">LMQ64-LMQ69</f>
        <v>0</v>
      </c>
      <c r="LMR71" s="607"/>
      <c r="LMS71" s="598">
        <f t="shared" ref="LMS71" si="4271">LMS64-LMS69</f>
        <v>0</v>
      </c>
      <c r="LMT71" s="607"/>
      <c r="LMU71" s="598">
        <f t="shared" ref="LMU71" si="4272">LMU64-LMU69</f>
        <v>0</v>
      </c>
      <c r="LMV71" s="607"/>
      <c r="LMW71" s="598">
        <f t="shared" ref="LMW71" si="4273">LMW64-LMW69</f>
        <v>0</v>
      </c>
      <c r="LMX71" s="607"/>
      <c r="LMY71" s="598">
        <f t="shared" ref="LMY71" si="4274">LMY64-LMY69</f>
        <v>0</v>
      </c>
      <c r="LMZ71" s="607"/>
      <c r="LNA71" s="598">
        <f t="shared" ref="LNA71" si="4275">LNA64-LNA69</f>
        <v>0</v>
      </c>
      <c r="LNB71" s="607"/>
      <c r="LNC71" s="598">
        <f t="shared" ref="LNC71" si="4276">LNC64-LNC69</f>
        <v>0</v>
      </c>
      <c r="LND71" s="607"/>
      <c r="LNE71" s="598">
        <f t="shared" ref="LNE71" si="4277">LNE64-LNE69</f>
        <v>0</v>
      </c>
      <c r="LNF71" s="607"/>
      <c r="LNG71" s="598">
        <f t="shared" ref="LNG71" si="4278">LNG64-LNG69</f>
        <v>0</v>
      </c>
      <c r="LNH71" s="607"/>
      <c r="LNI71" s="598">
        <f t="shared" ref="LNI71" si="4279">LNI64-LNI69</f>
        <v>0</v>
      </c>
      <c r="LNJ71" s="607"/>
      <c r="LNK71" s="598">
        <f t="shared" ref="LNK71" si="4280">LNK64-LNK69</f>
        <v>0</v>
      </c>
      <c r="LNL71" s="607"/>
      <c r="LNM71" s="598">
        <f t="shared" ref="LNM71" si="4281">LNM64-LNM69</f>
        <v>0</v>
      </c>
      <c r="LNN71" s="607"/>
      <c r="LNO71" s="598">
        <f t="shared" ref="LNO71" si="4282">LNO64-LNO69</f>
        <v>0</v>
      </c>
      <c r="LNP71" s="607"/>
      <c r="LNQ71" s="598">
        <f t="shared" ref="LNQ71" si="4283">LNQ64-LNQ69</f>
        <v>0</v>
      </c>
      <c r="LNR71" s="607"/>
      <c r="LNS71" s="598">
        <f t="shared" ref="LNS71" si="4284">LNS64-LNS69</f>
        <v>0</v>
      </c>
      <c r="LNT71" s="607"/>
      <c r="LNU71" s="598">
        <f t="shared" ref="LNU71" si="4285">LNU64-LNU69</f>
        <v>0</v>
      </c>
      <c r="LNV71" s="607"/>
      <c r="LNW71" s="598">
        <f t="shared" ref="LNW71" si="4286">LNW64-LNW69</f>
        <v>0</v>
      </c>
      <c r="LNX71" s="607"/>
      <c r="LNY71" s="598">
        <f t="shared" ref="LNY71" si="4287">LNY64-LNY69</f>
        <v>0</v>
      </c>
      <c r="LNZ71" s="607"/>
      <c r="LOA71" s="598">
        <f t="shared" ref="LOA71" si="4288">LOA64-LOA69</f>
        <v>0</v>
      </c>
      <c r="LOB71" s="607"/>
      <c r="LOC71" s="598">
        <f t="shared" ref="LOC71" si="4289">LOC64-LOC69</f>
        <v>0</v>
      </c>
      <c r="LOD71" s="607"/>
      <c r="LOE71" s="598">
        <f t="shared" ref="LOE71" si="4290">LOE64-LOE69</f>
        <v>0</v>
      </c>
      <c r="LOF71" s="607"/>
      <c r="LOG71" s="598">
        <f t="shared" ref="LOG71" si="4291">LOG64-LOG69</f>
        <v>0</v>
      </c>
      <c r="LOH71" s="607"/>
      <c r="LOI71" s="598">
        <f t="shared" ref="LOI71" si="4292">LOI64-LOI69</f>
        <v>0</v>
      </c>
      <c r="LOJ71" s="607"/>
      <c r="LOK71" s="598">
        <f t="shared" ref="LOK71" si="4293">LOK64-LOK69</f>
        <v>0</v>
      </c>
      <c r="LOL71" s="607"/>
      <c r="LOM71" s="598">
        <f t="shared" ref="LOM71" si="4294">LOM64-LOM69</f>
        <v>0</v>
      </c>
      <c r="LON71" s="607"/>
      <c r="LOO71" s="598">
        <f t="shared" ref="LOO71" si="4295">LOO64-LOO69</f>
        <v>0</v>
      </c>
      <c r="LOP71" s="607"/>
      <c r="LOQ71" s="598">
        <f t="shared" ref="LOQ71" si="4296">LOQ64-LOQ69</f>
        <v>0</v>
      </c>
      <c r="LOR71" s="607"/>
      <c r="LOS71" s="598">
        <f t="shared" ref="LOS71" si="4297">LOS64-LOS69</f>
        <v>0</v>
      </c>
      <c r="LOT71" s="607"/>
      <c r="LOU71" s="598">
        <f t="shared" ref="LOU71" si="4298">LOU64-LOU69</f>
        <v>0</v>
      </c>
      <c r="LOV71" s="607"/>
      <c r="LOW71" s="598">
        <f t="shared" ref="LOW71" si="4299">LOW64-LOW69</f>
        <v>0</v>
      </c>
      <c r="LOX71" s="607"/>
      <c r="LOY71" s="598">
        <f t="shared" ref="LOY71" si="4300">LOY64-LOY69</f>
        <v>0</v>
      </c>
      <c r="LOZ71" s="607"/>
      <c r="LPA71" s="598">
        <f t="shared" ref="LPA71" si="4301">LPA64-LPA69</f>
        <v>0</v>
      </c>
      <c r="LPB71" s="607"/>
      <c r="LPC71" s="598">
        <f t="shared" ref="LPC71" si="4302">LPC64-LPC69</f>
        <v>0</v>
      </c>
      <c r="LPD71" s="607"/>
      <c r="LPE71" s="598">
        <f t="shared" ref="LPE71" si="4303">LPE64-LPE69</f>
        <v>0</v>
      </c>
      <c r="LPF71" s="607"/>
      <c r="LPG71" s="598">
        <f t="shared" ref="LPG71" si="4304">LPG64-LPG69</f>
        <v>0</v>
      </c>
      <c r="LPH71" s="607"/>
      <c r="LPI71" s="598">
        <f t="shared" ref="LPI71" si="4305">LPI64-LPI69</f>
        <v>0</v>
      </c>
      <c r="LPJ71" s="607"/>
      <c r="LPK71" s="598">
        <f t="shared" ref="LPK71" si="4306">LPK64-LPK69</f>
        <v>0</v>
      </c>
      <c r="LPL71" s="607"/>
      <c r="LPM71" s="598">
        <f t="shared" ref="LPM71" si="4307">LPM64-LPM69</f>
        <v>0</v>
      </c>
      <c r="LPN71" s="607"/>
      <c r="LPO71" s="598">
        <f t="shared" ref="LPO71" si="4308">LPO64-LPO69</f>
        <v>0</v>
      </c>
      <c r="LPP71" s="607"/>
      <c r="LPQ71" s="598">
        <f t="shared" ref="LPQ71" si="4309">LPQ64-LPQ69</f>
        <v>0</v>
      </c>
      <c r="LPR71" s="607"/>
      <c r="LPS71" s="598">
        <f t="shared" ref="LPS71" si="4310">LPS64-LPS69</f>
        <v>0</v>
      </c>
      <c r="LPT71" s="607"/>
      <c r="LPU71" s="598">
        <f t="shared" ref="LPU71" si="4311">LPU64-LPU69</f>
        <v>0</v>
      </c>
      <c r="LPV71" s="607"/>
      <c r="LPW71" s="598">
        <f t="shared" ref="LPW71" si="4312">LPW64-LPW69</f>
        <v>0</v>
      </c>
      <c r="LPX71" s="607"/>
      <c r="LPY71" s="598">
        <f t="shared" ref="LPY71" si="4313">LPY64-LPY69</f>
        <v>0</v>
      </c>
      <c r="LPZ71" s="607"/>
      <c r="LQA71" s="598">
        <f t="shared" ref="LQA71" si="4314">LQA64-LQA69</f>
        <v>0</v>
      </c>
      <c r="LQB71" s="607"/>
      <c r="LQC71" s="598">
        <f t="shared" ref="LQC71" si="4315">LQC64-LQC69</f>
        <v>0</v>
      </c>
      <c r="LQD71" s="607"/>
      <c r="LQE71" s="598">
        <f t="shared" ref="LQE71" si="4316">LQE64-LQE69</f>
        <v>0</v>
      </c>
      <c r="LQF71" s="607"/>
      <c r="LQG71" s="598">
        <f t="shared" ref="LQG71" si="4317">LQG64-LQG69</f>
        <v>0</v>
      </c>
      <c r="LQH71" s="607"/>
      <c r="LQI71" s="598">
        <f t="shared" ref="LQI71" si="4318">LQI64-LQI69</f>
        <v>0</v>
      </c>
      <c r="LQJ71" s="607"/>
      <c r="LQK71" s="598">
        <f t="shared" ref="LQK71" si="4319">LQK64-LQK69</f>
        <v>0</v>
      </c>
      <c r="LQL71" s="607"/>
      <c r="LQM71" s="598">
        <f t="shared" ref="LQM71" si="4320">LQM64-LQM69</f>
        <v>0</v>
      </c>
      <c r="LQN71" s="607"/>
      <c r="LQO71" s="598">
        <f t="shared" ref="LQO71" si="4321">LQO64-LQO69</f>
        <v>0</v>
      </c>
      <c r="LQP71" s="607"/>
      <c r="LQQ71" s="598">
        <f t="shared" ref="LQQ71" si="4322">LQQ64-LQQ69</f>
        <v>0</v>
      </c>
      <c r="LQR71" s="607"/>
      <c r="LQS71" s="598">
        <f t="shared" ref="LQS71" si="4323">LQS64-LQS69</f>
        <v>0</v>
      </c>
      <c r="LQT71" s="607"/>
      <c r="LQU71" s="598">
        <f t="shared" ref="LQU71" si="4324">LQU64-LQU69</f>
        <v>0</v>
      </c>
      <c r="LQV71" s="607"/>
      <c r="LQW71" s="598">
        <f t="shared" ref="LQW71" si="4325">LQW64-LQW69</f>
        <v>0</v>
      </c>
      <c r="LQX71" s="607"/>
      <c r="LQY71" s="598">
        <f t="shared" ref="LQY71" si="4326">LQY64-LQY69</f>
        <v>0</v>
      </c>
      <c r="LQZ71" s="607"/>
      <c r="LRA71" s="598">
        <f t="shared" ref="LRA71" si="4327">LRA64-LRA69</f>
        <v>0</v>
      </c>
      <c r="LRB71" s="607"/>
      <c r="LRC71" s="598">
        <f t="shared" ref="LRC71" si="4328">LRC64-LRC69</f>
        <v>0</v>
      </c>
      <c r="LRD71" s="607"/>
      <c r="LRE71" s="598">
        <f t="shared" ref="LRE71" si="4329">LRE64-LRE69</f>
        <v>0</v>
      </c>
      <c r="LRF71" s="607"/>
      <c r="LRG71" s="598">
        <f t="shared" ref="LRG71" si="4330">LRG64-LRG69</f>
        <v>0</v>
      </c>
      <c r="LRH71" s="607"/>
      <c r="LRI71" s="598">
        <f t="shared" ref="LRI71" si="4331">LRI64-LRI69</f>
        <v>0</v>
      </c>
      <c r="LRJ71" s="607"/>
      <c r="LRK71" s="598">
        <f t="shared" ref="LRK71" si="4332">LRK64-LRK69</f>
        <v>0</v>
      </c>
      <c r="LRL71" s="607"/>
      <c r="LRM71" s="598">
        <f t="shared" ref="LRM71" si="4333">LRM64-LRM69</f>
        <v>0</v>
      </c>
      <c r="LRN71" s="607"/>
      <c r="LRO71" s="598">
        <f t="shared" ref="LRO71" si="4334">LRO64-LRO69</f>
        <v>0</v>
      </c>
      <c r="LRP71" s="607"/>
      <c r="LRQ71" s="598">
        <f t="shared" ref="LRQ71" si="4335">LRQ64-LRQ69</f>
        <v>0</v>
      </c>
      <c r="LRR71" s="607"/>
      <c r="LRS71" s="598">
        <f t="shared" ref="LRS71" si="4336">LRS64-LRS69</f>
        <v>0</v>
      </c>
      <c r="LRT71" s="607"/>
      <c r="LRU71" s="598">
        <f t="shared" ref="LRU71" si="4337">LRU64-LRU69</f>
        <v>0</v>
      </c>
      <c r="LRV71" s="607"/>
      <c r="LRW71" s="598">
        <f t="shared" ref="LRW71" si="4338">LRW64-LRW69</f>
        <v>0</v>
      </c>
      <c r="LRX71" s="607"/>
      <c r="LRY71" s="598">
        <f t="shared" ref="LRY71" si="4339">LRY64-LRY69</f>
        <v>0</v>
      </c>
      <c r="LRZ71" s="607"/>
      <c r="LSA71" s="598">
        <f t="shared" ref="LSA71" si="4340">LSA64-LSA69</f>
        <v>0</v>
      </c>
      <c r="LSB71" s="607"/>
      <c r="LSC71" s="598">
        <f t="shared" ref="LSC71" si="4341">LSC64-LSC69</f>
        <v>0</v>
      </c>
      <c r="LSD71" s="607"/>
      <c r="LSE71" s="598">
        <f t="shared" ref="LSE71" si="4342">LSE64-LSE69</f>
        <v>0</v>
      </c>
      <c r="LSF71" s="607"/>
      <c r="LSG71" s="598">
        <f t="shared" ref="LSG71" si="4343">LSG64-LSG69</f>
        <v>0</v>
      </c>
      <c r="LSH71" s="607"/>
      <c r="LSI71" s="598">
        <f t="shared" ref="LSI71" si="4344">LSI64-LSI69</f>
        <v>0</v>
      </c>
      <c r="LSJ71" s="607"/>
      <c r="LSK71" s="598">
        <f t="shared" ref="LSK71" si="4345">LSK64-LSK69</f>
        <v>0</v>
      </c>
      <c r="LSL71" s="607"/>
      <c r="LSM71" s="598">
        <f t="shared" ref="LSM71" si="4346">LSM64-LSM69</f>
        <v>0</v>
      </c>
      <c r="LSN71" s="607"/>
      <c r="LSO71" s="598">
        <f t="shared" ref="LSO71" si="4347">LSO64-LSO69</f>
        <v>0</v>
      </c>
      <c r="LSP71" s="607"/>
      <c r="LSQ71" s="598">
        <f t="shared" ref="LSQ71" si="4348">LSQ64-LSQ69</f>
        <v>0</v>
      </c>
      <c r="LSR71" s="607"/>
      <c r="LSS71" s="598">
        <f t="shared" ref="LSS71" si="4349">LSS64-LSS69</f>
        <v>0</v>
      </c>
      <c r="LST71" s="607"/>
      <c r="LSU71" s="598">
        <f t="shared" ref="LSU71" si="4350">LSU64-LSU69</f>
        <v>0</v>
      </c>
      <c r="LSV71" s="607"/>
      <c r="LSW71" s="598">
        <f t="shared" ref="LSW71" si="4351">LSW64-LSW69</f>
        <v>0</v>
      </c>
      <c r="LSX71" s="607"/>
      <c r="LSY71" s="598">
        <f t="shared" ref="LSY71" si="4352">LSY64-LSY69</f>
        <v>0</v>
      </c>
      <c r="LSZ71" s="607"/>
      <c r="LTA71" s="598">
        <f t="shared" ref="LTA71" si="4353">LTA64-LTA69</f>
        <v>0</v>
      </c>
      <c r="LTB71" s="607"/>
      <c r="LTC71" s="598">
        <f t="shared" ref="LTC71" si="4354">LTC64-LTC69</f>
        <v>0</v>
      </c>
      <c r="LTD71" s="607"/>
      <c r="LTE71" s="598">
        <f t="shared" ref="LTE71" si="4355">LTE64-LTE69</f>
        <v>0</v>
      </c>
      <c r="LTF71" s="607"/>
      <c r="LTG71" s="598">
        <f t="shared" ref="LTG71" si="4356">LTG64-LTG69</f>
        <v>0</v>
      </c>
      <c r="LTH71" s="607"/>
      <c r="LTI71" s="598">
        <f t="shared" ref="LTI71" si="4357">LTI64-LTI69</f>
        <v>0</v>
      </c>
      <c r="LTJ71" s="607"/>
      <c r="LTK71" s="598">
        <f t="shared" ref="LTK71" si="4358">LTK64-LTK69</f>
        <v>0</v>
      </c>
      <c r="LTL71" s="607"/>
      <c r="LTM71" s="598">
        <f t="shared" ref="LTM71" si="4359">LTM64-LTM69</f>
        <v>0</v>
      </c>
      <c r="LTN71" s="607"/>
      <c r="LTO71" s="598">
        <f t="shared" ref="LTO71" si="4360">LTO64-LTO69</f>
        <v>0</v>
      </c>
      <c r="LTP71" s="607"/>
      <c r="LTQ71" s="598">
        <f t="shared" ref="LTQ71" si="4361">LTQ64-LTQ69</f>
        <v>0</v>
      </c>
      <c r="LTR71" s="607"/>
      <c r="LTS71" s="598">
        <f t="shared" ref="LTS71" si="4362">LTS64-LTS69</f>
        <v>0</v>
      </c>
      <c r="LTT71" s="607"/>
      <c r="LTU71" s="598">
        <f t="shared" ref="LTU71" si="4363">LTU64-LTU69</f>
        <v>0</v>
      </c>
      <c r="LTV71" s="607"/>
      <c r="LTW71" s="598">
        <f t="shared" ref="LTW71" si="4364">LTW64-LTW69</f>
        <v>0</v>
      </c>
      <c r="LTX71" s="607"/>
      <c r="LTY71" s="598">
        <f t="shared" ref="LTY71" si="4365">LTY64-LTY69</f>
        <v>0</v>
      </c>
      <c r="LTZ71" s="607"/>
      <c r="LUA71" s="598">
        <f t="shared" ref="LUA71" si="4366">LUA64-LUA69</f>
        <v>0</v>
      </c>
      <c r="LUB71" s="607"/>
      <c r="LUC71" s="598">
        <f t="shared" ref="LUC71" si="4367">LUC64-LUC69</f>
        <v>0</v>
      </c>
      <c r="LUD71" s="607"/>
      <c r="LUE71" s="598">
        <f t="shared" ref="LUE71" si="4368">LUE64-LUE69</f>
        <v>0</v>
      </c>
      <c r="LUF71" s="607"/>
      <c r="LUG71" s="598">
        <f t="shared" ref="LUG71" si="4369">LUG64-LUG69</f>
        <v>0</v>
      </c>
      <c r="LUH71" s="607"/>
      <c r="LUI71" s="598">
        <f t="shared" ref="LUI71" si="4370">LUI64-LUI69</f>
        <v>0</v>
      </c>
      <c r="LUJ71" s="607"/>
      <c r="LUK71" s="598">
        <f t="shared" ref="LUK71" si="4371">LUK64-LUK69</f>
        <v>0</v>
      </c>
      <c r="LUL71" s="607"/>
      <c r="LUM71" s="598">
        <f t="shared" ref="LUM71" si="4372">LUM64-LUM69</f>
        <v>0</v>
      </c>
      <c r="LUN71" s="607"/>
      <c r="LUO71" s="598">
        <f t="shared" ref="LUO71" si="4373">LUO64-LUO69</f>
        <v>0</v>
      </c>
      <c r="LUP71" s="607"/>
      <c r="LUQ71" s="598">
        <f t="shared" ref="LUQ71" si="4374">LUQ64-LUQ69</f>
        <v>0</v>
      </c>
      <c r="LUR71" s="607"/>
      <c r="LUS71" s="598">
        <f t="shared" ref="LUS71" si="4375">LUS64-LUS69</f>
        <v>0</v>
      </c>
      <c r="LUT71" s="607"/>
      <c r="LUU71" s="598">
        <f t="shared" ref="LUU71" si="4376">LUU64-LUU69</f>
        <v>0</v>
      </c>
      <c r="LUV71" s="607"/>
      <c r="LUW71" s="598">
        <f t="shared" ref="LUW71" si="4377">LUW64-LUW69</f>
        <v>0</v>
      </c>
      <c r="LUX71" s="607"/>
      <c r="LUY71" s="598">
        <f t="shared" ref="LUY71" si="4378">LUY64-LUY69</f>
        <v>0</v>
      </c>
      <c r="LUZ71" s="607"/>
      <c r="LVA71" s="598">
        <f t="shared" ref="LVA71" si="4379">LVA64-LVA69</f>
        <v>0</v>
      </c>
      <c r="LVB71" s="607"/>
      <c r="LVC71" s="598">
        <f t="shared" ref="LVC71" si="4380">LVC64-LVC69</f>
        <v>0</v>
      </c>
      <c r="LVD71" s="607"/>
      <c r="LVE71" s="598">
        <f t="shared" ref="LVE71" si="4381">LVE64-LVE69</f>
        <v>0</v>
      </c>
      <c r="LVF71" s="607"/>
      <c r="LVG71" s="598">
        <f t="shared" ref="LVG71" si="4382">LVG64-LVG69</f>
        <v>0</v>
      </c>
      <c r="LVH71" s="607"/>
      <c r="LVI71" s="598">
        <f t="shared" ref="LVI71" si="4383">LVI64-LVI69</f>
        <v>0</v>
      </c>
      <c r="LVJ71" s="607"/>
      <c r="LVK71" s="598">
        <f t="shared" ref="LVK71" si="4384">LVK64-LVK69</f>
        <v>0</v>
      </c>
      <c r="LVL71" s="607"/>
      <c r="LVM71" s="598">
        <f t="shared" ref="LVM71" si="4385">LVM64-LVM69</f>
        <v>0</v>
      </c>
      <c r="LVN71" s="607"/>
      <c r="LVO71" s="598">
        <f t="shared" ref="LVO71" si="4386">LVO64-LVO69</f>
        <v>0</v>
      </c>
      <c r="LVP71" s="607"/>
      <c r="LVQ71" s="598">
        <f t="shared" ref="LVQ71" si="4387">LVQ64-LVQ69</f>
        <v>0</v>
      </c>
      <c r="LVR71" s="607"/>
      <c r="LVS71" s="598">
        <f t="shared" ref="LVS71" si="4388">LVS64-LVS69</f>
        <v>0</v>
      </c>
      <c r="LVT71" s="607"/>
      <c r="LVU71" s="598">
        <f t="shared" ref="LVU71" si="4389">LVU64-LVU69</f>
        <v>0</v>
      </c>
      <c r="LVV71" s="607"/>
      <c r="LVW71" s="598">
        <f t="shared" ref="LVW71" si="4390">LVW64-LVW69</f>
        <v>0</v>
      </c>
      <c r="LVX71" s="607"/>
      <c r="LVY71" s="598">
        <f t="shared" ref="LVY71" si="4391">LVY64-LVY69</f>
        <v>0</v>
      </c>
      <c r="LVZ71" s="607"/>
      <c r="LWA71" s="598">
        <f t="shared" ref="LWA71" si="4392">LWA64-LWA69</f>
        <v>0</v>
      </c>
      <c r="LWB71" s="607"/>
      <c r="LWC71" s="598">
        <f t="shared" ref="LWC71" si="4393">LWC64-LWC69</f>
        <v>0</v>
      </c>
      <c r="LWD71" s="607"/>
      <c r="LWE71" s="598">
        <f t="shared" ref="LWE71" si="4394">LWE64-LWE69</f>
        <v>0</v>
      </c>
      <c r="LWF71" s="607"/>
      <c r="LWG71" s="598">
        <f t="shared" ref="LWG71" si="4395">LWG64-LWG69</f>
        <v>0</v>
      </c>
      <c r="LWH71" s="607"/>
      <c r="LWI71" s="598">
        <f t="shared" ref="LWI71" si="4396">LWI64-LWI69</f>
        <v>0</v>
      </c>
      <c r="LWJ71" s="607"/>
      <c r="LWK71" s="598">
        <f t="shared" ref="LWK71" si="4397">LWK64-LWK69</f>
        <v>0</v>
      </c>
      <c r="LWL71" s="607"/>
      <c r="LWM71" s="598">
        <f t="shared" ref="LWM71" si="4398">LWM64-LWM69</f>
        <v>0</v>
      </c>
      <c r="LWN71" s="607"/>
      <c r="LWO71" s="598">
        <f t="shared" ref="LWO71" si="4399">LWO64-LWO69</f>
        <v>0</v>
      </c>
      <c r="LWP71" s="607"/>
      <c r="LWQ71" s="598">
        <f t="shared" ref="LWQ71" si="4400">LWQ64-LWQ69</f>
        <v>0</v>
      </c>
      <c r="LWR71" s="607"/>
      <c r="LWS71" s="598">
        <f t="shared" ref="LWS71" si="4401">LWS64-LWS69</f>
        <v>0</v>
      </c>
      <c r="LWT71" s="607"/>
      <c r="LWU71" s="598">
        <f t="shared" ref="LWU71" si="4402">LWU64-LWU69</f>
        <v>0</v>
      </c>
      <c r="LWV71" s="607"/>
      <c r="LWW71" s="598">
        <f t="shared" ref="LWW71" si="4403">LWW64-LWW69</f>
        <v>0</v>
      </c>
      <c r="LWX71" s="607"/>
      <c r="LWY71" s="598">
        <f t="shared" ref="LWY71" si="4404">LWY64-LWY69</f>
        <v>0</v>
      </c>
      <c r="LWZ71" s="607"/>
      <c r="LXA71" s="598">
        <f t="shared" ref="LXA71" si="4405">LXA64-LXA69</f>
        <v>0</v>
      </c>
      <c r="LXB71" s="607"/>
      <c r="LXC71" s="598">
        <f t="shared" ref="LXC71" si="4406">LXC64-LXC69</f>
        <v>0</v>
      </c>
      <c r="LXD71" s="607"/>
      <c r="LXE71" s="598">
        <f t="shared" ref="LXE71" si="4407">LXE64-LXE69</f>
        <v>0</v>
      </c>
      <c r="LXF71" s="607"/>
      <c r="LXG71" s="598">
        <f t="shared" ref="LXG71" si="4408">LXG64-LXG69</f>
        <v>0</v>
      </c>
      <c r="LXH71" s="607"/>
      <c r="LXI71" s="598">
        <f t="shared" ref="LXI71" si="4409">LXI64-LXI69</f>
        <v>0</v>
      </c>
      <c r="LXJ71" s="607"/>
      <c r="LXK71" s="598">
        <f t="shared" ref="LXK71" si="4410">LXK64-LXK69</f>
        <v>0</v>
      </c>
      <c r="LXL71" s="607"/>
      <c r="LXM71" s="598">
        <f t="shared" ref="LXM71" si="4411">LXM64-LXM69</f>
        <v>0</v>
      </c>
      <c r="LXN71" s="607"/>
      <c r="LXO71" s="598">
        <f t="shared" ref="LXO71" si="4412">LXO64-LXO69</f>
        <v>0</v>
      </c>
      <c r="LXP71" s="607"/>
      <c r="LXQ71" s="598">
        <f t="shared" ref="LXQ71" si="4413">LXQ64-LXQ69</f>
        <v>0</v>
      </c>
      <c r="LXR71" s="607"/>
      <c r="LXS71" s="598">
        <f t="shared" ref="LXS71" si="4414">LXS64-LXS69</f>
        <v>0</v>
      </c>
      <c r="LXT71" s="607"/>
      <c r="LXU71" s="598">
        <f t="shared" ref="LXU71" si="4415">LXU64-LXU69</f>
        <v>0</v>
      </c>
      <c r="LXV71" s="607"/>
      <c r="LXW71" s="598">
        <f t="shared" ref="LXW71" si="4416">LXW64-LXW69</f>
        <v>0</v>
      </c>
      <c r="LXX71" s="607"/>
      <c r="LXY71" s="598">
        <f t="shared" ref="LXY71" si="4417">LXY64-LXY69</f>
        <v>0</v>
      </c>
      <c r="LXZ71" s="607"/>
      <c r="LYA71" s="598">
        <f t="shared" ref="LYA71" si="4418">LYA64-LYA69</f>
        <v>0</v>
      </c>
      <c r="LYB71" s="607"/>
      <c r="LYC71" s="598">
        <f t="shared" ref="LYC71" si="4419">LYC64-LYC69</f>
        <v>0</v>
      </c>
      <c r="LYD71" s="607"/>
      <c r="LYE71" s="598">
        <f t="shared" ref="LYE71" si="4420">LYE64-LYE69</f>
        <v>0</v>
      </c>
      <c r="LYF71" s="607"/>
      <c r="LYG71" s="598">
        <f t="shared" ref="LYG71" si="4421">LYG64-LYG69</f>
        <v>0</v>
      </c>
      <c r="LYH71" s="607"/>
      <c r="LYI71" s="598">
        <f t="shared" ref="LYI71" si="4422">LYI64-LYI69</f>
        <v>0</v>
      </c>
      <c r="LYJ71" s="607"/>
      <c r="LYK71" s="598">
        <f t="shared" ref="LYK71" si="4423">LYK64-LYK69</f>
        <v>0</v>
      </c>
      <c r="LYL71" s="607"/>
      <c r="LYM71" s="598">
        <f t="shared" ref="LYM71" si="4424">LYM64-LYM69</f>
        <v>0</v>
      </c>
      <c r="LYN71" s="607"/>
      <c r="LYO71" s="598">
        <f t="shared" ref="LYO71" si="4425">LYO64-LYO69</f>
        <v>0</v>
      </c>
      <c r="LYP71" s="607"/>
      <c r="LYQ71" s="598">
        <f t="shared" ref="LYQ71" si="4426">LYQ64-LYQ69</f>
        <v>0</v>
      </c>
      <c r="LYR71" s="607"/>
      <c r="LYS71" s="598">
        <f t="shared" ref="LYS71" si="4427">LYS64-LYS69</f>
        <v>0</v>
      </c>
      <c r="LYT71" s="607"/>
      <c r="LYU71" s="598">
        <f t="shared" ref="LYU71" si="4428">LYU64-LYU69</f>
        <v>0</v>
      </c>
      <c r="LYV71" s="607"/>
      <c r="LYW71" s="598">
        <f t="shared" ref="LYW71" si="4429">LYW64-LYW69</f>
        <v>0</v>
      </c>
      <c r="LYX71" s="607"/>
      <c r="LYY71" s="598">
        <f t="shared" ref="LYY71" si="4430">LYY64-LYY69</f>
        <v>0</v>
      </c>
      <c r="LYZ71" s="607"/>
      <c r="LZA71" s="598">
        <f t="shared" ref="LZA71" si="4431">LZA64-LZA69</f>
        <v>0</v>
      </c>
      <c r="LZB71" s="607"/>
      <c r="LZC71" s="598">
        <f t="shared" ref="LZC71" si="4432">LZC64-LZC69</f>
        <v>0</v>
      </c>
      <c r="LZD71" s="607"/>
      <c r="LZE71" s="598">
        <f t="shared" ref="LZE71" si="4433">LZE64-LZE69</f>
        <v>0</v>
      </c>
      <c r="LZF71" s="607"/>
      <c r="LZG71" s="598">
        <f t="shared" ref="LZG71" si="4434">LZG64-LZG69</f>
        <v>0</v>
      </c>
      <c r="LZH71" s="607"/>
      <c r="LZI71" s="598">
        <f t="shared" ref="LZI71" si="4435">LZI64-LZI69</f>
        <v>0</v>
      </c>
      <c r="LZJ71" s="607"/>
      <c r="LZK71" s="598">
        <f t="shared" ref="LZK71" si="4436">LZK64-LZK69</f>
        <v>0</v>
      </c>
      <c r="LZL71" s="607"/>
      <c r="LZM71" s="598">
        <f t="shared" ref="LZM71" si="4437">LZM64-LZM69</f>
        <v>0</v>
      </c>
      <c r="LZN71" s="607"/>
      <c r="LZO71" s="598">
        <f t="shared" ref="LZO71" si="4438">LZO64-LZO69</f>
        <v>0</v>
      </c>
      <c r="LZP71" s="607"/>
      <c r="LZQ71" s="598">
        <f t="shared" ref="LZQ71" si="4439">LZQ64-LZQ69</f>
        <v>0</v>
      </c>
      <c r="LZR71" s="607"/>
      <c r="LZS71" s="598">
        <f t="shared" ref="LZS71" si="4440">LZS64-LZS69</f>
        <v>0</v>
      </c>
      <c r="LZT71" s="607"/>
      <c r="LZU71" s="598">
        <f t="shared" ref="LZU71" si="4441">LZU64-LZU69</f>
        <v>0</v>
      </c>
      <c r="LZV71" s="607"/>
      <c r="LZW71" s="598">
        <f t="shared" ref="LZW71" si="4442">LZW64-LZW69</f>
        <v>0</v>
      </c>
      <c r="LZX71" s="607"/>
      <c r="LZY71" s="598">
        <f t="shared" ref="LZY71" si="4443">LZY64-LZY69</f>
        <v>0</v>
      </c>
      <c r="LZZ71" s="607"/>
      <c r="MAA71" s="598">
        <f t="shared" ref="MAA71" si="4444">MAA64-MAA69</f>
        <v>0</v>
      </c>
      <c r="MAB71" s="607"/>
      <c r="MAC71" s="598">
        <f t="shared" ref="MAC71" si="4445">MAC64-MAC69</f>
        <v>0</v>
      </c>
      <c r="MAD71" s="607"/>
      <c r="MAE71" s="598">
        <f t="shared" ref="MAE71" si="4446">MAE64-MAE69</f>
        <v>0</v>
      </c>
      <c r="MAF71" s="607"/>
      <c r="MAG71" s="598">
        <f t="shared" ref="MAG71" si="4447">MAG64-MAG69</f>
        <v>0</v>
      </c>
      <c r="MAH71" s="607"/>
      <c r="MAI71" s="598">
        <f t="shared" ref="MAI71" si="4448">MAI64-MAI69</f>
        <v>0</v>
      </c>
      <c r="MAJ71" s="607"/>
      <c r="MAK71" s="598">
        <f t="shared" ref="MAK71" si="4449">MAK64-MAK69</f>
        <v>0</v>
      </c>
      <c r="MAL71" s="607"/>
      <c r="MAM71" s="598">
        <f t="shared" ref="MAM71" si="4450">MAM64-MAM69</f>
        <v>0</v>
      </c>
      <c r="MAN71" s="607"/>
      <c r="MAO71" s="598">
        <f t="shared" ref="MAO71" si="4451">MAO64-MAO69</f>
        <v>0</v>
      </c>
      <c r="MAP71" s="607"/>
      <c r="MAQ71" s="598">
        <f t="shared" ref="MAQ71" si="4452">MAQ64-MAQ69</f>
        <v>0</v>
      </c>
      <c r="MAR71" s="607"/>
      <c r="MAS71" s="598">
        <f t="shared" ref="MAS71" si="4453">MAS64-MAS69</f>
        <v>0</v>
      </c>
      <c r="MAT71" s="607"/>
      <c r="MAU71" s="598">
        <f t="shared" ref="MAU71" si="4454">MAU64-MAU69</f>
        <v>0</v>
      </c>
      <c r="MAV71" s="607"/>
      <c r="MAW71" s="598">
        <f t="shared" ref="MAW71" si="4455">MAW64-MAW69</f>
        <v>0</v>
      </c>
      <c r="MAX71" s="607"/>
      <c r="MAY71" s="598">
        <f t="shared" ref="MAY71" si="4456">MAY64-MAY69</f>
        <v>0</v>
      </c>
      <c r="MAZ71" s="607"/>
      <c r="MBA71" s="598">
        <f t="shared" ref="MBA71" si="4457">MBA64-MBA69</f>
        <v>0</v>
      </c>
      <c r="MBB71" s="607"/>
      <c r="MBC71" s="598">
        <f t="shared" ref="MBC71" si="4458">MBC64-MBC69</f>
        <v>0</v>
      </c>
      <c r="MBD71" s="607"/>
      <c r="MBE71" s="598">
        <f t="shared" ref="MBE71" si="4459">MBE64-MBE69</f>
        <v>0</v>
      </c>
      <c r="MBF71" s="607"/>
      <c r="MBG71" s="598">
        <f t="shared" ref="MBG71" si="4460">MBG64-MBG69</f>
        <v>0</v>
      </c>
      <c r="MBH71" s="607"/>
      <c r="MBI71" s="598">
        <f t="shared" ref="MBI71" si="4461">MBI64-MBI69</f>
        <v>0</v>
      </c>
      <c r="MBJ71" s="607"/>
      <c r="MBK71" s="598">
        <f t="shared" ref="MBK71" si="4462">MBK64-MBK69</f>
        <v>0</v>
      </c>
      <c r="MBL71" s="607"/>
      <c r="MBM71" s="598">
        <f t="shared" ref="MBM71" si="4463">MBM64-MBM69</f>
        <v>0</v>
      </c>
      <c r="MBN71" s="607"/>
      <c r="MBO71" s="598">
        <f t="shared" ref="MBO71" si="4464">MBO64-MBO69</f>
        <v>0</v>
      </c>
      <c r="MBP71" s="607"/>
      <c r="MBQ71" s="598">
        <f t="shared" ref="MBQ71" si="4465">MBQ64-MBQ69</f>
        <v>0</v>
      </c>
      <c r="MBR71" s="607"/>
      <c r="MBS71" s="598">
        <f t="shared" ref="MBS71" si="4466">MBS64-MBS69</f>
        <v>0</v>
      </c>
      <c r="MBT71" s="607"/>
      <c r="MBU71" s="598">
        <f t="shared" ref="MBU71" si="4467">MBU64-MBU69</f>
        <v>0</v>
      </c>
      <c r="MBV71" s="607"/>
      <c r="MBW71" s="598">
        <f t="shared" ref="MBW71" si="4468">MBW64-MBW69</f>
        <v>0</v>
      </c>
      <c r="MBX71" s="607"/>
      <c r="MBY71" s="598">
        <f t="shared" ref="MBY71" si="4469">MBY64-MBY69</f>
        <v>0</v>
      </c>
      <c r="MBZ71" s="607"/>
      <c r="MCA71" s="598">
        <f t="shared" ref="MCA71" si="4470">MCA64-MCA69</f>
        <v>0</v>
      </c>
      <c r="MCB71" s="607"/>
      <c r="MCC71" s="598">
        <f t="shared" ref="MCC71" si="4471">MCC64-MCC69</f>
        <v>0</v>
      </c>
      <c r="MCD71" s="607"/>
      <c r="MCE71" s="598">
        <f t="shared" ref="MCE71" si="4472">MCE64-MCE69</f>
        <v>0</v>
      </c>
      <c r="MCF71" s="607"/>
      <c r="MCG71" s="598">
        <f t="shared" ref="MCG71" si="4473">MCG64-MCG69</f>
        <v>0</v>
      </c>
      <c r="MCH71" s="607"/>
      <c r="MCI71" s="598">
        <f t="shared" ref="MCI71" si="4474">MCI64-MCI69</f>
        <v>0</v>
      </c>
      <c r="MCJ71" s="607"/>
      <c r="MCK71" s="598">
        <f t="shared" ref="MCK71" si="4475">MCK64-MCK69</f>
        <v>0</v>
      </c>
      <c r="MCL71" s="607"/>
      <c r="MCM71" s="598">
        <f t="shared" ref="MCM71" si="4476">MCM64-MCM69</f>
        <v>0</v>
      </c>
      <c r="MCN71" s="607"/>
      <c r="MCO71" s="598">
        <f t="shared" ref="MCO71" si="4477">MCO64-MCO69</f>
        <v>0</v>
      </c>
      <c r="MCP71" s="607"/>
      <c r="MCQ71" s="598">
        <f t="shared" ref="MCQ71" si="4478">MCQ64-MCQ69</f>
        <v>0</v>
      </c>
      <c r="MCR71" s="607"/>
      <c r="MCS71" s="598">
        <f t="shared" ref="MCS71" si="4479">MCS64-MCS69</f>
        <v>0</v>
      </c>
      <c r="MCT71" s="607"/>
      <c r="MCU71" s="598">
        <f t="shared" ref="MCU71" si="4480">MCU64-MCU69</f>
        <v>0</v>
      </c>
      <c r="MCV71" s="607"/>
      <c r="MCW71" s="598">
        <f t="shared" ref="MCW71" si="4481">MCW64-MCW69</f>
        <v>0</v>
      </c>
      <c r="MCX71" s="607"/>
      <c r="MCY71" s="598">
        <f t="shared" ref="MCY71" si="4482">MCY64-MCY69</f>
        <v>0</v>
      </c>
      <c r="MCZ71" s="607"/>
      <c r="MDA71" s="598">
        <f t="shared" ref="MDA71" si="4483">MDA64-MDA69</f>
        <v>0</v>
      </c>
      <c r="MDB71" s="607"/>
      <c r="MDC71" s="598">
        <f t="shared" ref="MDC71" si="4484">MDC64-MDC69</f>
        <v>0</v>
      </c>
      <c r="MDD71" s="607"/>
      <c r="MDE71" s="598">
        <f t="shared" ref="MDE71" si="4485">MDE64-MDE69</f>
        <v>0</v>
      </c>
      <c r="MDF71" s="607"/>
      <c r="MDG71" s="598">
        <f t="shared" ref="MDG71" si="4486">MDG64-MDG69</f>
        <v>0</v>
      </c>
      <c r="MDH71" s="607"/>
      <c r="MDI71" s="598">
        <f t="shared" ref="MDI71" si="4487">MDI64-MDI69</f>
        <v>0</v>
      </c>
      <c r="MDJ71" s="607"/>
      <c r="MDK71" s="598">
        <f t="shared" ref="MDK71" si="4488">MDK64-MDK69</f>
        <v>0</v>
      </c>
      <c r="MDL71" s="607"/>
      <c r="MDM71" s="598">
        <f t="shared" ref="MDM71" si="4489">MDM64-MDM69</f>
        <v>0</v>
      </c>
      <c r="MDN71" s="607"/>
      <c r="MDO71" s="598">
        <f t="shared" ref="MDO71" si="4490">MDO64-MDO69</f>
        <v>0</v>
      </c>
      <c r="MDP71" s="607"/>
      <c r="MDQ71" s="598">
        <f t="shared" ref="MDQ71" si="4491">MDQ64-MDQ69</f>
        <v>0</v>
      </c>
      <c r="MDR71" s="607"/>
      <c r="MDS71" s="598">
        <f t="shared" ref="MDS71" si="4492">MDS64-MDS69</f>
        <v>0</v>
      </c>
      <c r="MDT71" s="607"/>
      <c r="MDU71" s="598">
        <f t="shared" ref="MDU71" si="4493">MDU64-MDU69</f>
        <v>0</v>
      </c>
      <c r="MDV71" s="607"/>
      <c r="MDW71" s="598">
        <f t="shared" ref="MDW71" si="4494">MDW64-MDW69</f>
        <v>0</v>
      </c>
      <c r="MDX71" s="607"/>
      <c r="MDY71" s="598">
        <f t="shared" ref="MDY71" si="4495">MDY64-MDY69</f>
        <v>0</v>
      </c>
      <c r="MDZ71" s="607"/>
      <c r="MEA71" s="598">
        <f t="shared" ref="MEA71" si="4496">MEA64-MEA69</f>
        <v>0</v>
      </c>
      <c r="MEB71" s="607"/>
      <c r="MEC71" s="598">
        <f t="shared" ref="MEC71" si="4497">MEC64-MEC69</f>
        <v>0</v>
      </c>
      <c r="MED71" s="607"/>
      <c r="MEE71" s="598">
        <f t="shared" ref="MEE71" si="4498">MEE64-MEE69</f>
        <v>0</v>
      </c>
      <c r="MEF71" s="607"/>
      <c r="MEG71" s="598">
        <f t="shared" ref="MEG71" si="4499">MEG64-MEG69</f>
        <v>0</v>
      </c>
      <c r="MEH71" s="607"/>
      <c r="MEI71" s="598">
        <f t="shared" ref="MEI71" si="4500">MEI64-MEI69</f>
        <v>0</v>
      </c>
      <c r="MEJ71" s="607"/>
      <c r="MEK71" s="598">
        <f t="shared" ref="MEK71" si="4501">MEK64-MEK69</f>
        <v>0</v>
      </c>
      <c r="MEL71" s="607"/>
      <c r="MEM71" s="598">
        <f t="shared" ref="MEM71" si="4502">MEM64-MEM69</f>
        <v>0</v>
      </c>
      <c r="MEN71" s="607"/>
      <c r="MEO71" s="598">
        <f t="shared" ref="MEO71" si="4503">MEO64-MEO69</f>
        <v>0</v>
      </c>
      <c r="MEP71" s="607"/>
      <c r="MEQ71" s="598">
        <f t="shared" ref="MEQ71" si="4504">MEQ64-MEQ69</f>
        <v>0</v>
      </c>
      <c r="MER71" s="607"/>
      <c r="MES71" s="598">
        <f t="shared" ref="MES71" si="4505">MES64-MES69</f>
        <v>0</v>
      </c>
      <c r="MET71" s="607"/>
      <c r="MEU71" s="598">
        <f t="shared" ref="MEU71" si="4506">MEU64-MEU69</f>
        <v>0</v>
      </c>
      <c r="MEV71" s="607"/>
      <c r="MEW71" s="598">
        <f t="shared" ref="MEW71" si="4507">MEW64-MEW69</f>
        <v>0</v>
      </c>
      <c r="MEX71" s="607"/>
      <c r="MEY71" s="598">
        <f t="shared" ref="MEY71" si="4508">MEY64-MEY69</f>
        <v>0</v>
      </c>
      <c r="MEZ71" s="607"/>
      <c r="MFA71" s="598">
        <f t="shared" ref="MFA71" si="4509">MFA64-MFA69</f>
        <v>0</v>
      </c>
      <c r="MFB71" s="607"/>
      <c r="MFC71" s="598">
        <f t="shared" ref="MFC71" si="4510">MFC64-MFC69</f>
        <v>0</v>
      </c>
      <c r="MFD71" s="607"/>
      <c r="MFE71" s="598">
        <f t="shared" ref="MFE71" si="4511">MFE64-MFE69</f>
        <v>0</v>
      </c>
      <c r="MFF71" s="607"/>
      <c r="MFG71" s="598">
        <f t="shared" ref="MFG71" si="4512">MFG64-MFG69</f>
        <v>0</v>
      </c>
      <c r="MFH71" s="607"/>
      <c r="MFI71" s="598">
        <f t="shared" ref="MFI71" si="4513">MFI64-MFI69</f>
        <v>0</v>
      </c>
      <c r="MFJ71" s="607"/>
      <c r="MFK71" s="598">
        <f t="shared" ref="MFK71" si="4514">MFK64-MFK69</f>
        <v>0</v>
      </c>
      <c r="MFL71" s="607"/>
      <c r="MFM71" s="598">
        <f t="shared" ref="MFM71" si="4515">MFM64-MFM69</f>
        <v>0</v>
      </c>
      <c r="MFN71" s="607"/>
      <c r="MFO71" s="598">
        <f t="shared" ref="MFO71" si="4516">MFO64-MFO69</f>
        <v>0</v>
      </c>
      <c r="MFP71" s="607"/>
      <c r="MFQ71" s="598">
        <f t="shared" ref="MFQ71" si="4517">MFQ64-MFQ69</f>
        <v>0</v>
      </c>
      <c r="MFR71" s="607"/>
      <c r="MFS71" s="598">
        <f t="shared" ref="MFS71" si="4518">MFS64-MFS69</f>
        <v>0</v>
      </c>
      <c r="MFT71" s="607"/>
      <c r="MFU71" s="598">
        <f t="shared" ref="MFU71" si="4519">MFU64-MFU69</f>
        <v>0</v>
      </c>
      <c r="MFV71" s="607"/>
      <c r="MFW71" s="598">
        <f t="shared" ref="MFW71" si="4520">MFW64-MFW69</f>
        <v>0</v>
      </c>
      <c r="MFX71" s="607"/>
      <c r="MFY71" s="598">
        <f t="shared" ref="MFY71" si="4521">MFY64-MFY69</f>
        <v>0</v>
      </c>
      <c r="MFZ71" s="607"/>
      <c r="MGA71" s="598">
        <f t="shared" ref="MGA71" si="4522">MGA64-MGA69</f>
        <v>0</v>
      </c>
      <c r="MGB71" s="607"/>
      <c r="MGC71" s="598">
        <f t="shared" ref="MGC71" si="4523">MGC64-MGC69</f>
        <v>0</v>
      </c>
      <c r="MGD71" s="607"/>
      <c r="MGE71" s="598">
        <f t="shared" ref="MGE71" si="4524">MGE64-MGE69</f>
        <v>0</v>
      </c>
      <c r="MGF71" s="607"/>
      <c r="MGG71" s="598">
        <f t="shared" ref="MGG71" si="4525">MGG64-MGG69</f>
        <v>0</v>
      </c>
      <c r="MGH71" s="607"/>
      <c r="MGI71" s="598">
        <f t="shared" ref="MGI71" si="4526">MGI64-MGI69</f>
        <v>0</v>
      </c>
      <c r="MGJ71" s="607"/>
      <c r="MGK71" s="598">
        <f t="shared" ref="MGK71" si="4527">MGK64-MGK69</f>
        <v>0</v>
      </c>
      <c r="MGL71" s="607"/>
      <c r="MGM71" s="598">
        <f t="shared" ref="MGM71" si="4528">MGM64-MGM69</f>
        <v>0</v>
      </c>
      <c r="MGN71" s="607"/>
      <c r="MGO71" s="598">
        <f t="shared" ref="MGO71" si="4529">MGO64-MGO69</f>
        <v>0</v>
      </c>
      <c r="MGP71" s="607"/>
      <c r="MGQ71" s="598">
        <f t="shared" ref="MGQ71" si="4530">MGQ64-MGQ69</f>
        <v>0</v>
      </c>
      <c r="MGR71" s="607"/>
      <c r="MGS71" s="598">
        <f t="shared" ref="MGS71" si="4531">MGS64-MGS69</f>
        <v>0</v>
      </c>
      <c r="MGT71" s="607"/>
      <c r="MGU71" s="598">
        <f t="shared" ref="MGU71" si="4532">MGU64-MGU69</f>
        <v>0</v>
      </c>
      <c r="MGV71" s="607"/>
      <c r="MGW71" s="598">
        <f t="shared" ref="MGW71" si="4533">MGW64-MGW69</f>
        <v>0</v>
      </c>
      <c r="MGX71" s="607"/>
      <c r="MGY71" s="598">
        <f t="shared" ref="MGY71" si="4534">MGY64-MGY69</f>
        <v>0</v>
      </c>
      <c r="MGZ71" s="607"/>
      <c r="MHA71" s="598">
        <f t="shared" ref="MHA71" si="4535">MHA64-MHA69</f>
        <v>0</v>
      </c>
      <c r="MHB71" s="607"/>
      <c r="MHC71" s="598">
        <f t="shared" ref="MHC71" si="4536">MHC64-MHC69</f>
        <v>0</v>
      </c>
      <c r="MHD71" s="607"/>
      <c r="MHE71" s="598">
        <f t="shared" ref="MHE71" si="4537">MHE64-MHE69</f>
        <v>0</v>
      </c>
      <c r="MHF71" s="607"/>
      <c r="MHG71" s="598">
        <f t="shared" ref="MHG71" si="4538">MHG64-MHG69</f>
        <v>0</v>
      </c>
      <c r="MHH71" s="607"/>
      <c r="MHI71" s="598">
        <f t="shared" ref="MHI71" si="4539">MHI64-MHI69</f>
        <v>0</v>
      </c>
      <c r="MHJ71" s="607"/>
      <c r="MHK71" s="598">
        <f t="shared" ref="MHK71" si="4540">MHK64-MHK69</f>
        <v>0</v>
      </c>
      <c r="MHL71" s="607"/>
      <c r="MHM71" s="598">
        <f t="shared" ref="MHM71" si="4541">MHM64-MHM69</f>
        <v>0</v>
      </c>
      <c r="MHN71" s="607"/>
      <c r="MHO71" s="598">
        <f t="shared" ref="MHO71" si="4542">MHO64-MHO69</f>
        <v>0</v>
      </c>
      <c r="MHP71" s="607"/>
      <c r="MHQ71" s="598">
        <f t="shared" ref="MHQ71" si="4543">MHQ64-MHQ69</f>
        <v>0</v>
      </c>
      <c r="MHR71" s="607"/>
      <c r="MHS71" s="598">
        <f t="shared" ref="MHS71" si="4544">MHS64-MHS69</f>
        <v>0</v>
      </c>
      <c r="MHT71" s="607"/>
      <c r="MHU71" s="598">
        <f t="shared" ref="MHU71" si="4545">MHU64-MHU69</f>
        <v>0</v>
      </c>
      <c r="MHV71" s="607"/>
      <c r="MHW71" s="598">
        <f t="shared" ref="MHW71" si="4546">MHW64-MHW69</f>
        <v>0</v>
      </c>
      <c r="MHX71" s="607"/>
      <c r="MHY71" s="598">
        <f t="shared" ref="MHY71" si="4547">MHY64-MHY69</f>
        <v>0</v>
      </c>
      <c r="MHZ71" s="607"/>
      <c r="MIA71" s="598">
        <f t="shared" ref="MIA71" si="4548">MIA64-MIA69</f>
        <v>0</v>
      </c>
      <c r="MIB71" s="607"/>
      <c r="MIC71" s="598">
        <f t="shared" ref="MIC71" si="4549">MIC64-MIC69</f>
        <v>0</v>
      </c>
      <c r="MID71" s="607"/>
      <c r="MIE71" s="598">
        <f t="shared" ref="MIE71" si="4550">MIE64-MIE69</f>
        <v>0</v>
      </c>
      <c r="MIF71" s="607"/>
      <c r="MIG71" s="598">
        <f t="shared" ref="MIG71" si="4551">MIG64-MIG69</f>
        <v>0</v>
      </c>
      <c r="MIH71" s="607"/>
      <c r="MII71" s="598">
        <f t="shared" ref="MII71" si="4552">MII64-MII69</f>
        <v>0</v>
      </c>
      <c r="MIJ71" s="607"/>
      <c r="MIK71" s="598">
        <f t="shared" ref="MIK71" si="4553">MIK64-MIK69</f>
        <v>0</v>
      </c>
      <c r="MIL71" s="607"/>
      <c r="MIM71" s="598">
        <f t="shared" ref="MIM71" si="4554">MIM64-MIM69</f>
        <v>0</v>
      </c>
      <c r="MIN71" s="607"/>
      <c r="MIO71" s="598">
        <f t="shared" ref="MIO71" si="4555">MIO64-MIO69</f>
        <v>0</v>
      </c>
      <c r="MIP71" s="607"/>
      <c r="MIQ71" s="598">
        <f t="shared" ref="MIQ71" si="4556">MIQ64-MIQ69</f>
        <v>0</v>
      </c>
      <c r="MIR71" s="607"/>
      <c r="MIS71" s="598">
        <f t="shared" ref="MIS71" si="4557">MIS64-MIS69</f>
        <v>0</v>
      </c>
      <c r="MIT71" s="607"/>
      <c r="MIU71" s="598">
        <f t="shared" ref="MIU71" si="4558">MIU64-MIU69</f>
        <v>0</v>
      </c>
      <c r="MIV71" s="607"/>
      <c r="MIW71" s="598">
        <f t="shared" ref="MIW71" si="4559">MIW64-MIW69</f>
        <v>0</v>
      </c>
      <c r="MIX71" s="607"/>
      <c r="MIY71" s="598">
        <f t="shared" ref="MIY71" si="4560">MIY64-MIY69</f>
        <v>0</v>
      </c>
      <c r="MIZ71" s="607"/>
      <c r="MJA71" s="598">
        <f t="shared" ref="MJA71" si="4561">MJA64-MJA69</f>
        <v>0</v>
      </c>
      <c r="MJB71" s="607"/>
      <c r="MJC71" s="598">
        <f t="shared" ref="MJC71" si="4562">MJC64-MJC69</f>
        <v>0</v>
      </c>
      <c r="MJD71" s="607"/>
      <c r="MJE71" s="598">
        <f t="shared" ref="MJE71" si="4563">MJE64-MJE69</f>
        <v>0</v>
      </c>
      <c r="MJF71" s="607"/>
      <c r="MJG71" s="598">
        <f t="shared" ref="MJG71" si="4564">MJG64-MJG69</f>
        <v>0</v>
      </c>
      <c r="MJH71" s="607"/>
      <c r="MJI71" s="598">
        <f t="shared" ref="MJI71" si="4565">MJI64-MJI69</f>
        <v>0</v>
      </c>
      <c r="MJJ71" s="607"/>
      <c r="MJK71" s="598">
        <f t="shared" ref="MJK71" si="4566">MJK64-MJK69</f>
        <v>0</v>
      </c>
      <c r="MJL71" s="607"/>
      <c r="MJM71" s="598">
        <f t="shared" ref="MJM71" si="4567">MJM64-MJM69</f>
        <v>0</v>
      </c>
      <c r="MJN71" s="607"/>
      <c r="MJO71" s="598">
        <f t="shared" ref="MJO71" si="4568">MJO64-MJO69</f>
        <v>0</v>
      </c>
      <c r="MJP71" s="607"/>
      <c r="MJQ71" s="598">
        <f t="shared" ref="MJQ71" si="4569">MJQ64-MJQ69</f>
        <v>0</v>
      </c>
      <c r="MJR71" s="607"/>
      <c r="MJS71" s="598">
        <f t="shared" ref="MJS71" si="4570">MJS64-MJS69</f>
        <v>0</v>
      </c>
      <c r="MJT71" s="607"/>
      <c r="MJU71" s="598">
        <f t="shared" ref="MJU71" si="4571">MJU64-MJU69</f>
        <v>0</v>
      </c>
      <c r="MJV71" s="607"/>
      <c r="MJW71" s="598">
        <f t="shared" ref="MJW71" si="4572">MJW64-MJW69</f>
        <v>0</v>
      </c>
      <c r="MJX71" s="607"/>
      <c r="MJY71" s="598">
        <f t="shared" ref="MJY71" si="4573">MJY64-MJY69</f>
        <v>0</v>
      </c>
      <c r="MJZ71" s="607"/>
      <c r="MKA71" s="598">
        <f t="shared" ref="MKA71" si="4574">MKA64-MKA69</f>
        <v>0</v>
      </c>
      <c r="MKB71" s="607"/>
      <c r="MKC71" s="598">
        <f t="shared" ref="MKC71" si="4575">MKC64-MKC69</f>
        <v>0</v>
      </c>
      <c r="MKD71" s="607"/>
      <c r="MKE71" s="598">
        <f t="shared" ref="MKE71" si="4576">MKE64-MKE69</f>
        <v>0</v>
      </c>
      <c r="MKF71" s="607"/>
      <c r="MKG71" s="598">
        <f t="shared" ref="MKG71" si="4577">MKG64-MKG69</f>
        <v>0</v>
      </c>
      <c r="MKH71" s="607"/>
      <c r="MKI71" s="598">
        <f t="shared" ref="MKI71" si="4578">MKI64-MKI69</f>
        <v>0</v>
      </c>
      <c r="MKJ71" s="607"/>
      <c r="MKK71" s="598">
        <f t="shared" ref="MKK71" si="4579">MKK64-MKK69</f>
        <v>0</v>
      </c>
      <c r="MKL71" s="607"/>
      <c r="MKM71" s="598">
        <f t="shared" ref="MKM71" si="4580">MKM64-MKM69</f>
        <v>0</v>
      </c>
      <c r="MKN71" s="607"/>
      <c r="MKO71" s="598">
        <f t="shared" ref="MKO71" si="4581">MKO64-MKO69</f>
        <v>0</v>
      </c>
      <c r="MKP71" s="607"/>
      <c r="MKQ71" s="598">
        <f t="shared" ref="MKQ71" si="4582">MKQ64-MKQ69</f>
        <v>0</v>
      </c>
      <c r="MKR71" s="607"/>
      <c r="MKS71" s="598">
        <f t="shared" ref="MKS71" si="4583">MKS64-MKS69</f>
        <v>0</v>
      </c>
      <c r="MKT71" s="607"/>
      <c r="MKU71" s="598">
        <f t="shared" ref="MKU71" si="4584">MKU64-MKU69</f>
        <v>0</v>
      </c>
      <c r="MKV71" s="607"/>
      <c r="MKW71" s="598">
        <f t="shared" ref="MKW71" si="4585">MKW64-MKW69</f>
        <v>0</v>
      </c>
      <c r="MKX71" s="607"/>
      <c r="MKY71" s="598">
        <f t="shared" ref="MKY71" si="4586">MKY64-MKY69</f>
        <v>0</v>
      </c>
      <c r="MKZ71" s="607"/>
      <c r="MLA71" s="598">
        <f t="shared" ref="MLA71" si="4587">MLA64-MLA69</f>
        <v>0</v>
      </c>
      <c r="MLB71" s="607"/>
      <c r="MLC71" s="598">
        <f t="shared" ref="MLC71" si="4588">MLC64-MLC69</f>
        <v>0</v>
      </c>
      <c r="MLD71" s="607"/>
      <c r="MLE71" s="598">
        <f t="shared" ref="MLE71" si="4589">MLE64-MLE69</f>
        <v>0</v>
      </c>
      <c r="MLF71" s="607"/>
      <c r="MLG71" s="598">
        <f t="shared" ref="MLG71" si="4590">MLG64-MLG69</f>
        <v>0</v>
      </c>
      <c r="MLH71" s="607"/>
      <c r="MLI71" s="598">
        <f t="shared" ref="MLI71" si="4591">MLI64-MLI69</f>
        <v>0</v>
      </c>
      <c r="MLJ71" s="607"/>
      <c r="MLK71" s="598">
        <f t="shared" ref="MLK71" si="4592">MLK64-MLK69</f>
        <v>0</v>
      </c>
      <c r="MLL71" s="607"/>
      <c r="MLM71" s="598">
        <f t="shared" ref="MLM71" si="4593">MLM64-MLM69</f>
        <v>0</v>
      </c>
      <c r="MLN71" s="607"/>
      <c r="MLO71" s="598">
        <f t="shared" ref="MLO71" si="4594">MLO64-MLO69</f>
        <v>0</v>
      </c>
      <c r="MLP71" s="607"/>
      <c r="MLQ71" s="598">
        <f t="shared" ref="MLQ71" si="4595">MLQ64-MLQ69</f>
        <v>0</v>
      </c>
      <c r="MLR71" s="607"/>
      <c r="MLS71" s="598">
        <f t="shared" ref="MLS71" si="4596">MLS64-MLS69</f>
        <v>0</v>
      </c>
      <c r="MLT71" s="607"/>
      <c r="MLU71" s="598">
        <f t="shared" ref="MLU71" si="4597">MLU64-MLU69</f>
        <v>0</v>
      </c>
      <c r="MLV71" s="607"/>
      <c r="MLW71" s="598">
        <f t="shared" ref="MLW71" si="4598">MLW64-MLW69</f>
        <v>0</v>
      </c>
      <c r="MLX71" s="607"/>
      <c r="MLY71" s="598">
        <f t="shared" ref="MLY71" si="4599">MLY64-MLY69</f>
        <v>0</v>
      </c>
      <c r="MLZ71" s="607"/>
      <c r="MMA71" s="598">
        <f t="shared" ref="MMA71" si="4600">MMA64-MMA69</f>
        <v>0</v>
      </c>
      <c r="MMB71" s="607"/>
      <c r="MMC71" s="598">
        <f t="shared" ref="MMC71" si="4601">MMC64-MMC69</f>
        <v>0</v>
      </c>
      <c r="MMD71" s="607"/>
      <c r="MME71" s="598">
        <f t="shared" ref="MME71" si="4602">MME64-MME69</f>
        <v>0</v>
      </c>
      <c r="MMF71" s="607"/>
      <c r="MMG71" s="598">
        <f t="shared" ref="MMG71" si="4603">MMG64-MMG69</f>
        <v>0</v>
      </c>
      <c r="MMH71" s="607"/>
      <c r="MMI71" s="598">
        <f t="shared" ref="MMI71" si="4604">MMI64-MMI69</f>
        <v>0</v>
      </c>
      <c r="MMJ71" s="607"/>
      <c r="MMK71" s="598">
        <f t="shared" ref="MMK71" si="4605">MMK64-MMK69</f>
        <v>0</v>
      </c>
      <c r="MML71" s="607"/>
      <c r="MMM71" s="598">
        <f t="shared" ref="MMM71" si="4606">MMM64-MMM69</f>
        <v>0</v>
      </c>
      <c r="MMN71" s="607"/>
      <c r="MMO71" s="598">
        <f t="shared" ref="MMO71" si="4607">MMO64-MMO69</f>
        <v>0</v>
      </c>
      <c r="MMP71" s="607"/>
      <c r="MMQ71" s="598">
        <f t="shared" ref="MMQ71" si="4608">MMQ64-MMQ69</f>
        <v>0</v>
      </c>
      <c r="MMR71" s="607"/>
      <c r="MMS71" s="598">
        <f t="shared" ref="MMS71" si="4609">MMS64-MMS69</f>
        <v>0</v>
      </c>
      <c r="MMT71" s="607"/>
      <c r="MMU71" s="598">
        <f t="shared" ref="MMU71" si="4610">MMU64-MMU69</f>
        <v>0</v>
      </c>
      <c r="MMV71" s="607"/>
      <c r="MMW71" s="598">
        <f t="shared" ref="MMW71" si="4611">MMW64-MMW69</f>
        <v>0</v>
      </c>
      <c r="MMX71" s="607"/>
      <c r="MMY71" s="598">
        <f t="shared" ref="MMY71" si="4612">MMY64-MMY69</f>
        <v>0</v>
      </c>
      <c r="MMZ71" s="607"/>
      <c r="MNA71" s="598">
        <f t="shared" ref="MNA71" si="4613">MNA64-MNA69</f>
        <v>0</v>
      </c>
      <c r="MNB71" s="607"/>
      <c r="MNC71" s="598">
        <f t="shared" ref="MNC71" si="4614">MNC64-MNC69</f>
        <v>0</v>
      </c>
      <c r="MND71" s="607"/>
      <c r="MNE71" s="598">
        <f t="shared" ref="MNE71" si="4615">MNE64-MNE69</f>
        <v>0</v>
      </c>
      <c r="MNF71" s="607"/>
      <c r="MNG71" s="598">
        <f t="shared" ref="MNG71" si="4616">MNG64-MNG69</f>
        <v>0</v>
      </c>
      <c r="MNH71" s="607"/>
      <c r="MNI71" s="598">
        <f t="shared" ref="MNI71" si="4617">MNI64-MNI69</f>
        <v>0</v>
      </c>
      <c r="MNJ71" s="607"/>
      <c r="MNK71" s="598">
        <f t="shared" ref="MNK71" si="4618">MNK64-MNK69</f>
        <v>0</v>
      </c>
      <c r="MNL71" s="607"/>
      <c r="MNM71" s="598">
        <f t="shared" ref="MNM71" si="4619">MNM64-MNM69</f>
        <v>0</v>
      </c>
      <c r="MNN71" s="607"/>
      <c r="MNO71" s="598">
        <f t="shared" ref="MNO71" si="4620">MNO64-MNO69</f>
        <v>0</v>
      </c>
      <c r="MNP71" s="607"/>
      <c r="MNQ71" s="598">
        <f t="shared" ref="MNQ71" si="4621">MNQ64-MNQ69</f>
        <v>0</v>
      </c>
      <c r="MNR71" s="607"/>
      <c r="MNS71" s="598">
        <f t="shared" ref="MNS71" si="4622">MNS64-MNS69</f>
        <v>0</v>
      </c>
      <c r="MNT71" s="607"/>
      <c r="MNU71" s="598">
        <f t="shared" ref="MNU71" si="4623">MNU64-MNU69</f>
        <v>0</v>
      </c>
      <c r="MNV71" s="607"/>
      <c r="MNW71" s="598">
        <f t="shared" ref="MNW71" si="4624">MNW64-MNW69</f>
        <v>0</v>
      </c>
      <c r="MNX71" s="607"/>
      <c r="MNY71" s="598">
        <f t="shared" ref="MNY71" si="4625">MNY64-MNY69</f>
        <v>0</v>
      </c>
      <c r="MNZ71" s="607"/>
      <c r="MOA71" s="598">
        <f t="shared" ref="MOA71" si="4626">MOA64-MOA69</f>
        <v>0</v>
      </c>
      <c r="MOB71" s="607"/>
      <c r="MOC71" s="598">
        <f t="shared" ref="MOC71" si="4627">MOC64-MOC69</f>
        <v>0</v>
      </c>
      <c r="MOD71" s="607"/>
      <c r="MOE71" s="598">
        <f t="shared" ref="MOE71" si="4628">MOE64-MOE69</f>
        <v>0</v>
      </c>
      <c r="MOF71" s="607"/>
      <c r="MOG71" s="598">
        <f t="shared" ref="MOG71" si="4629">MOG64-MOG69</f>
        <v>0</v>
      </c>
      <c r="MOH71" s="607"/>
      <c r="MOI71" s="598">
        <f t="shared" ref="MOI71" si="4630">MOI64-MOI69</f>
        <v>0</v>
      </c>
      <c r="MOJ71" s="607"/>
      <c r="MOK71" s="598">
        <f t="shared" ref="MOK71" si="4631">MOK64-MOK69</f>
        <v>0</v>
      </c>
      <c r="MOL71" s="607"/>
      <c r="MOM71" s="598">
        <f t="shared" ref="MOM71" si="4632">MOM64-MOM69</f>
        <v>0</v>
      </c>
      <c r="MON71" s="607"/>
      <c r="MOO71" s="598">
        <f t="shared" ref="MOO71" si="4633">MOO64-MOO69</f>
        <v>0</v>
      </c>
      <c r="MOP71" s="607"/>
      <c r="MOQ71" s="598">
        <f t="shared" ref="MOQ71" si="4634">MOQ64-MOQ69</f>
        <v>0</v>
      </c>
      <c r="MOR71" s="607"/>
      <c r="MOS71" s="598">
        <f t="shared" ref="MOS71" si="4635">MOS64-MOS69</f>
        <v>0</v>
      </c>
      <c r="MOT71" s="607"/>
      <c r="MOU71" s="598">
        <f t="shared" ref="MOU71" si="4636">MOU64-MOU69</f>
        <v>0</v>
      </c>
      <c r="MOV71" s="607"/>
      <c r="MOW71" s="598">
        <f t="shared" ref="MOW71" si="4637">MOW64-MOW69</f>
        <v>0</v>
      </c>
      <c r="MOX71" s="607"/>
      <c r="MOY71" s="598">
        <f t="shared" ref="MOY71" si="4638">MOY64-MOY69</f>
        <v>0</v>
      </c>
      <c r="MOZ71" s="607"/>
      <c r="MPA71" s="598">
        <f t="shared" ref="MPA71" si="4639">MPA64-MPA69</f>
        <v>0</v>
      </c>
      <c r="MPB71" s="607"/>
      <c r="MPC71" s="598">
        <f t="shared" ref="MPC71" si="4640">MPC64-MPC69</f>
        <v>0</v>
      </c>
      <c r="MPD71" s="607"/>
      <c r="MPE71" s="598">
        <f t="shared" ref="MPE71" si="4641">MPE64-MPE69</f>
        <v>0</v>
      </c>
      <c r="MPF71" s="607"/>
      <c r="MPG71" s="598">
        <f t="shared" ref="MPG71" si="4642">MPG64-MPG69</f>
        <v>0</v>
      </c>
      <c r="MPH71" s="607"/>
      <c r="MPI71" s="598">
        <f t="shared" ref="MPI71" si="4643">MPI64-MPI69</f>
        <v>0</v>
      </c>
      <c r="MPJ71" s="607"/>
      <c r="MPK71" s="598">
        <f t="shared" ref="MPK71" si="4644">MPK64-MPK69</f>
        <v>0</v>
      </c>
      <c r="MPL71" s="607"/>
      <c r="MPM71" s="598">
        <f t="shared" ref="MPM71" si="4645">MPM64-MPM69</f>
        <v>0</v>
      </c>
      <c r="MPN71" s="607"/>
      <c r="MPO71" s="598">
        <f t="shared" ref="MPO71" si="4646">MPO64-MPO69</f>
        <v>0</v>
      </c>
      <c r="MPP71" s="607"/>
      <c r="MPQ71" s="598">
        <f t="shared" ref="MPQ71" si="4647">MPQ64-MPQ69</f>
        <v>0</v>
      </c>
      <c r="MPR71" s="607"/>
      <c r="MPS71" s="598">
        <f t="shared" ref="MPS71" si="4648">MPS64-MPS69</f>
        <v>0</v>
      </c>
      <c r="MPT71" s="607"/>
      <c r="MPU71" s="598">
        <f t="shared" ref="MPU71" si="4649">MPU64-MPU69</f>
        <v>0</v>
      </c>
      <c r="MPV71" s="607"/>
      <c r="MPW71" s="598">
        <f t="shared" ref="MPW71" si="4650">MPW64-MPW69</f>
        <v>0</v>
      </c>
      <c r="MPX71" s="607"/>
      <c r="MPY71" s="598">
        <f t="shared" ref="MPY71" si="4651">MPY64-MPY69</f>
        <v>0</v>
      </c>
      <c r="MPZ71" s="607"/>
      <c r="MQA71" s="598">
        <f t="shared" ref="MQA71" si="4652">MQA64-MQA69</f>
        <v>0</v>
      </c>
      <c r="MQB71" s="607"/>
      <c r="MQC71" s="598">
        <f t="shared" ref="MQC71" si="4653">MQC64-MQC69</f>
        <v>0</v>
      </c>
      <c r="MQD71" s="607"/>
      <c r="MQE71" s="598">
        <f t="shared" ref="MQE71" si="4654">MQE64-MQE69</f>
        <v>0</v>
      </c>
      <c r="MQF71" s="607"/>
      <c r="MQG71" s="598">
        <f t="shared" ref="MQG71" si="4655">MQG64-MQG69</f>
        <v>0</v>
      </c>
      <c r="MQH71" s="607"/>
      <c r="MQI71" s="598">
        <f t="shared" ref="MQI71" si="4656">MQI64-MQI69</f>
        <v>0</v>
      </c>
      <c r="MQJ71" s="607"/>
      <c r="MQK71" s="598">
        <f t="shared" ref="MQK71" si="4657">MQK64-MQK69</f>
        <v>0</v>
      </c>
      <c r="MQL71" s="607"/>
      <c r="MQM71" s="598">
        <f t="shared" ref="MQM71" si="4658">MQM64-MQM69</f>
        <v>0</v>
      </c>
      <c r="MQN71" s="607"/>
      <c r="MQO71" s="598">
        <f t="shared" ref="MQO71" si="4659">MQO64-MQO69</f>
        <v>0</v>
      </c>
      <c r="MQP71" s="607"/>
      <c r="MQQ71" s="598">
        <f t="shared" ref="MQQ71" si="4660">MQQ64-MQQ69</f>
        <v>0</v>
      </c>
      <c r="MQR71" s="607"/>
      <c r="MQS71" s="598">
        <f t="shared" ref="MQS71" si="4661">MQS64-MQS69</f>
        <v>0</v>
      </c>
      <c r="MQT71" s="607"/>
      <c r="MQU71" s="598">
        <f t="shared" ref="MQU71" si="4662">MQU64-MQU69</f>
        <v>0</v>
      </c>
      <c r="MQV71" s="607"/>
      <c r="MQW71" s="598">
        <f t="shared" ref="MQW71" si="4663">MQW64-MQW69</f>
        <v>0</v>
      </c>
      <c r="MQX71" s="607"/>
      <c r="MQY71" s="598">
        <f t="shared" ref="MQY71" si="4664">MQY64-MQY69</f>
        <v>0</v>
      </c>
      <c r="MQZ71" s="607"/>
      <c r="MRA71" s="598">
        <f t="shared" ref="MRA71" si="4665">MRA64-MRA69</f>
        <v>0</v>
      </c>
      <c r="MRB71" s="607"/>
      <c r="MRC71" s="598">
        <f t="shared" ref="MRC71" si="4666">MRC64-MRC69</f>
        <v>0</v>
      </c>
      <c r="MRD71" s="607"/>
      <c r="MRE71" s="598">
        <f t="shared" ref="MRE71" si="4667">MRE64-MRE69</f>
        <v>0</v>
      </c>
      <c r="MRF71" s="607"/>
      <c r="MRG71" s="598">
        <f t="shared" ref="MRG71" si="4668">MRG64-MRG69</f>
        <v>0</v>
      </c>
      <c r="MRH71" s="607"/>
      <c r="MRI71" s="598">
        <f t="shared" ref="MRI71" si="4669">MRI64-MRI69</f>
        <v>0</v>
      </c>
      <c r="MRJ71" s="607"/>
      <c r="MRK71" s="598">
        <f t="shared" ref="MRK71" si="4670">MRK64-MRK69</f>
        <v>0</v>
      </c>
      <c r="MRL71" s="607"/>
      <c r="MRM71" s="598">
        <f t="shared" ref="MRM71" si="4671">MRM64-MRM69</f>
        <v>0</v>
      </c>
      <c r="MRN71" s="607"/>
      <c r="MRO71" s="598">
        <f t="shared" ref="MRO71" si="4672">MRO64-MRO69</f>
        <v>0</v>
      </c>
      <c r="MRP71" s="607"/>
      <c r="MRQ71" s="598">
        <f t="shared" ref="MRQ71" si="4673">MRQ64-MRQ69</f>
        <v>0</v>
      </c>
      <c r="MRR71" s="607"/>
      <c r="MRS71" s="598">
        <f t="shared" ref="MRS71" si="4674">MRS64-MRS69</f>
        <v>0</v>
      </c>
      <c r="MRT71" s="607"/>
      <c r="MRU71" s="598">
        <f t="shared" ref="MRU71" si="4675">MRU64-MRU69</f>
        <v>0</v>
      </c>
      <c r="MRV71" s="607"/>
      <c r="MRW71" s="598">
        <f t="shared" ref="MRW71" si="4676">MRW64-MRW69</f>
        <v>0</v>
      </c>
      <c r="MRX71" s="607"/>
      <c r="MRY71" s="598">
        <f t="shared" ref="MRY71" si="4677">MRY64-MRY69</f>
        <v>0</v>
      </c>
      <c r="MRZ71" s="607"/>
      <c r="MSA71" s="598">
        <f t="shared" ref="MSA71" si="4678">MSA64-MSA69</f>
        <v>0</v>
      </c>
      <c r="MSB71" s="607"/>
      <c r="MSC71" s="598">
        <f t="shared" ref="MSC71" si="4679">MSC64-MSC69</f>
        <v>0</v>
      </c>
      <c r="MSD71" s="607"/>
      <c r="MSE71" s="598">
        <f t="shared" ref="MSE71" si="4680">MSE64-MSE69</f>
        <v>0</v>
      </c>
      <c r="MSF71" s="607"/>
      <c r="MSG71" s="598">
        <f t="shared" ref="MSG71" si="4681">MSG64-MSG69</f>
        <v>0</v>
      </c>
      <c r="MSH71" s="607"/>
      <c r="MSI71" s="598">
        <f t="shared" ref="MSI71" si="4682">MSI64-MSI69</f>
        <v>0</v>
      </c>
      <c r="MSJ71" s="607"/>
      <c r="MSK71" s="598">
        <f t="shared" ref="MSK71" si="4683">MSK64-MSK69</f>
        <v>0</v>
      </c>
      <c r="MSL71" s="607"/>
      <c r="MSM71" s="598">
        <f t="shared" ref="MSM71" si="4684">MSM64-MSM69</f>
        <v>0</v>
      </c>
      <c r="MSN71" s="607"/>
      <c r="MSO71" s="598">
        <f t="shared" ref="MSO71" si="4685">MSO64-MSO69</f>
        <v>0</v>
      </c>
      <c r="MSP71" s="607"/>
      <c r="MSQ71" s="598">
        <f t="shared" ref="MSQ71" si="4686">MSQ64-MSQ69</f>
        <v>0</v>
      </c>
      <c r="MSR71" s="607"/>
      <c r="MSS71" s="598">
        <f t="shared" ref="MSS71" si="4687">MSS64-MSS69</f>
        <v>0</v>
      </c>
      <c r="MST71" s="607"/>
      <c r="MSU71" s="598">
        <f t="shared" ref="MSU71" si="4688">MSU64-MSU69</f>
        <v>0</v>
      </c>
      <c r="MSV71" s="607"/>
      <c r="MSW71" s="598">
        <f t="shared" ref="MSW71" si="4689">MSW64-MSW69</f>
        <v>0</v>
      </c>
      <c r="MSX71" s="607"/>
      <c r="MSY71" s="598">
        <f t="shared" ref="MSY71" si="4690">MSY64-MSY69</f>
        <v>0</v>
      </c>
      <c r="MSZ71" s="607"/>
      <c r="MTA71" s="598">
        <f t="shared" ref="MTA71" si="4691">MTA64-MTA69</f>
        <v>0</v>
      </c>
      <c r="MTB71" s="607"/>
      <c r="MTC71" s="598">
        <f t="shared" ref="MTC71" si="4692">MTC64-MTC69</f>
        <v>0</v>
      </c>
      <c r="MTD71" s="607"/>
      <c r="MTE71" s="598">
        <f t="shared" ref="MTE71" si="4693">MTE64-MTE69</f>
        <v>0</v>
      </c>
      <c r="MTF71" s="607"/>
      <c r="MTG71" s="598">
        <f t="shared" ref="MTG71" si="4694">MTG64-MTG69</f>
        <v>0</v>
      </c>
      <c r="MTH71" s="607"/>
      <c r="MTI71" s="598">
        <f t="shared" ref="MTI71" si="4695">MTI64-MTI69</f>
        <v>0</v>
      </c>
      <c r="MTJ71" s="607"/>
      <c r="MTK71" s="598">
        <f t="shared" ref="MTK71" si="4696">MTK64-MTK69</f>
        <v>0</v>
      </c>
      <c r="MTL71" s="607"/>
      <c r="MTM71" s="598">
        <f t="shared" ref="MTM71" si="4697">MTM64-MTM69</f>
        <v>0</v>
      </c>
      <c r="MTN71" s="607"/>
      <c r="MTO71" s="598">
        <f t="shared" ref="MTO71" si="4698">MTO64-MTO69</f>
        <v>0</v>
      </c>
      <c r="MTP71" s="607"/>
      <c r="MTQ71" s="598">
        <f t="shared" ref="MTQ71" si="4699">MTQ64-MTQ69</f>
        <v>0</v>
      </c>
      <c r="MTR71" s="607"/>
      <c r="MTS71" s="598">
        <f t="shared" ref="MTS71" si="4700">MTS64-MTS69</f>
        <v>0</v>
      </c>
      <c r="MTT71" s="607"/>
      <c r="MTU71" s="598">
        <f t="shared" ref="MTU71" si="4701">MTU64-MTU69</f>
        <v>0</v>
      </c>
      <c r="MTV71" s="607"/>
      <c r="MTW71" s="598">
        <f t="shared" ref="MTW71" si="4702">MTW64-MTW69</f>
        <v>0</v>
      </c>
      <c r="MTX71" s="607"/>
      <c r="MTY71" s="598">
        <f t="shared" ref="MTY71" si="4703">MTY64-MTY69</f>
        <v>0</v>
      </c>
      <c r="MTZ71" s="607"/>
      <c r="MUA71" s="598">
        <f t="shared" ref="MUA71" si="4704">MUA64-MUA69</f>
        <v>0</v>
      </c>
      <c r="MUB71" s="607"/>
      <c r="MUC71" s="598">
        <f t="shared" ref="MUC71" si="4705">MUC64-MUC69</f>
        <v>0</v>
      </c>
      <c r="MUD71" s="607"/>
      <c r="MUE71" s="598">
        <f t="shared" ref="MUE71" si="4706">MUE64-MUE69</f>
        <v>0</v>
      </c>
      <c r="MUF71" s="607"/>
      <c r="MUG71" s="598">
        <f t="shared" ref="MUG71" si="4707">MUG64-MUG69</f>
        <v>0</v>
      </c>
      <c r="MUH71" s="607"/>
      <c r="MUI71" s="598">
        <f t="shared" ref="MUI71" si="4708">MUI64-MUI69</f>
        <v>0</v>
      </c>
      <c r="MUJ71" s="607"/>
      <c r="MUK71" s="598">
        <f t="shared" ref="MUK71" si="4709">MUK64-MUK69</f>
        <v>0</v>
      </c>
      <c r="MUL71" s="607"/>
      <c r="MUM71" s="598">
        <f t="shared" ref="MUM71" si="4710">MUM64-MUM69</f>
        <v>0</v>
      </c>
      <c r="MUN71" s="607"/>
      <c r="MUO71" s="598">
        <f t="shared" ref="MUO71" si="4711">MUO64-MUO69</f>
        <v>0</v>
      </c>
      <c r="MUP71" s="607"/>
      <c r="MUQ71" s="598">
        <f t="shared" ref="MUQ71" si="4712">MUQ64-MUQ69</f>
        <v>0</v>
      </c>
      <c r="MUR71" s="607"/>
      <c r="MUS71" s="598">
        <f t="shared" ref="MUS71" si="4713">MUS64-MUS69</f>
        <v>0</v>
      </c>
      <c r="MUT71" s="607"/>
      <c r="MUU71" s="598">
        <f t="shared" ref="MUU71" si="4714">MUU64-MUU69</f>
        <v>0</v>
      </c>
      <c r="MUV71" s="607"/>
      <c r="MUW71" s="598">
        <f t="shared" ref="MUW71" si="4715">MUW64-MUW69</f>
        <v>0</v>
      </c>
      <c r="MUX71" s="607"/>
      <c r="MUY71" s="598">
        <f t="shared" ref="MUY71" si="4716">MUY64-MUY69</f>
        <v>0</v>
      </c>
      <c r="MUZ71" s="607"/>
      <c r="MVA71" s="598">
        <f t="shared" ref="MVA71" si="4717">MVA64-MVA69</f>
        <v>0</v>
      </c>
      <c r="MVB71" s="607"/>
      <c r="MVC71" s="598">
        <f t="shared" ref="MVC71" si="4718">MVC64-MVC69</f>
        <v>0</v>
      </c>
      <c r="MVD71" s="607"/>
      <c r="MVE71" s="598">
        <f t="shared" ref="MVE71" si="4719">MVE64-MVE69</f>
        <v>0</v>
      </c>
      <c r="MVF71" s="607"/>
      <c r="MVG71" s="598">
        <f t="shared" ref="MVG71" si="4720">MVG64-MVG69</f>
        <v>0</v>
      </c>
      <c r="MVH71" s="607"/>
      <c r="MVI71" s="598">
        <f t="shared" ref="MVI71" si="4721">MVI64-MVI69</f>
        <v>0</v>
      </c>
      <c r="MVJ71" s="607"/>
      <c r="MVK71" s="598">
        <f t="shared" ref="MVK71" si="4722">MVK64-MVK69</f>
        <v>0</v>
      </c>
      <c r="MVL71" s="607"/>
      <c r="MVM71" s="598">
        <f t="shared" ref="MVM71" si="4723">MVM64-MVM69</f>
        <v>0</v>
      </c>
      <c r="MVN71" s="607"/>
      <c r="MVO71" s="598">
        <f t="shared" ref="MVO71" si="4724">MVO64-MVO69</f>
        <v>0</v>
      </c>
      <c r="MVP71" s="607"/>
      <c r="MVQ71" s="598">
        <f t="shared" ref="MVQ71" si="4725">MVQ64-MVQ69</f>
        <v>0</v>
      </c>
      <c r="MVR71" s="607"/>
      <c r="MVS71" s="598">
        <f t="shared" ref="MVS71" si="4726">MVS64-MVS69</f>
        <v>0</v>
      </c>
      <c r="MVT71" s="607"/>
      <c r="MVU71" s="598">
        <f t="shared" ref="MVU71" si="4727">MVU64-MVU69</f>
        <v>0</v>
      </c>
      <c r="MVV71" s="607"/>
      <c r="MVW71" s="598">
        <f t="shared" ref="MVW71" si="4728">MVW64-MVW69</f>
        <v>0</v>
      </c>
      <c r="MVX71" s="607"/>
      <c r="MVY71" s="598">
        <f t="shared" ref="MVY71" si="4729">MVY64-MVY69</f>
        <v>0</v>
      </c>
      <c r="MVZ71" s="607"/>
      <c r="MWA71" s="598">
        <f t="shared" ref="MWA71" si="4730">MWA64-MWA69</f>
        <v>0</v>
      </c>
      <c r="MWB71" s="607"/>
      <c r="MWC71" s="598">
        <f t="shared" ref="MWC71" si="4731">MWC64-MWC69</f>
        <v>0</v>
      </c>
      <c r="MWD71" s="607"/>
      <c r="MWE71" s="598">
        <f t="shared" ref="MWE71" si="4732">MWE64-MWE69</f>
        <v>0</v>
      </c>
      <c r="MWF71" s="607"/>
      <c r="MWG71" s="598">
        <f t="shared" ref="MWG71" si="4733">MWG64-MWG69</f>
        <v>0</v>
      </c>
      <c r="MWH71" s="607"/>
      <c r="MWI71" s="598">
        <f t="shared" ref="MWI71" si="4734">MWI64-MWI69</f>
        <v>0</v>
      </c>
      <c r="MWJ71" s="607"/>
      <c r="MWK71" s="598">
        <f t="shared" ref="MWK71" si="4735">MWK64-MWK69</f>
        <v>0</v>
      </c>
      <c r="MWL71" s="607"/>
      <c r="MWM71" s="598">
        <f t="shared" ref="MWM71" si="4736">MWM64-MWM69</f>
        <v>0</v>
      </c>
      <c r="MWN71" s="607"/>
      <c r="MWO71" s="598">
        <f t="shared" ref="MWO71" si="4737">MWO64-MWO69</f>
        <v>0</v>
      </c>
      <c r="MWP71" s="607"/>
      <c r="MWQ71" s="598">
        <f t="shared" ref="MWQ71" si="4738">MWQ64-MWQ69</f>
        <v>0</v>
      </c>
      <c r="MWR71" s="607"/>
      <c r="MWS71" s="598">
        <f t="shared" ref="MWS71" si="4739">MWS64-MWS69</f>
        <v>0</v>
      </c>
      <c r="MWT71" s="607"/>
      <c r="MWU71" s="598">
        <f t="shared" ref="MWU71" si="4740">MWU64-MWU69</f>
        <v>0</v>
      </c>
      <c r="MWV71" s="607"/>
      <c r="MWW71" s="598">
        <f t="shared" ref="MWW71" si="4741">MWW64-MWW69</f>
        <v>0</v>
      </c>
      <c r="MWX71" s="607"/>
      <c r="MWY71" s="598">
        <f t="shared" ref="MWY71" si="4742">MWY64-MWY69</f>
        <v>0</v>
      </c>
      <c r="MWZ71" s="607"/>
      <c r="MXA71" s="598">
        <f t="shared" ref="MXA71" si="4743">MXA64-MXA69</f>
        <v>0</v>
      </c>
      <c r="MXB71" s="607"/>
      <c r="MXC71" s="598">
        <f t="shared" ref="MXC71" si="4744">MXC64-MXC69</f>
        <v>0</v>
      </c>
      <c r="MXD71" s="607"/>
      <c r="MXE71" s="598">
        <f t="shared" ref="MXE71" si="4745">MXE64-MXE69</f>
        <v>0</v>
      </c>
      <c r="MXF71" s="607"/>
      <c r="MXG71" s="598">
        <f t="shared" ref="MXG71" si="4746">MXG64-MXG69</f>
        <v>0</v>
      </c>
      <c r="MXH71" s="607"/>
      <c r="MXI71" s="598">
        <f t="shared" ref="MXI71" si="4747">MXI64-MXI69</f>
        <v>0</v>
      </c>
      <c r="MXJ71" s="607"/>
      <c r="MXK71" s="598">
        <f t="shared" ref="MXK71" si="4748">MXK64-MXK69</f>
        <v>0</v>
      </c>
      <c r="MXL71" s="607"/>
      <c r="MXM71" s="598">
        <f t="shared" ref="MXM71" si="4749">MXM64-MXM69</f>
        <v>0</v>
      </c>
      <c r="MXN71" s="607"/>
      <c r="MXO71" s="598">
        <f t="shared" ref="MXO71" si="4750">MXO64-MXO69</f>
        <v>0</v>
      </c>
      <c r="MXP71" s="607"/>
      <c r="MXQ71" s="598">
        <f t="shared" ref="MXQ71" si="4751">MXQ64-MXQ69</f>
        <v>0</v>
      </c>
      <c r="MXR71" s="607"/>
      <c r="MXS71" s="598">
        <f t="shared" ref="MXS71" si="4752">MXS64-MXS69</f>
        <v>0</v>
      </c>
      <c r="MXT71" s="607"/>
      <c r="MXU71" s="598">
        <f t="shared" ref="MXU71" si="4753">MXU64-MXU69</f>
        <v>0</v>
      </c>
      <c r="MXV71" s="607"/>
      <c r="MXW71" s="598">
        <f t="shared" ref="MXW71" si="4754">MXW64-MXW69</f>
        <v>0</v>
      </c>
      <c r="MXX71" s="607"/>
      <c r="MXY71" s="598">
        <f t="shared" ref="MXY71" si="4755">MXY64-MXY69</f>
        <v>0</v>
      </c>
      <c r="MXZ71" s="607"/>
      <c r="MYA71" s="598">
        <f t="shared" ref="MYA71" si="4756">MYA64-MYA69</f>
        <v>0</v>
      </c>
      <c r="MYB71" s="607"/>
      <c r="MYC71" s="598">
        <f t="shared" ref="MYC71" si="4757">MYC64-MYC69</f>
        <v>0</v>
      </c>
      <c r="MYD71" s="607"/>
      <c r="MYE71" s="598">
        <f t="shared" ref="MYE71" si="4758">MYE64-MYE69</f>
        <v>0</v>
      </c>
      <c r="MYF71" s="607"/>
      <c r="MYG71" s="598">
        <f t="shared" ref="MYG71" si="4759">MYG64-MYG69</f>
        <v>0</v>
      </c>
      <c r="MYH71" s="607"/>
      <c r="MYI71" s="598">
        <f t="shared" ref="MYI71" si="4760">MYI64-MYI69</f>
        <v>0</v>
      </c>
      <c r="MYJ71" s="607"/>
      <c r="MYK71" s="598">
        <f t="shared" ref="MYK71" si="4761">MYK64-MYK69</f>
        <v>0</v>
      </c>
      <c r="MYL71" s="607"/>
      <c r="MYM71" s="598">
        <f t="shared" ref="MYM71" si="4762">MYM64-MYM69</f>
        <v>0</v>
      </c>
      <c r="MYN71" s="607"/>
      <c r="MYO71" s="598">
        <f t="shared" ref="MYO71" si="4763">MYO64-MYO69</f>
        <v>0</v>
      </c>
      <c r="MYP71" s="607"/>
      <c r="MYQ71" s="598">
        <f t="shared" ref="MYQ71" si="4764">MYQ64-MYQ69</f>
        <v>0</v>
      </c>
      <c r="MYR71" s="607"/>
      <c r="MYS71" s="598">
        <f t="shared" ref="MYS71" si="4765">MYS64-MYS69</f>
        <v>0</v>
      </c>
      <c r="MYT71" s="607"/>
      <c r="MYU71" s="598">
        <f t="shared" ref="MYU71" si="4766">MYU64-MYU69</f>
        <v>0</v>
      </c>
      <c r="MYV71" s="607"/>
      <c r="MYW71" s="598">
        <f t="shared" ref="MYW71" si="4767">MYW64-MYW69</f>
        <v>0</v>
      </c>
      <c r="MYX71" s="607"/>
      <c r="MYY71" s="598">
        <f t="shared" ref="MYY71" si="4768">MYY64-MYY69</f>
        <v>0</v>
      </c>
      <c r="MYZ71" s="607"/>
      <c r="MZA71" s="598">
        <f t="shared" ref="MZA71" si="4769">MZA64-MZA69</f>
        <v>0</v>
      </c>
      <c r="MZB71" s="607"/>
      <c r="MZC71" s="598">
        <f t="shared" ref="MZC71" si="4770">MZC64-MZC69</f>
        <v>0</v>
      </c>
      <c r="MZD71" s="607"/>
      <c r="MZE71" s="598">
        <f t="shared" ref="MZE71" si="4771">MZE64-MZE69</f>
        <v>0</v>
      </c>
      <c r="MZF71" s="607"/>
      <c r="MZG71" s="598">
        <f t="shared" ref="MZG71" si="4772">MZG64-MZG69</f>
        <v>0</v>
      </c>
      <c r="MZH71" s="607"/>
      <c r="MZI71" s="598">
        <f t="shared" ref="MZI71" si="4773">MZI64-MZI69</f>
        <v>0</v>
      </c>
      <c r="MZJ71" s="607"/>
      <c r="MZK71" s="598">
        <f t="shared" ref="MZK71" si="4774">MZK64-MZK69</f>
        <v>0</v>
      </c>
      <c r="MZL71" s="607"/>
      <c r="MZM71" s="598">
        <f t="shared" ref="MZM71" si="4775">MZM64-MZM69</f>
        <v>0</v>
      </c>
      <c r="MZN71" s="607"/>
      <c r="MZO71" s="598">
        <f t="shared" ref="MZO71" si="4776">MZO64-MZO69</f>
        <v>0</v>
      </c>
      <c r="MZP71" s="607"/>
      <c r="MZQ71" s="598">
        <f t="shared" ref="MZQ71" si="4777">MZQ64-MZQ69</f>
        <v>0</v>
      </c>
      <c r="MZR71" s="607"/>
      <c r="MZS71" s="598">
        <f t="shared" ref="MZS71" si="4778">MZS64-MZS69</f>
        <v>0</v>
      </c>
      <c r="MZT71" s="607"/>
      <c r="MZU71" s="598">
        <f t="shared" ref="MZU71" si="4779">MZU64-MZU69</f>
        <v>0</v>
      </c>
      <c r="MZV71" s="607"/>
      <c r="MZW71" s="598">
        <f t="shared" ref="MZW71" si="4780">MZW64-MZW69</f>
        <v>0</v>
      </c>
      <c r="MZX71" s="607"/>
      <c r="MZY71" s="598">
        <f t="shared" ref="MZY71" si="4781">MZY64-MZY69</f>
        <v>0</v>
      </c>
      <c r="MZZ71" s="607"/>
      <c r="NAA71" s="598">
        <f t="shared" ref="NAA71" si="4782">NAA64-NAA69</f>
        <v>0</v>
      </c>
      <c r="NAB71" s="607"/>
      <c r="NAC71" s="598">
        <f t="shared" ref="NAC71" si="4783">NAC64-NAC69</f>
        <v>0</v>
      </c>
      <c r="NAD71" s="607"/>
      <c r="NAE71" s="598">
        <f t="shared" ref="NAE71" si="4784">NAE64-NAE69</f>
        <v>0</v>
      </c>
      <c r="NAF71" s="607"/>
      <c r="NAG71" s="598">
        <f t="shared" ref="NAG71" si="4785">NAG64-NAG69</f>
        <v>0</v>
      </c>
      <c r="NAH71" s="607"/>
      <c r="NAI71" s="598">
        <f t="shared" ref="NAI71" si="4786">NAI64-NAI69</f>
        <v>0</v>
      </c>
      <c r="NAJ71" s="607"/>
      <c r="NAK71" s="598">
        <f t="shared" ref="NAK71" si="4787">NAK64-NAK69</f>
        <v>0</v>
      </c>
      <c r="NAL71" s="607"/>
      <c r="NAM71" s="598">
        <f t="shared" ref="NAM71" si="4788">NAM64-NAM69</f>
        <v>0</v>
      </c>
      <c r="NAN71" s="607"/>
      <c r="NAO71" s="598">
        <f t="shared" ref="NAO71" si="4789">NAO64-NAO69</f>
        <v>0</v>
      </c>
      <c r="NAP71" s="607"/>
      <c r="NAQ71" s="598">
        <f t="shared" ref="NAQ71" si="4790">NAQ64-NAQ69</f>
        <v>0</v>
      </c>
      <c r="NAR71" s="607"/>
      <c r="NAS71" s="598">
        <f t="shared" ref="NAS71" si="4791">NAS64-NAS69</f>
        <v>0</v>
      </c>
      <c r="NAT71" s="607"/>
      <c r="NAU71" s="598">
        <f t="shared" ref="NAU71" si="4792">NAU64-NAU69</f>
        <v>0</v>
      </c>
      <c r="NAV71" s="607"/>
      <c r="NAW71" s="598">
        <f t="shared" ref="NAW71" si="4793">NAW64-NAW69</f>
        <v>0</v>
      </c>
      <c r="NAX71" s="607"/>
      <c r="NAY71" s="598">
        <f t="shared" ref="NAY71" si="4794">NAY64-NAY69</f>
        <v>0</v>
      </c>
      <c r="NAZ71" s="607"/>
      <c r="NBA71" s="598">
        <f t="shared" ref="NBA71" si="4795">NBA64-NBA69</f>
        <v>0</v>
      </c>
      <c r="NBB71" s="607"/>
      <c r="NBC71" s="598">
        <f t="shared" ref="NBC71" si="4796">NBC64-NBC69</f>
        <v>0</v>
      </c>
      <c r="NBD71" s="607"/>
      <c r="NBE71" s="598">
        <f t="shared" ref="NBE71" si="4797">NBE64-NBE69</f>
        <v>0</v>
      </c>
      <c r="NBF71" s="607"/>
      <c r="NBG71" s="598">
        <f t="shared" ref="NBG71" si="4798">NBG64-NBG69</f>
        <v>0</v>
      </c>
      <c r="NBH71" s="607"/>
      <c r="NBI71" s="598">
        <f t="shared" ref="NBI71" si="4799">NBI64-NBI69</f>
        <v>0</v>
      </c>
      <c r="NBJ71" s="607"/>
      <c r="NBK71" s="598">
        <f t="shared" ref="NBK71" si="4800">NBK64-NBK69</f>
        <v>0</v>
      </c>
      <c r="NBL71" s="607"/>
      <c r="NBM71" s="598">
        <f t="shared" ref="NBM71" si="4801">NBM64-NBM69</f>
        <v>0</v>
      </c>
      <c r="NBN71" s="607"/>
      <c r="NBO71" s="598">
        <f t="shared" ref="NBO71" si="4802">NBO64-NBO69</f>
        <v>0</v>
      </c>
      <c r="NBP71" s="607"/>
      <c r="NBQ71" s="598">
        <f t="shared" ref="NBQ71" si="4803">NBQ64-NBQ69</f>
        <v>0</v>
      </c>
      <c r="NBR71" s="607"/>
      <c r="NBS71" s="598">
        <f t="shared" ref="NBS71" si="4804">NBS64-NBS69</f>
        <v>0</v>
      </c>
      <c r="NBT71" s="607"/>
      <c r="NBU71" s="598">
        <f t="shared" ref="NBU71" si="4805">NBU64-NBU69</f>
        <v>0</v>
      </c>
      <c r="NBV71" s="607"/>
      <c r="NBW71" s="598">
        <f t="shared" ref="NBW71" si="4806">NBW64-NBW69</f>
        <v>0</v>
      </c>
      <c r="NBX71" s="607"/>
      <c r="NBY71" s="598">
        <f t="shared" ref="NBY71" si="4807">NBY64-NBY69</f>
        <v>0</v>
      </c>
      <c r="NBZ71" s="607"/>
      <c r="NCA71" s="598">
        <f t="shared" ref="NCA71" si="4808">NCA64-NCA69</f>
        <v>0</v>
      </c>
      <c r="NCB71" s="607"/>
      <c r="NCC71" s="598">
        <f t="shared" ref="NCC71" si="4809">NCC64-NCC69</f>
        <v>0</v>
      </c>
      <c r="NCD71" s="607"/>
      <c r="NCE71" s="598">
        <f t="shared" ref="NCE71" si="4810">NCE64-NCE69</f>
        <v>0</v>
      </c>
      <c r="NCF71" s="607"/>
      <c r="NCG71" s="598">
        <f t="shared" ref="NCG71" si="4811">NCG64-NCG69</f>
        <v>0</v>
      </c>
      <c r="NCH71" s="607"/>
      <c r="NCI71" s="598">
        <f t="shared" ref="NCI71" si="4812">NCI64-NCI69</f>
        <v>0</v>
      </c>
      <c r="NCJ71" s="607"/>
      <c r="NCK71" s="598">
        <f t="shared" ref="NCK71" si="4813">NCK64-NCK69</f>
        <v>0</v>
      </c>
      <c r="NCL71" s="607"/>
      <c r="NCM71" s="598">
        <f t="shared" ref="NCM71" si="4814">NCM64-NCM69</f>
        <v>0</v>
      </c>
      <c r="NCN71" s="607"/>
      <c r="NCO71" s="598">
        <f t="shared" ref="NCO71" si="4815">NCO64-NCO69</f>
        <v>0</v>
      </c>
      <c r="NCP71" s="607"/>
      <c r="NCQ71" s="598">
        <f t="shared" ref="NCQ71" si="4816">NCQ64-NCQ69</f>
        <v>0</v>
      </c>
      <c r="NCR71" s="607"/>
      <c r="NCS71" s="598">
        <f t="shared" ref="NCS71" si="4817">NCS64-NCS69</f>
        <v>0</v>
      </c>
      <c r="NCT71" s="607"/>
      <c r="NCU71" s="598">
        <f t="shared" ref="NCU71" si="4818">NCU64-NCU69</f>
        <v>0</v>
      </c>
      <c r="NCV71" s="607"/>
      <c r="NCW71" s="598">
        <f t="shared" ref="NCW71" si="4819">NCW64-NCW69</f>
        <v>0</v>
      </c>
      <c r="NCX71" s="607"/>
      <c r="NCY71" s="598">
        <f t="shared" ref="NCY71" si="4820">NCY64-NCY69</f>
        <v>0</v>
      </c>
      <c r="NCZ71" s="607"/>
      <c r="NDA71" s="598">
        <f t="shared" ref="NDA71" si="4821">NDA64-NDA69</f>
        <v>0</v>
      </c>
      <c r="NDB71" s="607"/>
      <c r="NDC71" s="598">
        <f t="shared" ref="NDC71" si="4822">NDC64-NDC69</f>
        <v>0</v>
      </c>
      <c r="NDD71" s="607"/>
      <c r="NDE71" s="598">
        <f t="shared" ref="NDE71" si="4823">NDE64-NDE69</f>
        <v>0</v>
      </c>
      <c r="NDF71" s="607"/>
      <c r="NDG71" s="598">
        <f t="shared" ref="NDG71" si="4824">NDG64-NDG69</f>
        <v>0</v>
      </c>
      <c r="NDH71" s="607"/>
      <c r="NDI71" s="598">
        <f t="shared" ref="NDI71" si="4825">NDI64-NDI69</f>
        <v>0</v>
      </c>
      <c r="NDJ71" s="607"/>
      <c r="NDK71" s="598">
        <f t="shared" ref="NDK71" si="4826">NDK64-NDK69</f>
        <v>0</v>
      </c>
      <c r="NDL71" s="607"/>
      <c r="NDM71" s="598">
        <f t="shared" ref="NDM71" si="4827">NDM64-NDM69</f>
        <v>0</v>
      </c>
      <c r="NDN71" s="607"/>
      <c r="NDO71" s="598">
        <f t="shared" ref="NDO71" si="4828">NDO64-NDO69</f>
        <v>0</v>
      </c>
      <c r="NDP71" s="607"/>
      <c r="NDQ71" s="598">
        <f t="shared" ref="NDQ71" si="4829">NDQ64-NDQ69</f>
        <v>0</v>
      </c>
      <c r="NDR71" s="607"/>
      <c r="NDS71" s="598">
        <f t="shared" ref="NDS71" si="4830">NDS64-NDS69</f>
        <v>0</v>
      </c>
      <c r="NDT71" s="607"/>
      <c r="NDU71" s="598">
        <f t="shared" ref="NDU71" si="4831">NDU64-NDU69</f>
        <v>0</v>
      </c>
      <c r="NDV71" s="607"/>
      <c r="NDW71" s="598">
        <f t="shared" ref="NDW71" si="4832">NDW64-NDW69</f>
        <v>0</v>
      </c>
      <c r="NDX71" s="607"/>
      <c r="NDY71" s="598">
        <f t="shared" ref="NDY71" si="4833">NDY64-NDY69</f>
        <v>0</v>
      </c>
      <c r="NDZ71" s="607"/>
      <c r="NEA71" s="598">
        <f t="shared" ref="NEA71" si="4834">NEA64-NEA69</f>
        <v>0</v>
      </c>
      <c r="NEB71" s="607"/>
      <c r="NEC71" s="598">
        <f t="shared" ref="NEC71" si="4835">NEC64-NEC69</f>
        <v>0</v>
      </c>
      <c r="NED71" s="607"/>
      <c r="NEE71" s="598">
        <f t="shared" ref="NEE71" si="4836">NEE64-NEE69</f>
        <v>0</v>
      </c>
      <c r="NEF71" s="607"/>
      <c r="NEG71" s="598">
        <f t="shared" ref="NEG71" si="4837">NEG64-NEG69</f>
        <v>0</v>
      </c>
      <c r="NEH71" s="607"/>
      <c r="NEI71" s="598">
        <f t="shared" ref="NEI71" si="4838">NEI64-NEI69</f>
        <v>0</v>
      </c>
      <c r="NEJ71" s="607"/>
      <c r="NEK71" s="598">
        <f t="shared" ref="NEK71" si="4839">NEK64-NEK69</f>
        <v>0</v>
      </c>
      <c r="NEL71" s="607"/>
      <c r="NEM71" s="598">
        <f t="shared" ref="NEM71" si="4840">NEM64-NEM69</f>
        <v>0</v>
      </c>
      <c r="NEN71" s="607"/>
      <c r="NEO71" s="598">
        <f t="shared" ref="NEO71" si="4841">NEO64-NEO69</f>
        <v>0</v>
      </c>
      <c r="NEP71" s="607"/>
      <c r="NEQ71" s="598">
        <f t="shared" ref="NEQ71" si="4842">NEQ64-NEQ69</f>
        <v>0</v>
      </c>
      <c r="NER71" s="607"/>
      <c r="NES71" s="598">
        <f t="shared" ref="NES71" si="4843">NES64-NES69</f>
        <v>0</v>
      </c>
      <c r="NET71" s="607"/>
      <c r="NEU71" s="598">
        <f t="shared" ref="NEU71" si="4844">NEU64-NEU69</f>
        <v>0</v>
      </c>
      <c r="NEV71" s="607"/>
      <c r="NEW71" s="598">
        <f t="shared" ref="NEW71" si="4845">NEW64-NEW69</f>
        <v>0</v>
      </c>
      <c r="NEX71" s="607"/>
      <c r="NEY71" s="598">
        <f t="shared" ref="NEY71" si="4846">NEY64-NEY69</f>
        <v>0</v>
      </c>
      <c r="NEZ71" s="607"/>
      <c r="NFA71" s="598">
        <f t="shared" ref="NFA71" si="4847">NFA64-NFA69</f>
        <v>0</v>
      </c>
      <c r="NFB71" s="607"/>
      <c r="NFC71" s="598">
        <f t="shared" ref="NFC71" si="4848">NFC64-NFC69</f>
        <v>0</v>
      </c>
      <c r="NFD71" s="607"/>
      <c r="NFE71" s="598">
        <f t="shared" ref="NFE71" si="4849">NFE64-NFE69</f>
        <v>0</v>
      </c>
      <c r="NFF71" s="607"/>
      <c r="NFG71" s="598">
        <f t="shared" ref="NFG71" si="4850">NFG64-NFG69</f>
        <v>0</v>
      </c>
      <c r="NFH71" s="607"/>
      <c r="NFI71" s="598">
        <f t="shared" ref="NFI71" si="4851">NFI64-NFI69</f>
        <v>0</v>
      </c>
      <c r="NFJ71" s="607"/>
      <c r="NFK71" s="598">
        <f t="shared" ref="NFK71" si="4852">NFK64-NFK69</f>
        <v>0</v>
      </c>
      <c r="NFL71" s="607"/>
      <c r="NFM71" s="598">
        <f t="shared" ref="NFM71" si="4853">NFM64-NFM69</f>
        <v>0</v>
      </c>
      <c r="NFN71" s="607"/>
      <c r="NFO71" s="598">
        <f t="shared" ref="NFO71" si="4854">NFO64-NFO69</f>
        <v>0</v>
      </c>
      <c r="NFP71" s="607"/>
      <c r="NFQ71" s="598">
        <f t="shared" ref="NFQ71" si="4855">NFQ64-NFQ69</f>
        <v>0</v>
      </c>
      <c r="NFR71" s="607"/>
      <c r="NFS71" s="598">
        <f t="shared" ref="NFS71" si="4856">NFS64-NFS69</f>
        <v>0</v>
      </c>
      <c r="NFT71" s="607"/>
      <c r="NFU71" s="598">
        <f t="shared" ref="NFU71" si="4857">NFU64-NFU69</f>
        <v>0</v>
      </c>
      <c r="NFV71" s="607"/>
      <c r="NFW71" s="598">
        <f t="shared" ref="NFW71" si="4858">NFW64-NFW69</f>
        <v>0</v>
      </c>
      <c r="NFX71" s="607"/>
      <c r="NFY71" s="598">
        <f t="shared" ref="NFY71" si="4859">NFY64-NFY69</f>
        <v>0</v>
      </c>
      <c r="NFZ71" s="607"/>
      <c r="NGA71" s="598">
        <f t="shared" ref="NGA71" si="4860">NGA64-NGA69</f>
        <v>0</v>
      </c>
      <c r="NGB71" s="607"/>
      <c r="NGC71" s="598">
        <f t="shared" ref="NGC71" si="4861">NGC64-NGC69</f>
        <v>0</v>
      </c>
      <c r="NGD71" s="607"/>
      <c r="NGE71" s="598">
        <f t="shared" ref="NGE71" si="4862">NGE64-NGE69</f>
        <v>0</v>
      </c>
      <c r="NGF71" s="607"/>
      <c r="NGG71" s="598">
        <f t="shared" ref="NGG71" si="4863">NGG64-NGG69</f>
        <v>0</v>
      </c>
      <c r="NGH71" s="607"/>
      <c r="NGI71" s="598">
        <f t="shared" ref="NGI71" si="4864">NGI64-NGI69</f>
        <v>0</v>
      </c>
      <c r="NGJ71" s="607"/>
      <c r="NGK71" s="598">
        <f t="shared" ref="NGK71" si="4865">NGK64-NGK69</f>
        <v>0</v>
      </c>
      <c r="NGL71" s="607"/>
      <c r="NGM71" s="598">
        <f t="shared" ref="NGM71" si="4866">NGM64-NGM69</f>
        <v>0</v>
      </c>
      <c r="NGN71" s="607"/>
      <c r="NGO71" s="598">
        <f t="shared" ref="NGO71" si="4867">NGO64-NGO69</f>
        <v>0</v>
      </c>
      <c r="NGP71" s="607"/>
      <c r="NGQ71" s="598">
        <f t="shared" ref="NGQ71" si="4868">NGQ64-NGQ69</f>
        <v>0</v>
      </c>
      <c r="NGR71" s="607"/>
      <c r="NGS71" s="598">
        <f t="shared" ref="NGS71" si="4869">NGS64-NGS69</f>
        <v>0</v>
      </c>
      <c r="NGT71" s="607"/>
      <c r="NGU71" s="598">
        <f t="shared" ref="NGU71" si="4870">NGU64-NGU69</f>
        <v>0</v>
      </c>
      <c r="NGV71" s="607"/>
      <c r="NGW71" s="598">
        <f t="shared" ref="NGW71" si="4871">NGW64-NGW69</f>
        <v>0</v>
      </c>
      <c r="NGX71" s="607"/>
      <c r="NGY71" s="598">
        <f t="shared" ref="NGY71" si="4872">NGY64-NGY69</f>
        <v>0</v>
      </c>
      <c r="NGZ71" s="607"/>
      <c r="NHA71" s="598">
        <f t="shared" ref="NHA71" si="4873">NHA64-NHA69</f>
        <v>0</v>
      </c>
      <c r="NHB71" s="607"/>
      <c r="NHC71" s="598">
        <f t="shared" ref="NHC71" si="4874">NHC64-NHC69</f>
        <v>0</v>
      </c>
      <c r="NHD71" s="607"/>
      <c r="NHE71" s="598">
        <f t="shared" ref="NHE71" si="4875">NHE64-NHE69</f>
        <v>0</v>
      </c>
      <c r="NHF71" s="607"/>
      <c r="NHG71" s="598">
        <f t="shared" ref="NHG71" si="4876">NHG64-NHG69</f>
        <v>0</v>
      </c>
      <c r="NHH71" s="607"/>
      <c r="NHI71" s="598">
        <f t="shared" ref="NHI71" si="4877">NHI64-NHI69</f>
        <v>0</v>
      </c>
      <c r="NHJ71" s="607"/>
      <c r="NHK71" s="598">
        <f t="shared" ref="NHK71" si="4878">NHK64-NHK69</f>
        <v>0</v>
      </c>
      <c r="NHL71" s="607"/>
      <c r="NHM71" s="598">
        <f t="shared" ref="NHM71" si="4879">NHM64-NHM69</f>
        <v>0</v>
      </c>
      <c r="NHN71" s="607"/>
      <c r="NHO71" s="598">
        <f t="shared" ref="NHO71" si="4880">NHO64-NHO69</f>
        <v>0</v>
      </c>
      <c r="NHP71" s="607"/>
      <c r="NHQ71" s="598">
        <f t="shared" ref="NHQ71" si="4881">NHQ64-NHQ69</f>
        <v>0</v>
      </c>
      <c r="NHR71" s="607"/>
      <c r="NHS71" s="598">
        <f t="shared" ref="NHS71" si="4882">NHS64-NHS69</f>
        <v>0</v>
      </c>
      <c r="NHT71" s="607"/>
      <c r="NHU71" s="598">
        <f t="shared" ref="NHU71" si="4883">NHU64-NHU69</f>
        <v>0</v>
      </c>
      <c r="NHV71" s="607"/>
      <c r="NHW71" s="598">
        <f t="shared" ref="NHW71" si="4884">NHW64-NHW69</f>
        <v>0</v>
      </c>
      <c r="NHX71" s="607"/>
      <c r="NHY71" s="598">
        <f t="shared" ref="NHY71" si="4885">NHY64-NHY69</f>
        <v>0</v>
      </c>
      <c r="NHZ71" s="607"/>
      <c r="NIA71" s="598">
        <f t="shared" ref="NIA71" si="4886">NIA64-NIA69</f>
        <v>0</v>
      </c>
      <c r="NIB71" s="607"/>
      <c r="NIC71" s="598">
        <f t="shared" ref="NIC71" si="4887">NIC64-NIC69</f>
        <v>0</v>
      </c>
      <c r="NID71" s="607"/>
      <c r="NIE71" s="598">
        <f t="shared" ref="NIE71" si="4888">NIE64-NIE69</f>
        <v>0</v>
      </c>
      <c r="NIF71" s="607"/>
      <c r="NIG71" s="598">
        <f t="shared" ref="NIG71" si="4889">NIG64-NIG69</f>
        <v>0</v>
      </c>
      <c r="NIH71" s="607"/>
      <c r="NII71" s="598">
        <f t="shared" ref="NII71" si="4890">NII64-NII69</f>
        <v>0</v>
      </c>
      <c r="NIJ71" s="607"/>
      <c r="NIK71" s="598">
        <f t="shared" ref="NIK71" si="4891">NIK64-NIK69</f>
        <v>0</v>
      </c>
      <c r="NIL71" s="607"/>
      <c r="NIM71" s="598">
        <f t="shared" ref="NIM71" si="4892">NIM64-NIM69</f>
        <v>0</v>
      </c>
      <c r="NIN71" s="607"/>
      <c r="NIO71" s="598">
        <f t="shared" ref="NIO71" si="4893">NIO64-NIO69</f>
        <v>0</v>
      </c>
      <c r="NIP71" s="607"/>
      <c r="NIQ71" s="598">
        <f t="shared" ref="NIQ71" si="4894">NIQ64-NIQ69</f>
        <v>0</v>
      </c>
      <c r="NIR71" s="607"/>
      <c r="NIS71" s="598">
        <f t="shared" ref="NIS71" si="4895">NIS64-NIS69</f>
        <v>0</v>
      </c>
      <c r="NIT71" s="607"/>
      <c r="NIU71" s="598">
        <f t="shared" ref="NIU71" si="4896">NIU64-NIU69</f>
        <v>0</v>
      </c>
      <c r="NIV71" s="607"/>
      <c r="NIW71" s="598">
        <f t="shared" ref="NIW71" si="4897">NIW64-NIW69</f>
        <v>0</v>
      </c>
      <c r="NIX71" s="607"/>
      <c r="NIY71" s="598">
        <f t="shared" ref="NIY71" si="4898">NIY64-NIY69</f>
        <v>0</v>
      </c>
      <c r="NIZ71" s="607"/>
      <c r="NJA71" s="598">
        <f t="shared" ref="NJA71" si="4899">NJA64-NJA69</f>
        <v>0</v>
      </c>
      <c r="NJB71" s="607"/>
      <c r="NJC71" s="598">
        <f t="shared" ref="NJC71" si="4900">NJC64-NJC69</f>
        <v>0</v>
      </c>
      <c r="NJD71" s="607"/>
      <c r="NJE71" s="598">
        <f t="shared" ref="NJE71" si="4901">NJE64-NJE69</f>
        <v>0</v>
      </c>
      <c r="NJF71" s="607"/>
      <c r="NJG71" s="598">
        <f t="shared" ref="NJG71" si="4902">NJG64-NJG69</f>
        <v>0</v>
      </c>
      <c r="NJH71" s="607"/>
      <c r="NJI71" s="598">
        <f t="shared" ref="NJI71" si="4903">NJI64-NJI69</f>
        <v>0</v>
      </c>
      <c r="NJJ71" s="607"/>
      <c r="NJK71" s="598">
        <f t="shared" ref="NJK71" si="4904">NJK64-NJK69</f>
        <v>0</v>
      </c>
      <c r="NJL71" s="607"/>
      <c r="NJM71" s="598">
        <f t="shared" ref="NJM71" si="4905">NJM64-NJM69</f>
        <v>0</v>
      </c>
      <c r="NJN71" s="607"/>
      <c r="NJO71" s="598">
        <f t="shared" ref="NJO71" si="4906">NJO64-NJO69</f>
        <v>0</v>
      </c>
      <c r="NJP71" s="607"/>
      <c r="NJQ71" s="598">
        <f t="shared" ref="NJQ71" si="4907">NJQ64-NJQ69</f>
        <v>0</v>
      </c>
      <c r="NJR71" s="607"/>
      <c r="NJS71" s="598">
        <f t="shared" ref="NJS71" si="4908">NJS64-NJS69</f>
        <v>0</v>
      </c>
      <c r="NJT71" s="607"/>
      <c r="NJU71" s="598">
        <f t="shared" ref="NJU71" si="4909">NJU64-NJU69</f>
        <v>0</v>
      </c>
      <c r="NJV71" s="607"/>
      <c r="NJW71" s="598">
        <f t="shared" ref="NJW71" si="4910">NJW64-NJW69</f>
        <v>0</v>
      </c>
      <c r="NJX71" s="607"/>
      <c r="NJY71" s="598">
        <f t="shared" ref="NJY71" si="4911">NJY64-NJY69</f>
        <v>0</v>
      </c>
      <c r="NJZ71" s="607"/>
      <c r="NKA71" s="598">
        <f t="shared" ref="NKA71" si="4912">NKA64-NKA69</f>
        <v>0</v>
      </c>
      <c r="NKB71" s="607"/>
      <c r="NKC71" s="598">
        <f t="shared" ref="NKC71" si="4913">NKC64-NKC69</f>
        <v>0</v>
      </c>
      <c r="NKD71" s="607"/>
      <c r="NKE71" s="598">
        <f t="shared" ref="NKE71" si="4914">NKE64-NKE69</f>
        <v>0</v>
      </c>
      <c r="NKF71" s="607"/>
      <c r="NKG71" s="598">
        <f t="shared" ref="NKG71" si="4915">NKG64-NKG69</f>
        <v>0</v>
      </c>
      <c r="NKH71" s="607"/>
      <c r="NKI71" s="598">
        <f t="shared" ref="NKI71" si="4916">NKI64-NKI69</f>
        <v>0</v>
      </c>
      <c r="NKJ71" s="607"/>
      <c r="NKK71" s="598">
        <f t="shared" ref="NKK71" si="4917">NKK64-NKK69</f>
        <v>0</v>
      </c>
      <c r="NKL71" s="607"/>
      <c r="NKM71" s="598">
        <f t="shared" ref="NKM71" si="4918">NKM64-NKM69</f>
        <v>0</v>
      </c>
      <c r="NKN71" s="607"/>
      <c r="NKO71" s="598">
        <f t="shared" ref="NKO71" si="4919">NKO64-NKO69</f>
        <v>0</v>
      </c>
      <c r="NKP71" s="607"/>
      <c r="NKQ71" s="598">
        <f t="shared" ref="NKQ71" si="4920">NKQ64-NKQ69</f>
        <v>0</v>
      </c>
      <c r="NKR71" s="607"/>
      <c r="NKS71" s="598">
        <f t="shared" ref="NKS71" si="4921">NKS64-NKS69</f>
        <v>0</v>
      </c>
      <c r="NKT71" s="607"/>
      <c r="NKU71" s="598">
        <f t="shared" ref="NKU71" si="4922">NKU64-NKU69</f>
        <v>0</v>
      </c>
      <c r="NKV71" s="607"/>
      <c r="NKW71" s="598">
        <f t="shared" ref="NKW71" si="4923">NKW64-NKW69</f>
        <v>0</v>
      </c>
      <c r="NKX71" s="607"/>
      <c r="NKY71" s="598">
        <f t="shared" ref="NKY71" si="4924">NKY64-NKY69</f>
        <v>0</v>
      </c>
      <c r="NKZ71" s="607"/>
      <c r="NLA71" s="598">
        <f t="shared" ref="NLA71" si="4925">NLA64-NLA69</f>
        <v>0</v>
      </c>
      <c r="NLB71" s="607"/>
      <c r="NLC71" s="598">
        <f t="shared" ref="NLC71" si="4926">NLC64-NLC69</f>
        <v>0</v>
      </c>
      <c r="NLD71" s="607"/>
      <c r="NLE71" s="598">
        <f t="shared" ref="NLE71" si="4927">NLE64-NLE69</f>
        <v>0</v>
      </c>
      <c r="NLF71" s="607"/>
      <c r="NLG71" s="598">
        <f t="shared" ref="NLG71" si="4928">NLG64-NLG69</f>
        <v>0</v>
      </c>
      <c r="NLH71" s="607"/>
      <c r="NLI71" s="598">
        <f t="shared" ref="NLI71" si="4929">NLI64-NLI69</f>
        <v>0</v>
      </c>
      <c r="NLJ71" s="607"/>
      <c r="NLK71" s="598">
        <f t="shared" ref="NLK71" si="4930">NLK64-NLK69</f>
        <v>0</v>
      </c>
      <c r="NLL71" s="607"/>
      <c r="NLM71" s="598">
        <f t="shared" ref="NLM71" si="4931">NLM64-NLM69</f>
        <v>0</v>
      </c>
      <c r="NLN71" s="607"/>
      <c r="NLO71" s="598">
        <f t="shared" ref="NLO71" si="4932">NLO64-NLO69</f>
        <v>0</v>
      </c>
      <c r="NLP71" s="607"/>
      <c r="NLQ71" s="598">
        <f t="shared" ref="NLQ71" si="4933">NLQ64-NLQ69</f>
        <v>0</v>
      </c>
      <c r="NLR71" s="607"/>
      <c r="NLS71" s="598">
        <f t="shared" ref="NLS71" si="4934">NLS64-NLS69</f>
        <v>0</v>
      </c>
      <c r="NLT71" s="607"/>
      <c r="NLU71" s="598">
        <f t="shared" ref="NLU71" si="4935">NLU64-NLU69</f>
        <v>0</v>
      </c>
      <c r="NLV71" s="607"/>
      <c r="NLW71" s="598">
        <f t="shared" ref="NLW71" si="4936">NLW64-NLW69</f>
        <v>0</v>
      </c>
      <c r="NLX71" s="607"/>
      <c r="NLY71" s="598">
        <f t="shared" ref="NLY71" si="4937">NLY64-NLY69</f>
        <v>0</v>
      </c>
      <c r="NLZ71" s="607"/>
      <c r="NMA71" s="598">
        <f t="shared" ref="NMA71" si="4938">NMA64-NMA69</f>
        <v>0</v>
      </c>
      <c r="NMB71" s="607"/>
      <c r="NMC71" s="598">
        <f t="shared" ref="NMC71" si="4939">NMC64-NMC69</f>
        <v>0</v>
      </c>
      <c r="NMD71" s="607"/>
      <c r="NME71" s="598">
        <f t="shared" ref="NME71" si="4940">NME64-NME69</f>
        <v>0</v>
      </c>
      <c r="NMF71" s="607"/>
      <c r="NMG71" s="598">
        <f t="shared" ref="NMG71" si="4941">NMG64-NMG69</f>
        <v>0</v>
      </c>
      <c r="NMH71" s="607"/>
      <c r="NMI71" s="598">
        <f t="shared" ref="NMI71" si="4942">NMI64-NMI69</f>
        <v>0</v>
      </c>
      <c r="NMJ71" s="607"/>
      <c r="NMK71" s="598">
        <f t="shared" ref="NMK71" si="4943">NMK64-NMK69</f>
        <v>0</v>
      </c>
      <c r="NML71" s="607"/>
      <c r="NMM71" s="598">
        <f t="shared" ref="NMM71" si="4944">NMM64-NMM69</f>
        <v>0</v>
      </c>
      <c r="NMN71" s="607"/>
      <c r="NMO71" s="598">
        <f t="shared" ref="NMO71" si="4945">NMO64-NMO69</f>
        <v>0</v>
      </c>
      <c r="NMP71" s="607"/>
      <c r="NMQ71" s="598">
        <f t="shared" ref="NMQ71" si="4946">NMQ64-NMQ69</f>
        <v>0</v>
      </c>
      <c r="NMR71" s="607"/>
      <c r="NMS71" s="598">
        <f t="shared" ref="NMS71" si="4947">NMS64-NMS69</f>
        <v>0</v>
      </c>
      <c r="NMT71" s="607"/>
      <c r="NMU71" s="598">
        <f t="shared" ref="NMU71" si="4948">NMU64-NMU69</f>
        <v>0</v>
      </c>
      <c r="NMV71" s="607"/>
      <c r="NMW71" s="598">
        <f t="shared" ref="NMW71" si="4949">NMW64-NMW69</f>
        <v>0</v>
      </c>
      <c r="NMX71" s="607"/>
      <c r="NMY71" s="598">
        <f t="shared" ref="NMY71" si="4950">NMY64-NMY69</f>
        <v>0</v>
      </c>
      <c r="NMZ71" s="607"/>
      <c r="NNA71" s="598">
        <f t="shared" ref="NNA71" si="4951">NNA64-NNA69</f>
        <v>0</v>
      </c>
      <c r="NNB71" s="607"/>
      <c r="NNC71" s="598">
        <f t="shared" ref="NNC71" si="4952">NNC64-NNC69</f>
        <v>0</v>
      </c>
      <c r="NND71" s="607"/>
      <c r="NNE71" s="598">
        <f t="shared" ref="NNE71" si="4953">NNE64-NNE69</f>
        <v>0</v>
      </c>
      <c r="NNF71" s="607"/>
      <c r="NNG71" s="598">
        <f t="shared" ref="NNG71" si="4954">NNG64-NNG69</f>
        <v>0</v>
      </c>
      <c r="NNH71" s="607"/>
      <c r="NNI71" s="598">
        <f t="shared" ref="NNI71" si="4955">NNI64-NNI69</f>
        <v>0</v>
      </c>
      <c r="NNJ71" s="607"/>
      <c r="NNK71" s="598">
        <f t="shared" ref="NNK71" si="4956">NNK64-NNK69</f>
        <v>0</v>
      </c>
      <c r="NNL71" s="607"/>
      <c r="NNM71" s="598">
        <f t="shared" ref="NNM71" si="4957">NNM64-NNM69</f>
        <v>0</v>
      </c>
      <c r="NNN71" s="607"/>
      <c r="NNO71" s="598">
        <f t="shared" ref="NNO71" si="4958">NNO64-NNO69</f>
        <v>0</v>
      </c>
      <c r="NNP71" s="607"/>
      <c r="NNQ71" s="598">
        <f t="shared" ref="NNQ71" si="4959">NNQ64-NNQ69</f>
        <v>0</v>
      </c>
      <c r="NNR71" s="607"/>
      <c r="NNS71" s="598">
        <f t="shared" ref="NNS71" si="4960">NNS64-NNS69</f>
        <v>0</v>
      </c>
      <c r="NNT71" s="607"/>
      <c r="NNU71" s="598">
        <f t="shared" ref="NNU71" si="4961">NNU64-NNU69</f>
        <v>0</v>
      </c>
      <c r="NNV71" s="607"/>
      <c r="NNW71" s="598">
        <f t="shared" ref="NNW71" si="4962">NNW64-NNW69</f>
        <v>0</v>
      </c>
      <c r="NNX71" s="607"/>
      <c r="NNY71" s="598">
        <f t="shared" ref="NNY71" si="4963">NNY64-NNY69</f>
        <v>0</v>
      </c>
      <c r="NNZ71" s="607"/>
      <c r="NOA71" s="598">
        <f t="shared" ref="NOA71" si="4964">NOA64-NOA69</f>
        <v>0</v>
      </c>
      <c r="NOB71" s="607"/>
      <c r="NOC71" s="598">
        <f t="shared" ref="NOC71" si="4965">NOC64-NOC69</f>
        <v>0</v>
      </c>
      <c r="NOD71" s="607"/>
      <c r="NOE71" s="598">
        <f t="shared" ref="NOE71" si="4966">NOE64-NOE69</f>
        <v>0</v>
      </c>
      <c r="NOF71" s="607"/>
      <c r="NOG71" s="598">
        <f t="shared" ref="NOG71" si="4967">NOG64-NOG69</f>
        <v>0</v>
      </c>
      <c r="NOH71" s="607"/>
      <c r="NOI71" s="598">
        <f t="shared" ref="NOI71" si="4968">NOI64-NOI69</f>
        <v>0</v>
      </c>
      <c r="NOJ71" s="607"/>
      <c r="NOK71" s="598">
        <f t="shared" ref="NOK71" si="4969">NOK64-NOK69</f>
        <v>0</v>
      </c>
      <c r="NOL71" s="607"/>
      <c r="NOM71" s="598">
        <f t="shared" ref="NOM71" si="4970">NOM64-NOM69</f>
        <v>0</v>
      </c>
      <c r="NON71" s="607"/>
      <c r="NOO71" s="598">
        <f t="shared" ref="NOO71" si="4971">NOO64-NOO69</f>
        <v>0</v>
      </c>
      <c r="NOP71" s="607"/>
      <c r="NOQ71" s="598">
        <f t="shared" ref="NOQ71" si="4972">NOQ64-NOQ69</f>
        <v>0</v>
      </c>
      <c r="NOR71" s="607"/>
      <c r="NOS71" s="598">
        <f t="shared" ref="NOS71" si="4973">NOS64-NOS69</f>
        <v>0</v>
      </c>
      <c r="NOT71" s="607"/>
      <c r="NOU71" s="598">
        <f t="shared" ref="NOU71" si="4974">NOU64-NOU69</f>
        <v>0</v>
      </c>
      <c r="NOV71" s="607"/>
      <c r="NOW71" s="598">
        <f t="shared" ref="NOW71" si="4975">NOW64-NOW69</f>
        <v>0</v>
      </c>
      <c r="NOX71" s="607"/>
      <c r="NOY71" s="598">
        <f t="shared" ref="NOY71" si="4976">NOY64-NOY69</f>
        <v>0</v>
      </c>
      <c r="NOZ71" s="607"/>
      <c r="NPA71" s="598">
        <f t="shared" ref="NPA71" si="4977">NPA64-NPA69</f>
        <v>0</v>
      </c>
      <c r="NPB71" s="607"/>
      <c r="NPC71" s="598">
        <f t="shared" ref="NPC71" si="4978">NPC64-NPC69</f>
        <v>0</v>
      </c>
      <c r="NPD71" s="607"/>
      <c r="NPE71" s="598">
        <f t="shared" ref="NPE71" si="4979">NPE64-NPE69</f>
        <v>0</v>
      </c>
      <c r="NPF71" s="607"/>
      <c r="NPG71" s="598">
        <f t="shared" ref="NPG71" si="4980">NPG64-NPG69</f>
        <v>0</v>
      </c>
      <c r="NPH71" s="607"/>
      <c r="NPI71" s="598">
        <f t="shared" ref="NPI71" si="4981">NPI64-NPI69</f>
        <v>0</v>
      </c>
      <c r="NPJ71" s="607"/>
      <c r="NPK71" s="598">
        <f t="shared" ref="NPK71" si="4982">NPK64-NPK69</f>
        <v>0</v>
      </c>
      <c r="NPL71" s="607"/>
      <c r="NPM71" s="598">
        <f t="shared" ref="NPM71" si="4983">NPM64-NPM69</f>
        <v>0</v>
      </c>
      <c r="NPN71" s="607"/>
      <c r="NPO71" s="598">
        <f t="shared" ref="NPO71" si="4984">NPO64-NPO69</f>
        <v>0</v>
      </c>
      <c r="NPP71" s="607"/>
      <c r="NPQ71" s="598">
        <f t="shared" ref="NPQ71" si="4985">NPQ64-NPQ69</f>
        <v>0</v>
      </c>
      <c r="NPR71" s="607"/>
      <c r="NPS71" s="598">
        <f t="shared" ref="NPS71" si="4986">NPS64-NPS69</f>
        <v>0</v>
      </c>
      <c r="NPT71" s="607"/>
      <c r="NPU71" s="598">
        <f t="shared" ref="NPU71" si="4987">NPU64-NPU69</f>
        <v>0</v>
      </c>
      <c r="NPV71" s="607"/>
      <c r="NPW71" s="598">
        <f t="shared" ref="NPW71" si="4988">NPW64-NPW69</f>
        <v>0</v>
      </c>
      <c r="NPX71" s="607"/>
      <c r="NPY71" s="598">
        <f t="shared" ref="NPY71" si="4989">NPY64-NPY69</f>
        <v>0</v>
      </c>
      <c r="NPZ71" s="607"/>
      <c r="NQA71" s="598">
        <f t="shared" ref="NQA71" si="4990">NQA64-NQA69</f>
        <v>0</v>
      </c>
      <c r="NQB71" s="607"/>
      <c r="NQC71" s="598">
        <f t="shared" ref="NQC71" si="4991">NQC64-NQC69</f>
        <v>0</v>
      </c>
      <c r="NQD71" s="607"/>
      <c r="NQE71" s="598">
        <f t="shared" ref="NQE71" si="4992">NQE64-NQE69</f>
        <v>0</v>
      </c>
      <c r="NQF71" s="607"/>
      <c r="NQG71" s="598">
        <f t="shared" ref="NQG71" si="4993">NQG64-NQG69</f>
        <v>0</v>
      </c>
      <c r="NQH71" s="607"/>
      <c r="NQI71" s="598">
        <f t="shared" ref="NQI71" si="4994">NQI64-NQI69</f>
        <v>0</v>
      </c>
      <c r="NQJ71" s="607"/>
      <c r="NQK71" s="598">
        <f t="shared" ref="NQK71" si="4995">NQK64-NQK69</f>
        <v>0</v>
      </c>
      <c r="NQL71" s="607"/>
      <c r="NQM71" s="598">
        <f t="shared" ref="NQM71" si="4996">NQM64-NQM69</f>
        <v>0</v>
      </c>
      <c r="NQN71" s="607"/>
      <c r="NQO71" s="598">
        <f t="shared" ref="NQO71" si="4997">NQO64-NQO69</f>
        <v>0</v>
      </c>
      <c r="NQP71" s="607"/>
      <c r="NQQ71" s="598">
        <f t="shared" ref="NQQ71" si="4998">NQQ64-NQQ69</f>
        <v>0</v>
      </c>
      <c r="NQR71" s="607"/>
      <c r="NQS71" s="598">
        <f t="shared" ref="NQS71" si="4999">NQS64-NQS69</f>
        <v>0</v>
      </c>
      <c r="NQT71" s="607"/>
      <c r="NQU71" s="598">
        <f t="shared" ref="NQU71" si="5000">NQU64-NQU69</f>
        <v>0</v>
      </c>
      <c r="NQV71" s="607"/>
      <c r="NQW71" s="598">
        <f t="shared" ref="NQW71" si="5001">NQW64-NQW69</f>
        <v>0</v>
      </c>
      <c r="NQX71" s="607"/>
      <c r="NQY71" s="598">
        <f t="shared" ref="NQY71" si="5002">NQY64-NQY69</f>
        <v>0</v>
      </c>
      <c r="NQZ71" s="607"/>
      <c r="NRA71" s="598">
        <f t="shared" ref="NRA71" si="5003">NRA64-NRA69</f>
        <v>0</v>
      </c>
      <c r="NRB71" s="607"/>
      <c r="NRC71" s="598">
        <f t="shared" ref="NRC71" si="5004">NRC64-NRC69</f>
        <v>0</v>
      </c>
      <c r="NRD71" s="607"/>
      <c r="NRE71" s="598">
        <f t="shared" ref="NRE71" si="5005">NRE64-NRE69</f>
        <v>0</v>
      </c>
      <c r="NRF71" s="607"/>
      <c r="NRG71" s="598">
        <f t="shared" ref="NRG71" si="5006">NRG64-NRG69</f>
        <v>0</v>
      </c>
      <c r="NRH71" s="607"/>
      <c r="NRI71" s="598">
        <f t="shared" ref="NRI71" si="5007">NRI64-NRI69</f>
        <v>0</v>
      </c>
      <c r="NRJ71" s="607"/>
      <c r="NRK71" s="598">
        <f t="shared" ref="NRK71" si="5008">NRK64-NRK69</f>
        <v>0</v>
      </c>
      <c r="NRL71" s="607"/>
      <c r="NRM71" s="598">
        <f t="shared" ref="NRM71" si="5009">NRM64-NRM69</f>
        <v>0</v>
      </c>
      <c r="NRN71" s="607"/>
      <c r="NRO71" s="598">
        <f t="shared" ref="NRO71" si="5010">NRO64-NRO69</f>
        <v>0</v>
      </c>
      <c r="NRP71" s="607"/>
      <c r="NRQ71" s="598">
        <f t="shared" ref="NRQ71" si="5011">NRQ64-NRQ69</f>
        <v>0</v>
      </c>
      <c r="NRR71" s="607"/>
      <c r="NRS71" s="598">
        <f t="shared" ref="NRS71" si="5012">NRS64-NRS69</f>
        <v>0</v>
      </c>
      <c r="NRT71" s="607"/>
      <c r="NRU71" s="598">
        <f t="shared" ref="NRU71" si="5013">NRU64-NRU69</f>
        <v>0</v>
      </c>
      <c r="NRV71" s="607"/>
      <c r="NRW71" s="598">
        <f t="shared" ref="NRW71" si="5014">NRW64-NRW69</f>
        <v>0</v>
      </c>
      <c r="NRX71" s="607"/>
      <c r="NRY71" s="598">
        <f t="shared" ref="NRY71" si="5015">NRY64-NRY69</f>
        <v>0</v>
      </c>
      <c r="NRZ71" s="607"/>
      <c r="NSA71" s="598">
        <f t="shared" ref="NSA71" si="5016">NSA64-NSA69</f>
        <v>0</v>
      </c>
      <c r="NSB71" s="607"/>
      <c r="NSC71" s="598">
        <f t="shared" ref="NSC71" si="5017">NSC64-NSC69</f>
        <v>0</v>
      </c>
      <c r="NSD71" s="607"/>
      <c r="NSE71" s="598">
        <f t="shared" ref="NSE71" si="5018">NSE64-NSE69</f>
        <v>0</v>
      </c>
      <c r="NSF71" s="607"/>
      <c r="NSG71" s="598">
        <f t="shared" ref="NSG71" si="5019">NSG64-NSG69</f>
        <v>0</v>
      </c>
      <c r="NSH71" s="607"/>
      <c r="NSI71" s="598">
        <f t="shared" ref="NSI71" si="5020">NSI64-NSI69</f>
        <v>0</v>
      </c>
      <c r="NSJ71" s="607"/>
      <c r="NSK71" s="598">
        <f t="shared" ref="NSK71" si="5021">NSK64-NSK69</f>
        <v>0</v>
      </c>
      <c r="NSL71" s="607"/>
      <c r="NSM71" s="598">
        <f t="shared" ref="NSM71" si="5022">NSM64-NSM69</f>
        <v>0</v>
      </c>
      <c r="NSN71" s="607"/>
      <c r="NSO71" s="598">
        <f t="shared" ref="NSO71" si="5023">NSO64-NSO69</f>
        <v>0</v>
      </c>
      <c r="NSP71" s="607"/>
      <c r="NSQ71" s="598">
        <f t="shared" ref="NSQ71" si="5024">NSQ64-NSQ69</f>
        <v>0</v>
      </c>
      <c r="NSR71" s="607"/>
      <c r="NSS71" s="598">
        <f t="shared" ref="NSS71" si="5025">NSS64-NSS69</f>
        <v>0</v>
      </c>
      <c r="NST71" s="607"/>
      <c r="NSU71" s="598">
        <f t="shared" ref="NSU71" si="5026">NSU64-NSU69</f>
        <v>0</v>
      </c>
      <c r="NSV71" s="607"/>
      <c r="NSW71" s="598">
        <f t="shared" ref="NSW71" si="5027">NSW64-NSW69</f>
        <v>0</v>
      </c>
      <c r="NSX71" s="607"/>
      <c r="NSY71" s="598">
        <f t="shared" ref="NSY71" si="5028">NSY64-NSY69</f>
        <v>0</v>
      </c>
      <c r="NSZ71" s="607"/>
      <c r="NTA71" s="598">
        <f t="shared" ref="NTA71" si="5029">NTA64-NTA69</f>
        <v>0</v>
      </c>
      <c r="NTB71" s="607"/>
      <c r="NTC71" s="598">
        <f t="shared" ref="NTC71" si="5030">NTC64-NTC69</f>
        <v>0</v>
      </c>
      <c r="NTD71" s="607"/>
      <c r="NTE71" s="598">
        <f t="shared" ref="NTE71" si="5031">NTE64-NTE69</f>
        <v>0</v>
      </c>
      <c r="NTF71" s="607"/>
      <c r="NTG71" s="598">
        <f t="shared" ref="NTG71" si="5032">NTG64-NTG69</f>
        <v>0</v>
      </c>
      <c r="NTH71" s="607"/>
      <c r="NTI71" s="598">
        <f t="shared" ref="NTI71" si="5033">NTI64-NTI69</f>
        <v>0</v>
      </c>
      <c r="NTJ71" s="607"/>
      <c r="NTK71" s="598">
        <f t="shared" ref="NTK71" si="5034">NTK64-NTK69</f>
        <v>0</v>
      </c>
      <c r="NTL71" s="607"/>
      <c r="NTM71" s="598">
        <f t="shared" ref="NTM71" si="5035">NTM64-NTM69</f>
        <v>0</v>
      </c>
      <c r="NTN71" s="607"/>
      <c r="NTO71" s="598">
        <f t="shared" ref="NTO71" si="5036">NTO64-NTO69</f>
        <v>0</v>
      </c>
      <c r="NTP71" s="607"/>
      <c r="NTQ71" s="598">
        <f t="shared" ref="NTQ71" si="5037">NTQ64-NTQ69</f>
        <v>0</v>
      </c>
      <c r="NTR71" s="607"/>
      <c r="NTS71" s="598">
        <f t="shared" ref="NTS71" si="5038">NTS64-NTS69</f>
        <v>0</v>
      </c>
      <c r="NTT71" s="607"/>
      <c r="NTU71" s="598">
        <f t="shared" ref="NTU71" si="5039">NTU64-NTU69</f>
        <v>0</v>
      </c>
      <c r="NTV71" s="607"/>
      <c r="NTW71" s="598">
        <f t="shared" ref="NTW71" si="5040">NTW64-NTW69</f>
        <v>0</v>
      </c>
      <c r="NTX71" s="607"/>
      <c r="NTY71" s="598">
        <f t="shared" ref="NTY71" si="5041">NTY64-NTY69</f>
        <v>0</v>
      </c>
      <c r="NTZ71" s="607"/>
      <c r="NUA71" s="598">
        <f t="shared" ref="NUA71" si="5042">NUA64-NUA69</f>
        <v>0</v>
      </c>
      <c r="NUB71" s="607"/>
      <c r="NUC71" s="598">
        <f t="shared" ref="NUC71" si="5043">NUC64-NUC69</f>
        <v>0</v>
      </c>
      <c r="NUD71" s="607"/>
      <c r="NUE71" s="598">
        <f t="shared" ref="NUE71" si="5044">NUE64-NUE69</f>
        <v>0</v>
      </c>
      <c r="NUF71" s="607"/>
      <c r="NUG71" s="598">
        <f t="shared" ref="NUG71" si="5045">NUG64-NUG69</f>
        <v>0</v>
      </c>
      <c r="NUH71" s="607"/>
      <c r="NUI71" s="598">
        <f t="shared" ref="NUI71" si="5046">NUI64-NUI69</f>
        <v>0</v>
      </c>
      <c r="NUJ71" s="607"/>
      <c r="NUK71" s="598">
        <f t="shared" ref="NUK71" si="5047">NUK64-NUK69</f>
        <v>0</v>
      </c>
      <c r="NUL71" s="607"/>
      <c r="NUM71" s="598">
        <f t="shared" ref="NUM71" si="5048">NUM64-NUM69</f>
        <v>0</v>
      </c>
      <c r="NUN71" s="607"/>
      <c r="NUO71" s="598">
        <f t="shared" ref="NUO71" si="5049">NUO64-NUO69</f>
        <v>0</v>
      </c>
      <c r="NUP71" s="607"/>
      <c r="NUQ71" s="598">
        <f t="shared" ref="NUQ71" si="5050">NUQ64-NUQ69</f>
        <v>0</v>
      </c>
      <c r="NUR71" s="607"/>
      <c r="NUS71" s="598">
        <f t="shared" ref="NUS71" si="5051">NUS64-NUS69</f>
        <v>0</v>
      </c>
      <c r="NUT71" s="607"/>
      <c r="NUU71" s="598">
        <f t="shared" ref="NUU71" si="5052">NUU64-NUU69</f>
        <v>0</v>
      </c>
      <c r="NUV71" s="607"/>
      <c r="NUW71" s="598">
        <f t="shared" ref="NUW71" si="5053">NUW64-NUW69</f>
        <v>0</v>
      </c>
      <c r="NUX71" s="607"/>
      <c r="NUY71" s="598">
        <f t="shared" ref="NUY71" si="5054">NUY64-NUY69</f>
        <v>0</v>
      </c>
      <c r="NUZ71" s="607"/>
      <c r="NVA71" s="598">
        <f t="shared" ref="NVA71" si="5055">NVA64-NVA69</f>
        <v>0</v>
      </c>
      <c r="NVB71" s="607"/>
      <c r="NVC71" s="598">
        <f t="shared" ref="NVC71" si="5056">NVC64-NVC69</f>
        <v>0</v>
      </c>
      <c r="NVD71" s="607"/>
      <c r="NVE71" s="598">
        <f t="shared" ref="NVE71" si="5057">NVE64-NVE69</f>
        <v>0</v>
      </c>
      <c r="NVF71" s="607"/>
      <c r="NVG71" s="598">
        <f t="shared" ref="NVG71" si="5058">NVG64-NVG69</f>
        <v>0</v>
      </c>
      <c r="NVH71" s="607"/>
      <c r="NVI71" s="598">
        <f t="shared" ref="NVI71" si="5059">NVI64-NVI69</f>
        <v>0</v>
      </c>
      <c r="NVJ71" s="607"/>
      <c r="NVK71" s="598">
        <f t="shared" ref="NVK71" si="5060">NVK64-NVK69</f>
        <v>0</v>
      </c>
      <c r="NVL71" s="607"/>
      <c r="NVM71" s="598">
        <f t="shared" ref="NVM71" si="5061">NVM64-NVM69</f>
        <v>0</v>
      </c>
      <c r="NVN71" s="607"/>
      <c r="NVO71" s="598">
        <f t="shared" ref="NVO71" si="5062">NVO64-NVO69</f>
        <v>0</v>
      </c>
      <c r="NVP71" s="607"/>
      <c r="NVQ71" s="598">
        <f t="shared" ref="NVQ71" si="5063">NVQ64-NVQ69</f>
        <v>0</v>
      </c>
      <c r="NVR71" s="607"/>
      <c r="NVS71" s="598">
        <f t="shared" ref="NVS71" si="5064">NVS64-NVS69</f>
        <v>0</v>
      </c>
      <c r="NVT71" s="607"/>
      <c r="NVU71" s="598">
        <f t="shared" ref="NVU71" si="5065">NVU64-NVU69</f>
        <v>0</v>
      </c>
      <c r="NVV71" s="607"/>
      <c r="NVW71" s="598">
        <f t="shared" ref="NVW71" si="5066">NVW64-NVW69</f>
        <v>0</v>
      </c>
      <c r="NVX71" s="607"/>
      <c r="NVY71" s="598">
        <f t="shared" ref="NVY71" si="5067">NVY64-NVY69</f>
        <v>0</v>
      </c>
      <c r="NVZ71" s="607"/>
      <c r="NWA71" s="598">
        <f t="shared" ref="NWA71" si="5068">NWA64-NWA69</f>
        <v>0</v>
      </c>
      <c r="NWB71" s="607"/>
      <c r="NWC71" s="598">
        <f t="shared" ref="NWC71" si="5069">NWC64-NWC69</f>
        <v>0</v>
      </c>
      <c r="NWD71" s="607"/>
      <c r="NWE71" s="598">
        <f t="shared" ref="NWE71" si="5070">NWE64-NWE69</f>
        <v>0</v>
      </c>
      <c r="NWF71" s="607"/>
      <c r="NWG71" s="598">
        <f t="shared" ref="NWG71" si="5071">NWG64-NWG69</f>
        <v>0</v>
      </c>
      <c r="NWH71" s="607"/>
      <c r="NWI71" s="598">
        <f t="shared" ref="NWI71" si="5072">NWI64-NWI69</f>
        <v>0</v>
      </c>
      <c r="NWJ71" s="607"/>
      <c r="NWK71" s="598">
        <f t="shared" ref="NWK71" si="5073">NWK64-NWK69</f>
        <v>0</v>
      </c>
      <c r="NWL71" s="607"/>
      <c r="NWM71" s="598">
        <f t="shared" ref="NWM71" si="5074">NWM64-NWM69</f>
        <v>0</v>
      </c>
      <c r="NWN71" s="607"/>
      <c r="NWO71" s="598">
        <f t="shared" ref="NWO71" si="5075">NWO64-NWO69</f>
        <v>0</v>
      </c>
      <c r="NWP71" s="607"/>
      <c r="NWQ71" s="598">
        <f t="shared" ref="NWQ71" si="5076">NWQ64-NWQ69</f>
        <v>0</v>
      </c>
      <c r="NWR71" s="607"/>
      <c r="NWS71" s="598">
        <f t="shared" ref="NWS71" si="5077">NWS64-NWS69</f>
        <v>0</v>
      </c>
      <c r="NWT71" s="607"/>
      <c r="NWU71" s="598">
        <f t="shared" ref="NWU71" si="5078">NWU64-NWU69</f>
        <v>0</v>
      </c>
      <c r="NWV71" s="607"/>
      <c r="NWW71" s="598">
        <f t="shared" ref="NWW71" si="5079">NWW64-NWW69</f>
        <v>0</v>
      </c>
      <c r="NWX71" s="607"/>
      <c r="NWY71" s="598">
        <f t="shared" ref="NWY71" si="5080">NWY64-NWY69</f>
        <v>0</v>
      </c>
      <c r="NWZ71" s="607"/>
      <c r="NXA71" s="598">
        <f t="shared" ref="NXA71" si="5081">NXA64-NXA69</f>
        <v>0</v>
      </c>
      <c r="NXB71" s="607"/>
      <c r="NXC71" s="598">
        <f t="shared" ref="NXC71" si="5082">NXC64-NXC69</f>
        <v>0</v>
      </c>
      <c r="NXD71" s="607"/>
      <c r="NXE71" s="598">
        <f t="shared" ref="NXE71" si="5083">NXE64-NXE69</f>
        <v>0</v>
      </c>
      <c r="NXF71" s="607"/>
      <c r="NXG71" s="598">
        <f t="shared" ref="NXG71" si="5084">NXG64-NXG69</f>
        <v>0</v>
      </c>
      <c r="NXH71" s="607"/>
      <c r="NXI71" s="598">
        <f t="shared" ref="NXI71" si="5085">NXI64-NXI69</f>
        <v>0</v>
      </c>
      <c r="NXJ71" s="607"/>
      <c r="NXK71" s="598">
        <f t="shared" ref="NXK71" si="5086">NXK64-NXK69</f>
        <v>0</v>
      </c>
      <c r="NXL71" s="607"/>
      <c r="NXM71" s="598">
        <f t="shared" ref="NXM71" si="5087">NXM64-NXM69</f>
        <v>0</v>
      </c>
      <c r="NXN71" s="607"/>
      <c r="NXO71" s="598">
        <f t="shared" ref="NXO71" si="5088">NXO64-NXO69</f>
        <v>0</v>
      </c>
      <c r="NXP71" s="607"/>
      <c r="NXQ71" s="598">
        <f t="shared" ref="NXQ71" si="5089">NXQ64-NXQ69</f>
        <v>0</v>
      </c>
      <c r="NXR71" s="607"/>
      <c r="NXS71" s="598">
        <f t="shared" ref="NXS71" si="5090">NXS64-NXS69</f>
        <v>0</v>
      </c>
      <c r="NXT71" s="607"/>
      <c r="NXU71" s="598">
        <f t="shared" ref="NXU71" si="5091">NXU64-NXU69</f>
        <v>0</v>
      </c>
      <c r="NXV71" s="607"/>
      <c r="NXW71" s="598">
        <f t="shared" ref="NXW71" si="5092">NXW64-NXW69</f>
        <v>0</v>
      </c>
      <c r="NXX71" s="607"/>
      <c r="NXY71" s="598">
        <f t="shared" ref="NXY71" si="5093">NXY64-NXY69</f>
        <v>0</v>
      </c>
      <c r="NXZ71" s="607"/>
      <c r="NYA71" s="598">
        <f t="shared" ref="NYA71" si="5094">NYA64-NYA69</f>
        <v>0</v>
      </c>
      <c r="NYB71" s="607"/>
      <c r="NYC71" s="598">
        <f t="shared" ref="NYC71" si="5095">NYC64-NYC69</f>
        <v>0</v>
      </c>
      <c r="NYD71" s="607"/>
      <c r="NYE71" s="598">
        <f t="shared" ref="NYE71" si="5096">NYE64-NYE69</f>
        <v>0</v>
      </c>
      <c r="NYF71" s="607"/>
      <c r="NYG71" s="598">
        <f t="shared" ref="NYG71" si="5097">NYG64-NYG69</f>
        <v>0</v>
      </c>
      <c r="NYH71" s="607"/>
      <c r="NYI71" s="598">
        <f t="shared" ref="NYI71" si="5098">NYI64-NYI69</f>
        <v>0</v>
      </c>
      <c r="NYJ71" s="607"/>
      <c r="NYK71" s="598">
        <f t="shared" ref="NYK71" si="5099">NYK64-NYK69</f>
        <v>0</v>
      </c>
      <c r="NYL71" s="607"/>
      <c r="NYM71" s="598">
        <f t="shared" ref="NYM71" si="5100">NYM64-NYM69</f>
        <v>0</v>
      </c>
      <c r="NYN71" s="607"/>
      <c r="NYO71" s="598">
        <f t="shared" ref="NYO71" si="5101">NYO64-NYO69</f>
        <v>0</v>
      </c>
      <c r="NYP71" s="607"/>
      <c r="NYQ71" s="598">
        <f t="shared" ref="NYQ71" si="5102">NYQ64-NYQ69</f>
        <v>0</v>
      </c>
      <c r="NYR71" s="607"/>
      <c r="NYS71" s="598">
        <f t="shared" ref="NYS71" si="5103">NYS64-NYS69</f>
        <v>0</v>
      </c>
      <c r="NYT71" s="607"/>
      <c r="NYU71" s="598">
        <f t="shared" ref="NYU71" si="5104">NYU64-NYU69</f>
        <v>0</v>
      </c>
      <c r="NYV71" s="607"/>
      <c r="NYW71" s="598">
        <f t="shared" ref="NYW71" si="5105">NYW64-NYW69</f>
        <v>0</v>
      </c>
      <c r="NYX71" s="607"/>
      <c r="NYY71" s="598">
        <f t="shared" ref="NYY71" si="5106">NYY64-NYY69</f>
        <v>0</v>
      </c>
      <c r="NYZ71" s="607"/>
      <c r="NZA71" s="598">
        <f t="shared" ref="NZA71" si="5107">NZA64-NZA69</f>
        <v>0</v>
      </c>
      <c r="NZB71" s="607"/>
      <c r="NZC71" s="598">
        <f t="shared" ref="NZC71" si="5108">NZC64-NZC69</f>
        <v>0</v>
      </c>
      <c r="NZD71" s="607"/>
      <c r="NZE71" s="598">
        <f t="shared" ref="NZE71" si="5109">NZE64-NZE69</f>
        <v>0</v>
      </c>
      <c r="NZF71" s="607"/>
      <c r="NZG71" s="598">
        <f t="shared" ref="NZG71" si="5110">NZG64-NZG69</f>
        <v>0</v>
      </c>
      <c r="NZH71" s="607"/>
      <c r="NZI71" s="598">
        <f t="shared" ref="NZI71" si="5111">NZI64-NZI69</f>
        <v>0</v>
      </c>
      <c r="NZJ71" s="607"/>
      <c r="NZK71" s="598">
        <f t="shared" ref="NZK71" si="5112">NZK64-NZK69</f>
        <v>0</v>
      </c>
      <c r="NZL71" s="607"/>
      <c r="NZM71" s="598">
        <f t="shared" ref="NZM71" si="5113">NZM64-NZM69</f>
        <v>0</v>
      </c>
      <c r="NZN71" s="607"/>
      <c r="NZO71" s="598">
        <f t="shared" ref="NZO71" si="5114">NZO64-NZO69</f>
        <v>0</v>
      </c>
      <c r="NZP71" s="607"/>
      <c r="NZQ71" s="598">
        <f t="shared" ref="NZQ71" si="5115">NZQ64-NZQ69</f>
        <v>0</v>
      </c>
      <c r="NZR71" s="607"/>
      <c r="NZS71" s="598">
        <f t="shared" ref="NZS71" si="5116">NZS64-NZS69</f>
        <v>0</v>
      </c>
      <c r="NZT71" s="607"/>
      <c r="NZU71" s="598">
        <f t="shared" ref="NZU71" si="5117">NZU64-NZU69</f>
        <v>0</v>
      </c>
      <c r="NZV71" s="607"/>
      <c r="NZW71" s="598">
        <f t="shared" ref="NZW71" si="5118">NZW64-NZW69</f>
        <v>0</v>
      </c>
      <c r="NZX71" s="607"/>
      <c r="NZY71" s="598">
        <f t="shared" ref="NZY71" si="5119">NZY64-NZY69</f>
        <v>0</v>
      </c>
      <c r="NZZ71" s="607"/>
      <c r="OAA71" s="598">
        <f t="shared" ref="OAA71" si="5120">OAA64-OAA69</f>
        <v>0</v>
      </c>
      <c r="OAB71" s="607"/>
      <c r="OAC71" s="598">
        <f t="shared" ref="OAC71" si="5121">OAC64-OAC69</f>
        <v>0</v>
      </c>
      <c r="OAD71" s="607"/>
      <c r="OAE71" s="598">
        <f t="shared" ref="OAE71" si="5122">OAE64-OAE69</f>
        <v>0</v>
      </c>
      <c r="OAF71" s="607"/>
      <c r="OAG71" s="598">
        <f t="shared" ref="OAG71" si="5123">OAG64-OAG69</f>
        <v>0</v>
      </c>
      <c r="OAH71" s="607"/>
      <c r="OAI71" s="598">
        <f t="shared" ref="OAI71" si="5124">OAI64-OAI69</f>
        <v>0</v>
      </c>
      <c r="OAJ71" s="607"/>
      <c r="OAK71" s="598">
        <f t="shared" ref="OAK71" si="5125">OAK64-OAK69</f>
        <v>0</v>
      </c>
      <c r="OAL71" s="607"/>
      <c r="OAM71" s="598">
        <f t="shared" ref="OAM71" si="5126">OAM64-OAM69</f>
        <v>0</v>
      </c>
      <c r="OAN71" s="607"/>
      <c r="OAO71" s="598">
        <f t="shared" ref="OAO71" si="5127">OAO64-OAO69</f>
        <v>0</v>
      </c>
      <c r="OAP71" s="607"/>
      <c r="OAQ71" s="598">
        <f t="shared" ref="OAQ71" si="5128">OAQ64-OAQ69</f>
        <v>0</v>
      </c>
      <c r="OAR71" s="607"/>
      <c r="OAS71" s="598">
        <f t="shared" ref="OAS71" si="5129">OAS64-OAS69</f>
        <v>0</v>
      </c>
      <c r="OAT71" s="607"/>
      <c r="OAU71" s="598">
        <f t="shared" ref="OAU71" si="5130">OAU64-OAU69</f>
        <v>0</v>
      </c>
      <c r="OAV71" s="607"/>
      <c r="OAW71" s="598">
        <f t="shared" ref="OAW71" si="5131">OAW64-OAW69</f>
        <v>0</v>
      </c>
      <c r="OAX71" s="607"/>
      <c r="OAY71" s="598">
        <f t="shared" ref="OAY71" si="5132">OAY64-OAY69</f>
        <v>0</v>
      </c>
      <c r="OAZ71" s="607"/>
      <c r="OBA71" s="598">
        <f t="shared" ref="OBA71" si="5133">OBA64-OBA69</f>
        <v>0</v>
      </c>
      <c r="OBB71" s="607"/>
      <c r="OBC71" s="598">
        <f t="shared" ref="OBC71" si="5134">OBC64-OBC69</f>
        <v>0</v>
      </c>
      <c r="OBD71" s="607"/>
      <c r="OBE71" s="598">
        <f t="shared" ref="OBE71" si="5135">OBE64-OBE69</f>
        <v>0</v>
      </c>
      <c r="OBF71" s="607"/>
      <c r="OBG71" s="598">
        <f t="shared" ref="OBG71" si="5136">OBG64-OBG69</f>
        <v>0</v>
      </c>
      <c r="OBH71" s="607"/>
      <c r="OBI71" s="598">
        <f t="shared" ref="OBI71" si="5137">OBI64-OBI69</f>
        <v>0</v>
      </c>
      <c r="OBJ71" s="607"/>
      <c r="OBK71" s="598">
        <f t="shared" ref="OBK71" si="5138">OBK64-OBK69</f>
        <v>0</v>
      </c>
      <c r="OBL71" s="607"/>
      <c r="OBM71" s="598">
        <f t="shared" ref="OBM71" si="5139">OBM64-OBM69</f>
        <v>0</v>
      </c>
      <c r="OBN71" s="607"/>
      <c r="OBO71" s="598">
        <f t="shared" ref="OBO71" si="5140">OBO64-OBO69</f>
        <v>0</v>
      </c>
      <c r="OBP71" s="607"/>
      <c r="OBQ71" s="598">
        <f t="shared" ref="OBQ71" si="5141">OBQ64-OBQ69</f>
        <v>0</v>
      </c>
      <c r="OBR71" s="607"/>
      <c r="OBS71" s="598">
        <f t="shared" ref="OBS71" si="5142">OBS64-OBS69</f>
        <v>0</v>
      </c>
      <c r="OBT71" s="607"/>
      <c r="OBU71" s="598">
        <f t="shared" ref="OBU71" si="5143">OBU64-OBU69</f>
        <v>0</v>
      </c>
      <c r="OBV71" s="607"/>
      <c r="OBW71" s="598">
        <f t="shared" ref="OBW71" si="5144">OBW64-OBW69</f>
        <v>0</v>
      </c>
      <c r="OBX71" s="607"/>
      <c r="OBY71" s="598">
        <f t="shared" ref="OBY71" si="5145">OBY64-OBY69</f>
        <v>0</v>
      </c>
      <c r="OBZ71" s="607"/>
      <c r="OCA71" s="598">
        <f t="shared" ref="OCA71" si="5146">OCA64-OCA69</f>
        <v>0</v>
      </c>
      <c r="OCB71" s="607"/>
      <c r="OCC71" s="598">
        <f t="shared" ref="OCC71" si="5147">OCC64-OCC69</f>
        <v>0</v>
      </c>
      <c r="OCD71" s="607"/>
      <c r="OCE71" s="598">
        <f t="shared" ref="OCE71" si="5148">OCE64-OCE69</f>
        <v>0</v>
      </c>
      <c r="OCF71" s="607"/>
      <c r="OCG71" s="598">
        <f t="shared" ref="OCG71" si="5149">OCG64-OCG69</f>
        <v>0</v>
      </c>
      <c r="OCH71" s="607"/>
      <c r="OCI71" s="598">
        <f t="shared" ref="OCI71" si="5150">OCI64-OCI69</f>
        <v>0</v>
      </c>
      <c r="OCJ71" s="607"/>
      <c r="OCK71" s="598">
        <f t="shared" ref="OCK71" si="5151">OCK64-OCK69</f>
        <v>0</v>
      </c>
      <c r="OCL71" s="607"/>
      <c r="OCM71" s="598">
        <f t="shared" ref="OCM71" si="5152">OCM64-OCM69</f>
        <v>0</v>
      </c>
      <c r="OCN71" s="607"/>
      <c r="OCO71" s="598">
        <f t="shared" ref="OCO71" si="5153">OCO64-OCO69</f>
        <v>0</v>
      </c>
      <c r="OCP71" s="607"/>
      <c r="OCQ71" s="598">
        <f t="shared" ref="OCQ71" si="5154">OCQ64-OCQ69</f>
        <v>0</v>
      </c>
      <c r="OCR71" s="607"/>
      <c r="OCS71" s="598">
        <f t="shared" ref="OCS71" si="5155">OCS64-OCS69</f>
        <v>0</v>
      </c>
      <c r="OCT71" s="607"/>
      <c r="OCU71" s="598">
        <f t="shared" ref="OCU71" si="5156">OCU64-OCU69</f>
        <v>0</v>
      </c>
      <c r="OCV71" s="607"/>
      <c r="OCW71" s="598">
        <f t="shared" ref="OCW71" si="5157">OCW64-OCW69</f>
        <v>0</v>
      </c>
      <c r="OCX71" s="607"/>
      <c r="OCY71" s="598">
        <f t="shared" ref="OCY71" si="5158">OCY64-OCY69</f>
        <v>0</v>
      </c>
      <c r="OCZ71" s="607"/>
      <c r="ODA71" s="598">
        <f t="shared" ref="ODA71" si="5159">ODA64-ODA69</f>
        <v>0</v>
      </c>
      <c r="ODB71" s="607"/>
      <c r="ODC71" s="598">
        <f t="shared" ref="ODC71" si="5160">ODC64-ODC69</f>
        <v>0</v>
      </c>
      <c r="ODD71" s="607"/>
      <c r="ODE71" s="598">
        <f t="shared" ref="ODE71" si="5161">ODE64-ODE69</f>
        <v>0</v>
      </c>
      <c r="ODF71" s="607"/>
      <c r="ODG71" s="598">
        <f t="shared" ref="ODG71" si="5162">ODG64-ODG69</f>
        <v>0</v>
      </c>
      <c r="ODH71" s="607"/>
      <c r="ODI71" s="598">
        <f t="shared" ref="ODI71" si="5163">ODI64-ODI69</f>
        <v>0</v>
      </c>
      <c r="ODJ71" s="607"/>
      <c r="ODK71" s="598">
        <f t="shared" ref="ODK71" si="5164">ODK64-ODK69</f>
        <v>0</v>
      </c>
      <c r="ODL71" s="607"/>
      <c r="ODM71" s="598">
        <f t="shared" ref="ODM71" si="5165">ODM64-ODM69</f>
        <v>0</v>
      </c>
      <c r="ODN71" s="607"/>
      <c r="ODO71" s="598">
        <f t="shared" ref="ODO71" si="5166">ODO64-ODO69</f>
        <v>0</v>
      </c>
      <c r="ODP71" s="607"/>
      <c r="ODQ71" s="598">
        <f t="shared" ref="ODQ71" si="5167">ODQ64-ODQ69</f>
        <v>0</v>
      </c>
      <c r="ODR71" s="607"/>
      <c r="ODS71" s="598">
        <f t="shared" ref="ODS71" si="5168">ODS64-ODS69</f>
        <v>0</v>
      </c>
      <c r="ODT71" s="607"/>
      <c r="ODU71" s="598">
        <f t="shared" ref="ODU71" si="5169">ODU64-ODU69</f>
        <v>0</v>
      </c>
      <c r="ODV71" s="607"/>
      <c r="ODW71" s="598">
        <f t="shared" ref="ODW71" si="5170">ODW64-ODW69</f>
        <v>0</v>
      </c>
      <c r="ODX71" s="607"/>
      <c r="ODY71" s="598">
        <f t="shared" ref="ODY71" si="5171">ODY64-ODY69</f>
        <v>0</v>
      </c>
      <c r="ODZ71" s="607"/>
      <c r="OEA71" s="598">
        <f t="shared" ref="OEA71" si="5172">OEA64-OEA69</f>
        <v>0</v>
      </c>
      <c r="OEB71" s="607"/>
      <c r="OEC71" s="598">
        <f t="shared" ref="OEC71" si="5173">OEC64-OEC69</f>
        <v>0</v>
      </c>
      <c r="OED71" s="607"/>
      <c r="OEE71" s="598">
        <f t="shared" ref="OEE71" si="5174">OEE64-OEE69</f>
        <v>0</v>
      </c>
      <c r="OEF71" s="607"/>
      <c r="OEG71" s="598">
        <f t="shared" ref="OEG71" si="5175">OEG64-OEG69</f>
        <v>0</v>
      </c>
      <c r="OEH71" s="607"/>
      <c r="OEI71" s="598">
        <f t="shared" ref="OEI71" si="5176">OEI64-OEI69</f>
        <v>0</v>
      </c>
      <c r="OEJ71" s="607"/>
      <c r="OEK71" s="598">
        <f t="shared" ref="OEK71" si="5177">OEK64-OEK69</f>
        <v>0</v>
      </c>
      <c r="OEL71" s="607"/>
      <c r="OEM71" s="598">
        <f t="shared" ref="OEM71" si="5178">OEM64-OEM69</f>
        <v>0</v>
      </c>
      <c r="OEN71" s="607"/>
      <c r="OEO71" s="598">
        <f t="shared" ref="OEO71" si="5179">OEO64-OEO69</f>
        <v>0</v>
      </c>
      <c r="OEP71" s="607"/>
      <c r="OEQ71" s="598">
        <f t="shared" ref="OEQ71" si="5180">OEQ64-OEQ69</f>
        <v>0</v>
      </c>
      <c r="OER71" s="607"/>
      <c r="OES71" s="598">
        <f t="shared" ref="OES71" si="5181">OES64-OES69</f>
        <v>0</v>
      </c>
      <c r="OET71" s="607"/>
      <c r="OEU71" s="598">
        <f t="shared" ref="OEU71" si="5182">OEU64-OEU69</f>
        <v>0</v>
      </c>
      <c r="OEV71" s="607"/>
      <c r="OEW71" s="598">
        <f t="shared" ref="OEW71" si="5183">OEW64-OEW69</f>
        <v>0</v>
      </c>
      <c r="OEX71" s="607"/>
      <c r="OEY71" s="598">
        <f t="shared" ref="OEY71" si="5184">OEY64-OEY69</f>
        <v>0</v>
      </c>
      <c r="OEZ71" s="607"/>
      <c r="OFA71" s="598">
        <f t="shared" ref="OFA71" si="5185">OFA64-OFA69</f>
        <v>0</v>
      </c>
      <c r="OFB71" s="607"/>
      <c r="OFC71" s="598">
        <f t="shared" ref="OFC71" si="5186">OFC64-OFC69</f>
        <v>0</v>
      </c>
      <c r="OFD71" s="607"/>
      <c r="OFE71" s="598">
        <f t="shared" ref="OFE71" si="5187">OFE64-OFE69</f>
        <v>0</v>
      </c>
      <c r="OFF71" s="607"/>
      <c r="OFG71" s="598">
        <f t="shared" ref="OFG71" si="5188">OFG64-OFG69</f>
        <v>0</v>
      </c>
      <c r="OFH71" s="607"/>
      <c r="OFI71" s="598">
        <f t="shared" ref="OFI71" si="5189">OFI64-OFI69</f>
        <v>0</v>
      </c>
      <c r="OFJ71" s="607"/>
      <c r="OFK71" s="598">
        <f t="shared" ref="OFK71" si="5190">OFK64-OFK69</f>
        <v>0</v>
      </c>
      <c r="OFL71" s="607"/>
      <c r="OFM71" s="598">
        <f t="shared" ref="OFM71" si="5191">OFM64-OFM69</f>
        <v>0</v>
      </c>
      <c r="OFN71" s="607"/>
      <c r="OFO71" s="598">
        <f t="shared" ref="OFO71" si="5192">OFO64-OFO69</f>
        <v>0</v>
      </c>
      <c r="OFP71" s="607"/>
      <c r="OFQ71" s="598">
        <f t="shared" ref="OFQ71" si="5193">OFQ64-OFQ69</f>
        <v>0</v>
      </c>
      <c r="OFR71" s="607"/>
      <c r="OFS71" s="598">
        <f t="shared" ref="OFS71" si="5194">OFS64-OFS69</f>
        <v>0</v>
      </c>
      <c r="OFT71" s="607"/>
      <c r="OFU71" s="598">
        <f t="shared" ref="OFU71" si="5195">OFU64-OFU69</f>
        <v>0</v>
      </c>
      <c r="OFV71" s="607"/>
      <c r="OFW71" s="598">
        <f t="shared" ref="OFW71" si="5196">OFW64-OFW69</f>
        <v>0</v>
      </c>
      <c r="OFX71" s="607"/>
      <c r="OFY71" s="598">
        <f t="shared" ref="OFY71" si="5197">OFY64-OFY69</f>
        <v>0</v>
      </c>
      <c r="OFZ71" s="607"/>
      <c r="OGA71" s="598">
        <f t="shared" ref="OGA71" si="5198">OGA64-OGA69</f>
        <v>0</v>
      </c>
      <c r="OGB71" s="607"/>
      <c r="OGC71" s="598">
        <f t="shared" ref="OGC71" si="5199">OGC64-OGC69</f>
        <v>0</v>
      </c>
      <c r="OGD71" s="607"/>
      <c r="OGE71" s="598">
        <f t="shared" ref="OGE71" si="5200">OGE64-OGE69</f>
        <v>0</v>
      </c>
      <c r="OGF71" s="607"/>
      <c r="OGG71" s="598">
        <f t="shared" ref="OGG71" si="5201">OGG64-OGG69</f>
        <v>0</v>
      </c>
      <c r="OGH71" s="607"/>
      <c r="OGI71" s="598">
        <f t="shared" ref="OGI71" si="5202">OGI64-OGI69</f>
        <v>0</v>
      </c>
      <c r="OGJ71" s="607"/>
      <c r="OGK71" s="598">
        <f t="shared" ref="OGK71" si="5203">OGK64-OGK69</f>
        <v>0</v>
      </c>
      <c r="OGL71" s="607"/>
      <c r="OGM71" s="598">
        <f t="shared" ref="OGM71" si="5204">OGM64-OGM69</f>
        <v>0</v>
      </c>
      <c r="OGN71" s="607"/>
      <c r="OGO71" s="598">
        <f t="shared" ref="OGO71" si="5205">OGO64-OGO69</f>
        <v>0</v>
      </c>
      <c r="OGP71" s="607"/>
      <c r="OGQ71" s="598">
        <f t="shared" ref="OGQ71" si="5206">OGQ64-OGQ69</f>
        <v>0</v>
      </c>
      <c r="OGR71" s="607"/>
      <c r="OGS71" s="598">
        <f t="shared" ref="OGS71" si="5207">OGS64-OGS69</f>
        <v>0</v>
      </c>
      <c r="OGT71" s="607"/>
      <c r="OGU71" s="598">
        <f t="shared" ref="OGU71" si="5208">OGU64-OGU69</f>
        <v>0</v>
      </c>
      <c r="OGV71" s="607"/>
      <c r="OGW71" s="598">
        <f t="shared" ref="OGW71" si="5209">OGW64-OGW69</f>
        <v>0</v>
      </c>
      <c r="OGX71" s="607"/>
      <c r="OGY71" s="598">
        <f t="shared" ref="OGY71" si="5210">OGY64-OGY69</f>
        <v>0</v>
      </c>
      <c r="OGZ71" s="607"/>
      <c r="OHA71" s="598">
        <f t="shared" ref="OHA71" si="5211">OHA64-OHA69</f>
        <v>0</v>
      </c>
      <c r="OHB71" s="607"/>
      <c r="OHC71" s="598">
        <f t="shared" ref="OHC71" si="5212">OHC64-OHC69</f>
        <v>0</v>
      </c>
      <c r="OHD71" s="607"/>
      <c r="OHE71" s="598">
        <f t="shared" ref="OHE71" si="5213">OHE64-OHE69</f>
        <v>0</v>
      </c>
      <c r="OHF71" s="607"/>
      <c r="OHG71" s="598">
        <f t="shared" ref="OHG71" si="5214">OHG64-OHG69</f>
        <v>0</v>
      </c>
      <c r="OHH71" s="607"/>
      <c r="OHI71" s="598">
        <f t="shared" ref="OHI71" si="5215">OHI64-OHI69</f>
        <v>0</v>
      </c>
      <c r="OHJ71" s="607"/>
      <c r="OHK71" s="598">
        <f t="shared" ref="OHK71" si="5216">OHK64-OHK69</f>
        <v>0</v>
      </c>
      <c r="OHL71" s="607"/>
      <c r="OHM71" s="598">
        <f t="shared" ref="OHM71" si="5217">OHM64-OHM69</f>
        <v>0</v>
      </c>
      <c r="OHN71" s="607"/>
      <c r="OHO71" s="598">
        <f t="shared" ref="OHO71" si="5218">OHO64-OHO69</f>
        <v>0</v>
      </c>
      <c r="OHP71" s="607"/>
      <c r="OHQ71" s="598">
        <f t="shared" ref="OHQ71" si="5219">OHQ64-OHQ69</f>
        <v>0</v>
      </c>
      <c r="OHR71" s="607"/>
      <c r="OHS71" s="598">
        <f t="shared" ref="OHS71" si="5220">OHS64-OHS69</f>
        <v>0</v>
      </c>
      <c r="OHT71" s="607"/>
      <c r="OHU71" s="598">
        <f t="shared" ref="OHU71" si="5221">OHU64-OHU69</f>
        <v>0</v>
      </c>
      <c r="OHV71" s="607"/>
      <c r="OHW71" s="598">
        <f t="shared" ref="OHW71" si="5222">OHW64-OHW69</f>
        <v>0</v>
      </c>
      <c r="OHX71" s="607"/>
      <c r="OHY71" s="598">
        <f t="shared" ref="OHY71" si="5223">OHY64-OHY69</f>
        <v>0</v>
      </c>
      <c r="OHZ71" s="607"/>
      <c r="OIA71" s="598">
        <f t="shared" ref="OIA71" si="5224">OIA64-OIA69</f>
        <v>0</v>
      </c>
      <c r="OIB71" s="607"/>
      <c r="OIC71" s="598">
        <f t="shared" ref="OIC71" si="5225">OIC64-OIC69</f>
        <v>0</v>
      </c>
      <c r="OID71" s="607"/>
      <c r="OIE71" s="598">
        <f t="shared" ref="OIE71" si="5226">OIE64-OIE69</f>
        <v>0</v>
      </c>
      <c r="OIF71" s="607"/>
      <c r="OIG71" s="598">
        <f t="shared" ref="OIG71" si="5227">OIG64-OIG69</f>
        <v>0</v>
      </c>
      <c r="OIH71" s="607"/>
      <c r="OII71" s="598">
        <f t="shared" ref="OII71" si="5228">OII64-OII69</f>
        <v>0</v>
      </c>
      <c r="OIJ71" s="607"/>
      <c r="OIK71" s="598">
        <f t="shared" ref="OIK71" si="5229">OIK64-OIK69</f>
        <v>0</v>
      </c>
      <c r="OIL71" s="607"/>
      <c r="OIM71" s="598">
        <f t="shared" ref="OIM71" si="5230">OIM64-OIM69</f>
        <v>0</v>
      </c>
      <c r="OIN71" s="607"/>
      <c r="OIO71" s="598">
        <f t="shared" ref="OIO71" si="5231">OIO64-OIO69</f>
        <v>0</v>
      </c>
      <c r="OIP71" s="607"/>
      <c r="OIQ71" s="598">
        <f t="shared" ref="OIQ71" si="5232">OIQ64-OIQ69</f>
        <v>0</v>
      </c>
      <c r="OIR71" s="607"/>
      <c r="OIS71" s="598">
        <f t="shared" ref="OIS71" si="5233">OIS64-OIS69</f>
        <v>0</v>
      </c>
      <c r="OIT71" s="607"/>
      <c r="OIU71" s="598">
        <f t="shared" ref="OIU71" si="5234">OIU64-OIU69</f>
        <v>0</v>
      </c>
      <c r="OIV71" s="607"/>
      <c r="OIW71" s="598">
        <f t="shared" ref="OIW71" si="5235">OIW64-OIW69</f>
        <v>0</v>
      </c>
      <c r="OIX71" s="607"/>
      <c r="OIY71" s="598">
        <f t="shared" ref="OIY71" si="5236">OIY64-OIY69</f>
        <v>0</v>
      </c>
      <c r="OIZ71" s="607"/>
      <c r="OJA71" s="598">
        <f t="shared" ref="OJA71" si="5237">OJA64-OJA69</f>
        <v>0</v>
      </c>
      <c r="OJB71" s="607"/>
      <c r="OJC71" s="598">
        <f t="shared" ref="OJC71" si="5238">OJC64-OJC69</f>
        <v>0</v>
      </c>
      <c r="OJD71" s="607"/>
      <c r="OJE71" s="598">
        <f t="shared" ref="OJE71" si="5239">OJE64-OJE69</f>
        <v>0</v>
      </c>
      <c r="OJF71" s="607"/>
      <c r="OJG71" s="598">
        <f t="shared" ref="OJG71" si="5240">OJG64-OJG69</f>
        <v>0</v>
      </c>
      <c r="OJH71" s="607"/>
      <c r="OJI71" s="598">
        <f t="shared" ref="OJI71" si="5241">OJI64-OJI69</f>
        <v>0</v>
      </c>
      <c r="OJJ71" s="607"/>
      <c r="OJK71" s="598">
        <f t="shared" ref="OJK71" si="5242">OJK64-OJK69</f>
        <v>0</v>
      </c>
      <c r="OJL71" s="607"/>
      <c r="OJM71" s="598">
        <f t="shared" ref="OJM71" si="5243">OJM64-OJM69</f>
        <v>0</v>
      </c>
      <c r="OJN71" s="607"/>
      <c r="OJO71" s="598">
        <f t="shared" ref="OJO71" si="5244">OJO64-OJO69</f>
        <v>0</v>
      </c>
      <c r="OJP71" s="607"/>
      <c r="OJQ71" s="598">
        <f t="shared" ref="OJQ71" si="5245">OJQ64-OJQ69</f>
        <v>0</v>
      </c>
      <c r="OJR71" s="607"/>
      <c r="OJS71" s="598">
        <f t="shared" ref="OJS71" si="5246">OJS64-OJS69</f>
        <v>0</v>
      </c>
      <c r="OJT71" s="607"/>
      <c r="OJU71" s="598">
        <f t="shared" ref="OJU71" si="5247">OJU64-OJU69</f>
        <v>0</v>
      </c>
      <c r="OJV71" s="607"/>
      <c r="OJW71" s="598">
        <f t="shared" ref="OJW71" si="5248">OJW64-OJW69</f>
        <v>0</v>
      </c>
      <c r="OJX71" s="607"/>
      <c r="OJY71" s="598">
        <f t="shared" ref="OJY71" si="5249">OJY64-OJY69</f>
        <v>0</v>
      </c>
      <c r="OJZ71" s="607"/>
      <c r="OKA71" s="598">
        <f t="shared" ref="OKA71" si="5250">OKA64-OKA69</f>
        <v>0</v>
      </c>
      <c r="OKB71" s="607"/>
      <c r="OKC71" s="598">
        <f t="shared" ref="OKC71" si="5251">OKC64-OKC69</f>
        <v>0</v>
      </c>
      <c r="OKD71" s="607"/>
      <c r="OKE71" s="598">
        <f t="shared" ref="OKE71" si="5252">OKE64-OKE69</f>
        <v>0</v>
      </c>
      <c r="OKF71" s="607"/>
      <c r="OKG71" s="598">
        <f t="shared" ref="OKG71" si="5253">OKG64-OKG69</f>
        <v>0</v>
      </c>
      <c r="OKH71" s="607"/>
      <c r="OKI71" s="598">
        <f t="shared" ref="OKI71" si="5254">OKI64-OKI69</f>
        <v>0</v>
      </c>
      <c r="OKJ71" s="607"/>
      <c r="OKK71" s="598">
        <f t="shared" ref="OKK71" si="5255">OKK64-OKK69</f>
        <v>0</v>
      </c>
      <c r="OKL71" s="607"/>
      <c r="OKM71" s="598">
        <f t="shared" ref="OKM71" si="5256">OKM64-OKM69</f>
        <v>0</v>
      </c>
      <c r="OKN71" s="607"/>
      <c r="OKO71" s="598">
        <f t="shared" ref="OKO71" si="5257">OKO64-OKO69</f>
        <v>0</v>
      </c>
      <c r="OKP71" s="607"/>
      <c r="OKQ71" s="598">
        <f t="shared" ref="OKQ71" si="5258">OKQ64-OKQ69</f>
        <v>0</v>
      </c>
      <c r="OKR71" s="607"/>
      <c r="OKS71" s="598">
        <f t="shared" ref="OKS71" si="5259">OKS64-OKS69</f>
        <v>0</v>
      </c>
      <c r="OKT71" s="607"/>
      <c r="OKU71" s="598">
        <f t="shared" ref="OKU71" si="5260">OKU64-OKU69</f>
        <v>0</v>
      </c>
      <c r="OKV71" s="607"/>
      <c r="OKW71" s="598">
        <f t="shared" ref="OKW71" si="5261">OKW64-OKW69</f>
        <v>0</v>
      </c>
      <c r="OKX71" s="607"/>
      <c r="OKY71" s="598">
        <f t="shared" ref="OKY71" si="5262">OKY64-OKY69</f>
        <v>0</v>
      </c>
      <c r="OKZ71" s="607"/>
      <c r="OLA71" s="598">
        <f t="shared" ref="OLA71" si="5263">OLA64-OLA69</f>
        <v>0</v>
      </c>
      <c r="OLB71" s="607"/>
      <c r="OLC71" s="598">
        <f t="shared" ref="OLC71" si="5264">OLC64-OLC69</f>
        <v>0</v>
      </c>
      <c r="OLD71" s="607"/>
      <c r="OLE71" s="598">
        <f t="shared" ref="OLE71" si="5265">OLE64-OLE69</f>
        <v>0</v>
      </c>
      <c r="OLF71" s="607"/>
      <c r="OLG71" s="598">
        <f t="shared" ref="OLG71" si="5266">OLG64-OLG69</f>
        <v>0</v>
      </c>
      <c r="OLH71" s="607"/>
      <c r="OLI71" s="598">
        <f t="shared" ref="OLI71" si="5267">OLI64-OLI69</f>
        <v>0</v>
      </c>
      <c r="OLJ71" s="607"/>
      <c r="OLK71" s="598">
        <f t="shared" ref="OLK71" si="5268">OLK64-OLK69</f>
        <v>0</v>
      </c>
      <c r="OLL71" s="607"/>
      <c r="OLM71" s="598">
        <f t="shared" ref="OLM71" si="5269">OLM64-OLM69</f>
        <v>0</v>
      </c>
      <c r="OLN71" s="607"/>
      <c r="OLO71" s="598">
        <f t="shared" ref="OLO71" si="5270">OLO64-OLO69</f>
        <v>0</v>
      </c>
      <c r="OLP71" s="607"/>
      <c r="OLQ71" s="598">
        <f t="shared" ref="OLQ71" si="5271">OLQ64-OLQ69</f>
        <v>0</v>
      </c>
      <c r="OLR71" s="607"/>
      <c r="OLS71" s="598">
        <f t="shared" ref="OLS71" si="5272">OLS64-OLS69</f>
        <v>0</v>
      </c>
      <c r="OLT71" s="607"/>
      <c r="OLU71" s="598">
        <f t="shared" ref="OLU71" si="5273">OLU64-OLU69</f>
        <v>0</v>
      </c>
      <c r="OLV71" s="607"/>
      <c r="OLW71" s="598">
        <f t="shared" ref="OLW71" si="5274">OLW64-OLW69</f>
        <v>0</v>
      </c>
      <c r="OLX71" s="607"/>
      <c r="OLY71" s="598">
        <f t="shared" ref="OLY71" si="5275">OLY64-OLY69</f>
        <v>0</v>
      </c>
      <c r="OLZ71" s="607"/>
      <c r="OMA71" s="598">
        <f t="shared" ref="OMA71" si="5276">OMA64-OMA69</f>
        <v>0</v>
      </c>
      <c r="OMB71" s="607"/>
      <c r="OMC71" s="598">
        <f t="shared" ref="OMC71" si="5277">OMC64-OMC69</f>
        <v>0</v>
      </c>
      <c r="OMD71" s="607"/>
      <c r="OME71" s="598">
        <f t="shared" ref="OME71" si="5278">OME64-OME69</f>
        <v>0</v>
      </c>
      <c r="OMF71" s="607"/>
      <c r="OMG71" s="598">
        <f t="shared" ref="OMG71" si="5279">OMG64-OMG69</f>
        <v>0</v>
      </c>
      <c r="OMH71" s="607"/>
      <c r="OMI71" s="598">
        <f t="shared" ref="OMI71" si="5280">OMI64-OMI69</f>
        <v>0</v>
      </c>
      <c r="OMJ71" s="607"/>
      <c r="OMK71" s="598">
        <f t="shared" ref="OMK71" si="5281">OMK64-OMK69</f>
        <v>0</v>
      </c>
      <c r="OML71" s="607"/>
      <c r="OMM71" s="598">
        <f t="shared" ref="OMM71" si="5282">OMM64-OMM69</f>
        <v>0</v>
      </c>
      <c r="OMN71" s="607"/>
      <c r="OMO71" s="598">
        <f t="shared" ref="OMO71" si="5283">OMO64-OMO69</f>
        <v>0</v>
      </c>
      <c r="OMP71" s="607"/>
      <c r="OMQ71" s="598">
        <f t="shared" ref="OMQ71" si="5284">OMQ64-OMQ69</f>
        <v>0</v>
      </c>
      <c r="OMR71" s="607"/>
      <c r="OMS71" s="598">
        <f t="shared" ref="OMS71" si="5285">OMS64-OMS69</f>
        <v>0</v>
      </c>
      <c r="OMT71" s="607"/>
      <c r="OMU71" s="598">
        <f t="shared" ref="OMU71" si="5286">OMU64-OMU69</f>
        <v>0</v>
      </c>
      <c r="OMV71" s="607"/>
      <c r="OMW71" s="598">
        <f t="shared" ref="OMW71" si="5287">OMW64-OMW69</f>
        <v>0</v>
      </c>
      <c r="OMX71" s="607"/>
      <c r="OMY71" s="598">
        <f t="shared" ref="OMY71" si="5288">OMY64-OMY69</f>
        <v>0</v>
      </c>
      <c r="OMZ71" s="607"/>
      <c r="ONA71" s="598">
        <f t="shared" ref="ONA71" si="5289">ONA64-ONA69</f>
        <v>0</v>
      </c>
      <c r="ONB71" s="607"/>
      <c r="ONC71" s="598">
        <f t="shared" ref="ONC71" si="5290">ONC64-ONC69</f>
        <v>0</v>
      </c>
      <c r="OND71" s="607"/>
      <c r="ONE71" s="598">
        <f t="shared" ref="ONE71" si="5291">ONE64-ONE69</f>
        <v>0</v>
      </c>
      <c r="ONF71" s="607"/>
      <c r="ONG71" s="598">
        <f t="shared" ref="ONG71" si="5292">ONG64-ONG69</f>
        <v>0</v>
      </c>
      <c r="ONH71" s="607"/>
      <c r="ONI71" s="598">
        <f t="shared" ref="ONI71" si="5293">ONI64-ONI69</f>
        <v>0</v>
      </c>
      <c r="ONJ71" s="607"/>
      <c r="ONK71" s="598">
        <f t="shared" ref="ONK71" si="5294">ONK64-ONK69</f>
        <v>0</v>
      </c>
      <c r="ONL71" s="607"/>
      <c r="ONM71" s="598">
        <f t="shared" ref="ONM71" si="5295">ONM64-ONM69</f>
        <v>0</v>
      </c>
      <c r="ONN71" s="607"/>
      <c r="ONO71" s="598">
        <f t="shared" ref="ONO71" si="5296">ONO64-ONO69</f>
        <v>0</v>
      </c>
      <c r="ONP71" s="607"/>
      <c r="ONQ71" s="598">
        <f t="shared" ref="ONQ71" si="5297">ONQ64-ONQ69</f>
        <v>0</v>
      </c>
      <c r="ONR71" s="607"/>
      <c r="ONS71" s="598">
        <f t="shared" ref="ONS71" si="5298">ONS64-ONS69</f>
        <v>0</v>
      </c>
      <c r="ONT71" s="607"/>
      <c r="ONU71" s="598">
        <f t="shared" ref="ONU71" si="5299">ONU64-ONU69</f>
        <v>0</v>
      </c>
      <c r="ONV71" s="607"/>
      <c r="ONW71" s="598">
        <f t="shared" ref="ONW71" si="5300">ONW64-ONW69</f>
        <v>0</v>
      </c>
      <c r="ONX71" s="607"/>
      <c r="ONY71" s="598">
        <f t="shared" ref="ONY71" si="5301">ONY64-ONY69</f>
        <v>0</v>
      </c>
      <c r="ONZ71" s="607"/>
      <c r="OOA71" s="598">
        <f t="shared" ref="OOA71" si="5302">OOA64-OOA69</f>
        <v>0</v>
      </c>
      <c r="OOB71" s="607"/>
      <c r="OOC71" s="598">
        <f t="shared" ref="OOC71" si="5303">OOC64-OOC69</f>
        <v>0</v>
      </c>
      <c r="OOD71" s="607"/>
      <c r="OOE71" s="598">
        <f t="shared" ref="OOE71" si="5304">OOE64-OOE69</f>
        <v>0</v>
      </c>
      <c r="OOF71" s="607"/>
      <c r="OOG71" s="598">
        <f t="shared" ref="OOG71" si="5305">OOG64-OOG69</f>
        <v>0</v>
      </c>
      <c r="OOH71" s="607"/>
      <c r="OOI71" s="598">
        <f t="shared" ref="OOI71" si="5306">OOI64-OOI69</f>
        <v>0</v>
      </c>
      <c r="OOJ71" s="607"/>
      <c r="OOK71" s="598">
        <f t="shared" ref="OOK71" si="5307">OOK64-OOK69</f>
        <v>0</v>
      </c>
      <c r="OOL71" s="607"/>
      <c r="OOM71" s="598">
        <f t="shared" ref="OOM71" si="5308">OOM64-OOM69</f>
        <v>0</v>
      </c>
      <c r="OON71" s="607"/>
      <c r="OOO71" s="598">
        <f t="shared" ref="OOO71" si="5309">OOO64-OOO69</f>
        <v>0</v>
      </c>
      <c r="OOP71" s="607"/>
      <c r="OOQ71" s="598">
        <f t="shared" ref="OOQ71" si="5310">OOQ64-OOQ69</f>
        <v>0</v>
      </c>
      <c r="OOR71" s="607"/>
      <c r="OOS71" s="598">
        <f t="shared" ref="OOS71" si="5311">OOS64-OOS69</f>
        <v>0</v>
      </c>
      <c r="OOT71" s="607"/>
      <c r="OOU71" s="598">
        <f t="shared" ref="OOU71" si="5312">OOU64-OOU69</f>
        <v>0</v>
      </c>
      <c r="OOV71" s="607"/>
      <c r="OOW71" s="598">
        <f t="shared" ref="OOW71" si="5313">OOW64-OOW69</f>
        <v>0</v>
      </c>
      <c r="OOX71" s="607"/>
      <c r="OOY71" s="598">
        <f t="shared" ref="OOY71" si="5314">OOY64-OOY69</f>
        <v>0</v>
      </c>
      <c r="OOZ71" s="607"/>
      <c r="OPA71" s="598">
        <f t="shared" ref="OPA71" si="5315">OPA64-OPA69</f>
        <v>0</v>
      </c>
      <c r="OPB71" s="607"/>
      <c r="OPC71" s="598">
        <f t="shared" ref="OPC71" si="5316">OPC64-OPC69</f>
        <v>0</v>
      </c>
      <c r="OPD71" s="607"/>
      <c r="OPE71" s="598">
        <f t="shared" ref="OPE71" si="5317">OPE64-OPE69</f>
        <v>0</v>
      </c>
      <c r="OPF71" s="607"/>
      <c r="OPG71" s="598">
        <f t="shared" ref="OPG71" si="5318">OPG64-OPG69</f>
        <v>0</v>
      </c>
      <c r="OPH71" s="607"/>
      <c r="OPI71" s="598">
        <f t="shared" ref="OPI71" si="5319">OPI64-OPI69</f>
        <v>0</v>
      </c>
      <c r="OPJ71" s="607"/>
      <c r="OPK71" s="598">
        <f t="shared" ref="OPK71" si="5320">OPK64-OPK69</f>
        <v>0</v>
      </c>
      <c r="OPL71" s="607"/>
      <c r="OPM71" s="598">
        <f t="shared" ref="OPM71" si="5321">OPM64-OPM69</f>
        <v>0</v>
      </c>
      <c r="OPN71" s="607"/>
      <c r="OPO71" s="598">
        <f t="shared" ref="OPO71" si="5322">OPO64-OPO69</f>
        <v>0</v>
      </c>
      <c r="OPP71" s="607"/>
      <c r="OPQ71" s="598">
        <f t="shared" ref="OPQ71" si="5323">OPQ64-OPQ69</f>
        <v>0</v>
      </c>
      <c r="OPR71" s="607"/>
      <c r="OPS71" s="598">
        <f t="shared" ref="OPS71" si="5324">OPS64-OPS69</f>
        <v>0</v>
      </c>
      <c r="OPT71" s="607"/>
      <c r="OPU71" s="598">
        <f t="shared" ref="OPU71" si="5325">OPU64-OPU69</f>
        <v>0</v>
      </c>
      <c r="OPV71" s="607"/>
      <c r="OPW71" s="598">
        <f t="shared" ref="OPW71" si="5326">OPW64-OPW69</f>
        <v>0</v>
      </c>
      <c r="OPX71" s="607"/>
      <c r="OPY71" s="598">
        <f t="shared" ref="OPY71" si="5327">OPY64-OPY69</f>
        <v>0</v>
      </c>
      <c r="OPZ71" s="607"/>
      <c r="OQA71" s="598">
        <f t="shared" ref="OQA71" si="5328">OQA64-OQA69</f>
        <v>0</v>
      </c>
      <c r="OQB71" s="607"/>
      <c r="OQC71" s="598">
        <f t="shared" ref="OQC71" si="5329">OQC64-OQC69</f>
        <v>0</v>
      </c>
      <c r="OQD71" s="607"/>
      <c r="OQE71" s="598">
        <f t="shared" ref="OQE71" si="5330">OQE64-OQE69</f>
        <v>0</v>
      </c>
      <c r="OQF71" s="607"/>
      <c r="OQG71" s="598">
        <f t="shared" ref="OQG71" si="5331">OQG64-OQG69</f>
        <v>0</v>
      </c>
      <c r="OQH71" s="607"/>
      <c r="OQI71" s="598">
        <f t="shared" ref="OQI71" si="5332">OQI64-OQI69</f>
        <v>0</v>
      </c>
      <c r="OQJ71" s="607"/>
      <c r="OQK71" s="598">
        <f t="shared" ref="OQK71" si="5333">OQK64-OQK69</f>
        <v>0</v>
      </c>
      <c r="OQL71" s="607"/>
      <c r="OQM71" s="598">
        <f t="shared" ref="OQM71" si="5334">OQM64-OQM69</f>
        <v>0</v>
      </c>
      <c r="OQN71" s="607"/>
      <c r="OQO71" s="598">
        <f t="shared" ref="OQO71" si="5335">OQO64-OQO69</f>
        <v>0</v>
      </c>
      <c r="OQP71" s="607"/>
      <c r="OQQ71" s="598">
        <f t="shared" ref="OQQ71" si="5336">OQQ64-OQQ69</f>
        <v>0</v>
      </c>
      <c r="OQR71" s="607"/>
      <c r="OQS71" s="598">
        <f t="shared" ref="OQS71" si="5337">OQS64-OQS69</f>
        <v>0</v>
      </c>
      <c r="OQT71" s="607"/>
      <c r="OQU71" s="598">
        <f t="shared" ref="OQU71" si="5338">OQU64-OQU69</f>
        <v>0</v>
      </c>
      <c r="OQV71" s="607"/>
      <c r="OQW71" s="598">
        <f t="shared" ref="OQW71" si="5339">OQW64-OQW69</f>
        <v>0</v>
      </c>
      <c r="OQX71" s="607"/>
      <c r="OQY71" s="598">
        <f t="shared" ref="OQY71" si="5340">OQY64-OQY69</f>
        <v>0</v>
      </c>
      <c r="OQZ71" s="607"/>
      <c r="ORA71" s="598">
        <f t="shared" ref="ORA71" si="5341">ORA64-ORA69</f>
        <v>0</v>
      </c>
      <c r="ORB71" s="607"/>
      <c r="ORC71" s="598">
        <f t="shared" ref="ORC71" si="5342">ORC64-ORC69</f>
        <v>0</v>
      </c>
      <c r="ORD71" s="607"/>
      <c r="ORE71" s="598">
        <f t="shared" ref="ORE71" si="5343">ORE64-ORE69</f>
        <v>0</v>
      </c>
      <c r="ORF71" s="607"/>
      <c r="ORG71" s="598">
        <f t="shared" ref="ORG71" si="5344">ORG64-ORG69</f>
        <v>0</v>
      </c>
      <c r="ORH71" s="607"/>
      <c r="ORI71" s="598">
        <f t="shared" ref="ORI71" si="5345">ORI64-ORI69</f>
        <v>0</v>
      </c>
      <c r="ORJ71" s="607"/>
      <c r="ORK71" s="598">
        <f t="shared" ref="ORK71" si="5346">ORK64-ORK69</f>
        <v>0</v>
      </c>
      <c r="ORL71" s="607"/>
      <c r="ORM71" s="598">
        <f t="shared" ref="ORM71" si="5347">ORM64-ORM69</f>
        <v>0</v>
      </c>
      <c r="ORN71" s="607"/>
      <c r="ORO71" s="598">
        <f t="shared" ref="ORO71" si="5348">ORO64-ORO69</f>
        <v>0</v>
      </c>
      <c r="ORP71" s="607"/>
      <c r="ORQ71" s="598">
        <f t="shared" ref="ORQ71" si="5349">ORQ64-ORQ69</f>
        <v>0</v>
      </c>
      <c r="ORR71" s="607"/>
      <c r="ORS71" s="598">
        <f t="shared" ref="ORS71" si="5350">ORS64-ORS69</f>
        <v>0</v>
      </c>
      <c r="ORT71" s="607"/>
      <c r="ORU71" s="598">
        <f t="shared" ref="ORU71" si="5351">ORU64-ORU69</f>
        <v>0</v>
      </c>
      <c r="ORV71" s="607"/>
      <c r="ORW71" s="598">
        <f t="shared" ref="ORW71" si="5352">ORW64-ORW69</f>
        <v>0</v>
      </c>
      <c r="ORX71" s="607"/>
      <c r="ORY71" s="598">
        <f t="shared" ref="ORY71" si="5353">ORY64-ORY69</f>
        <v>0</v>
      </c>
      <c r="ORZ71" s="607"/>
      <c r="OSA71" s="598">
        <f t="shared" ref="OSA71" si="5354">OSA64-OSA69</f>
        <v>0</v>
      </c>
      <c r="OSB71" s="607"/>
      <c r="OSC71" s="598">
        <f t="shared" ref="OSC71" si="5355">OSC64-OSC69</f>
        <v>0</v>
      </c>
      <c r="OSD71" s="607"/>
      <c r="OSE71" s="598">
        <f t="shared" ref="OSE71" si="5356">OSE64-OSE69</f>
        <v>0</v>
      </c>
      <c r="OSF71" s="607"/>
      <c r="OSG71" s="598">
        <f t="shared" ref="OSG71" si="5357">OSG64-OSG69</f>
        <v>0</v>
      </c>
      <c r="OSH71" s="607"/>
      <c r="OSI71" s="598">
        <f t="shared" ref="OSI71" si="5358">OSI64-OSI69</f>
        <v>0</v>
      </c>
      <c r="OSJ71" s="607"/>
      <c r="OSK71" s="598">
        <f t="shared" ref="OSK71" si="5359">OSK64-OSK69</f>
        <v>0</v>
      </c>
      <c r="OSL71" s="607"/>
      <c r="OSM71" s="598">
        <f t="shared" ref="OSM71" si="5360">OSM64-OSM69</f>
        <v>0</v>
      </c>
      <c r="OSN71" s="607"/>
      <c r="OSO71" s="598">
        <f t="shared" ref="OSO71" si="5361">OSO64-OSO69</f>
        <v>0</v>
      </c>
      <c r="OSP71" s="607"/>
      <c r="OSQ71" s="598">
        <f t="shared" ref="OSQ71" si="5362">OSQ64-OSQ69</f>
        <v>0</v>
      </c>
      <c r="OSR71" s="607"/>
      <c r="OSS71" s="598">
        <f t="shared" ref="OSS71" si="5363">OSS64-OSS69</f>
        <v>0</v>
      </c>
      <c r="OST71" s="607"/>
      <c r="OSU71" s="598">
        <f t="shared" ref="OSU71" si="5364">OSU64-OSU69</f>
        <v>0</v>
      </c>
      <c r="OSV71" s="607"/>
      <c r="OSW71" s="598">
        <f t="shared" ref="OSW71" si="5365">OSW64-OSW69</f>
        <v>0</v>
      </c>
      <c r="OSX71" s="607"/>
      <c r="OSY71" s="598">
        <f t="shared" ref="OSY71" si="5366">OSY64-OSY69</f>
        <v>0</v>
      </c>
      <c r="OSZ71" s="607"/>
      <c r="OTA71" s="598">
        <f t="shared" ref="OTA71" si="5367">OTA64-OTA69</f>
        <v>0</v>
      </c>
      <c r="OTB71" s="607"/>
      <c r="OTC71" s="598">
        <f t="shared" ref="OTC71" si="5368">OTC64-OTC69</f>
        <v>0</v>
      </c>
      <c r="OTD71" s="607"/>
      <c r="OTE71" s="598">
        <f t="shared" ref="OTE71" si="5369">OTE64-OTE69</f>
        <v>0</v>
      </c>
      <c r="OTF71" s="607"/>
      <c r="OTG71" s="598">
        <f t="shared" ref="OTG71" si="5370">OTG64-OTG69</f>
        <v>0</v>
      </c>
      <c r="OTH71" s="607"/>
      <c r="OTI71" s="598">
        <f t="shared" ref="OTI71" si="5371">OTI64-OTI69</f>
        <v>0</v>
      </c>
      <c r="OTJ71" s="607"/>
      <c r="OTK71" s="598">
        <f t="shared" ref="OTK71" si="5372">OTK64-OTK69</f>
        <v>0</v>
      </c>
      <c r="OTL71" s="607"/>
      <c r="OTM71" s="598">
        <f t="shared" ref="OTM71" si="5373">OTM64-OTM69</f>
        <v>0</v>
      </c>
      <c r="OTN71" s="607"/>
      <c r="OTO71" s="598">
        <f t="shared" ref="OTO71" si="5374">OTO64-OTO69</f>
        <v>0</v>
      </c>
      <c r="OTP71" s="607"/>
      <c r="OTQ71" s="598">
        <f t="shared" ref="OTQ71" si="5375">OTQ64-OTQ69</f>
        <v>0</v>
      </c>
      <c r="OTR71" s="607"/>
      <c r="OTS71" s="598">
        <f t="shared" ref="OTS71" si="5376">OTS64-OTS69</f>
        <v>0</v>
      </c>
      <c r="OTT71" s="607"/>
      <c r="OTU71" s="598">
        <f t="shared" ref="OTU71" si="5377">OTU64-OTU69</f>
        <v>0</v>
      </c>
      <c r="OTV71" s="607"/>
      <c r="OTW71" s="598">
        <f t="shared" ref="OTW71" si="5378">OTW64-OTW69</f>
        <v>0</v>
      </c>
      <c r="OTX71" s="607"/>
      <c r="OTY71" s="598">
        <f t="shared" ref="OTY71" si="5379">OTY64-OTY69</f>
        <v>0</v>
      </c>
      <c r="OTZ71" s="607"/>
      <c r="OUA71" s="598">
        <f t="shared" ref="OUA71" si="5380">OUA64-OUA69</f>
        <v>0</v>
      </c>
      <c r="OUB71" s="607"/>
      <c r="OUC71" s="598">
        <f t="shared" ref="OUC71" si="5381">OUC64-OUC69</f>
        <v>0</v>
      </c>
      <c r="OUD71" s="607"/>
      <c r="OUE71" s="598">
        <f t="shared" ref="OUE71" si="5382">OUE64-OUE69</f>
        <v>0</v>
      </c>
      <c r="OUF71" s="607"/>
      <c r="OUG71" s="598">
        <f t="shared" ref="OUG71" si="5383">OUG64-OUG69</f>
        <v>0</v>
      </c>
      <c r="OUH71" s="607"/>
      <c r="OUI71" s="598">
        <f t="shared" ref="OUI71" si="5384">OUI64-OUI69</f>
        <v>0</v>
      </c>
      <c r="OUJ71" s="607"/>
      <c r="OUK71" s="598">
        <f t="shared" ref="OUK71" si="5385">OUK64-OUK69</f>
        <v>0</v>
      </c>
      <c r="OUL71" s="607"/>
      <c r="OUM71" s="598">
        <f t="shared" ref="OUM71" si="5386">OUM64-OUM69</f>
        <v>0</v>
      </c>
      <c r="OUN71" s="607"/>
      <c r="OUO71" s="598">
        <f t="shared" ref="OUO71" si="5387">OUO64-OUO69</f>
        <v>0</v>
      </c>
      <c r="OUP71" s="607"/>
      <c r="OUQ71" s="598">
        <f t="shared" ref="OUQ71" si="5388">OUQ64-OUQ69</f>
        <v>0</v>
      </c>
      <c r="OUR71" s="607"/>
      <c r="OUS71" s="598">
        <f t="shared" ref="OUS71" si="5389">OUS64-OUS69</f>
        <v>0</v>
      </c>
      <c r="OUT71" s="607"/>
      <c r="OUU71" s="598">
        <f t="shared" ref="OUU71" si="5390">OUU64-OUU69</f>
        <v>0</v>
      </c>
      <c r="OUV71" s="607"/>
      <c r="OUW71" s="598">
        <f t="shared" ref="OUW71" si="5391">OUW64-OUW69</f>
        <v>0</v>
      </c>
      <c r="OUX71" s="607"/>
      <c r="OUY71" s="598">
        <f t="shared" ref="OUY71" si="5392">OUY64-OUY69</f>
        <v>0</v>
      </c>
      <c r="OUZ71" s="607"/>
      <c r="OVA71" s="598">
        <f t="shared" ref="OVA71" si="5393">OVA64-OVA69</f>
        <v>0</v>
      </c>
      <c r="OVB71" s="607"/>
      <c r="OVC71" s="598">
        <f t="shared" ref="OVC71" si="5394">OVC64-OVC69</f>
        <v>0</v>
      </c>
      <c r="OVD71" s="607"/>
      <c r="OVE71" s="598">
        <f t="shared" ref="OVE71" si="5395">OVE64-OVE69</f>
        <v>0</v>
      </c>
      <c r="OVF71" s="607"/>
      <c r="OVG71" s="598">
        <f t="shared" ref="OVG71" si="5396">OVG64-OVG69</f>
        <v>0</v>
      </c>
      <c r="OVH71" s="607"/>
      <c r="OVI71" s="598">
        <f t="shared" ref="OVI71" si="5397">OVI64-OVI69</f>
        <v>0</v>
      </c>
      <c r="OVJ71" s="607"/>
      <c r="OVK71" s="598">
        <f t="shared" ref="OVK71" si="5398">OVK64-OVK69</f>
        <v>0</v>
      </c>
      <c r="OVL71" s="607"/>
      <c r="OVM71" s="598">
        <f t="shared" ref="OVM71" si="5399">OVM64-OVM69</f>
        <v>0</v>
      </c>
      <c r="OVN71" s="607"/>
      <c r="OVO71" s="598">
        <f t="shared" ref="OVO71" si="5400">OVO64-OVO69</f>
        <v>0</v>
      </c>
      <c r="OVP71" s="607"/>
      <c r="OVQ71" s="598">
        <f t="shared" ref="OVQ71" si="5401">OVQ64-OVQ69</f>
        <v>0</v>
      </c>
      <c r="OVR71" s="607"/>
      <c r="OVS71" s="598">
        <f t="shared" ref="OVS71" si="5402">OVS64-OVS69</f>
        <v>0</v>
      </c>
      <c r="OVT71" s="607"/>
      <c r="OVU71" s="598">
        <f t="shared" ref="OVU71" si="5403">OVU64-OVU69</f>
        <v>0</v>
      </c>
      <c r="OVV71" s="607"/>
      <c r="OVW71" s="598">
        <f t="shared" ref="OVW71" si="5404">OVW64-OVW69</f>
        <v>0</v>
      </c>
      <c r="OVX71" s="607"/>
      <c r="OVY71" s="598">
        <f t="shared" ref="OVY71" si="5405">OVY64-OVY69</f>
        <v>0</v>
      </c>
      <c r="OVZ71" s="607"/>
      <c r="OWA71" s="598">
        <f t="shared" ref="OWA71" si="5406">OWA64-OWA69</f>
        <v>0</v>
      </c>
      <c r="OWB71" s="607"/>
      <c r="OWC71" s="598">
        <f t="shared" ref="OWC71" si="5407">OWC64-OWC69</f>
        <v>0</v>
      </c>
      <c r="OWD71" s="607"/>
      <c r="OWE71" s="598">
        <f t="shared" ref="OWE71" si="5408">OWE64-OWE69</f>
        <v>0</v>
      </c>
      <c r="OWF71" s="607"/>
      <c r="OWG71" s="598">
        <f t="shared" ref="OWG71" si="5409">OWG64-OWG69</f>
        <v>0</v>
      </c>
      <c r="OWH71" s="607"/>
      <c r="OWI71" s="598">
        <f t="shared" ref="OWI71" si="5410">OWI64-OWI69</f>
        <v>0</v>
      </c>
      <c r="OWJ71" s="607"/>
      <c r="OWK71" s="598">
        <f t="shared" ref="OWK71" si="5411">OWK64-OWK69</f>
        <v>0</v>
      </c>
      <c r="OWL71" s="607"/>
      <c r="OWM71" s="598">
        <f t="shared" ref="OWM71" si="5412">OWM64-OWM69</f>
        <v>0</v>
      </c>
      <c r="OWN71" s="607"/>
      <c r="OWO71" s="598">
        <f t="shared" ref="OWO71" si="5413">OWO64-OWO69</f>
        <v>0</v>
      </c>
      <c r="OWP71" s="607"/>
      <c r="OWQ71" s="598">
        <f t="shared" ref="OWQ71" si="5414">OWQ64-OWQ69</f>
        <v>0</v>
      </c>
      <c r="OWR71" s="607"/>
      <c r="OWS71" s="598">
        <f t="shared" ref="OWS71" si="5415">OWS64-OWS69</f>
        <v>0</v>
      </c>
      <c r="OWT71" s="607"/>
      <c r="OWU71" s="598">
        <f t="shared" ref="OWU71" si="5416">OWU64-OWU69</f>
        <v>0</v>
      </c>
      <c r="OWV71" s="607"/>
      <c r="OWW71" s="598">
        <f t="shared" ref="OWW71" si="5417">OWW64-OWW69</f>
        <v>0</v>
      </c>
      <c r="OWX71" s="607"/>
      <c r="OWY71" s="598">
        <f t="shared" ref="OWY71" si="5418">OWY64-OWY69</f>
        <v>0</v>
      </c>
      <c r="OWZ71" s="607"/>
      <c r="OXA71" s="598">
        <f t="shared" ref="OXA71" si="5419">OXA64-OXA69</f>
        <v>0</v>
      </c>
      <c r="OXB71" s="607"/>
      <c r="OXC71" s="598">
        <f t="shared" ref="OXC71" si="5420">OXC64-OXC69</f>
        <v>0</v>
      </c>
      <c r="OXD71" s="607"/>
      <c r="OXE71" s="598">
        <f t="shared" ref="OXE71" si="5421">OXE64-OXE69</f>
        <v>0</v>
      </c>
      <c r="OXF71" s="607"/>
      <c r="OXG71" s="598">
        <f t="shared" ref="OXG71" si="5422">OXG64-OXG69</f>
        <v>0</v>
      </c>
      <c r="OXH71" s="607"/>
      <c r="OXI71" s="598">
        <f t="shared" ref="OXI71" si="5423">OXI64-OXI69</f>
        <v>0</v>
      </c>
      <c r="OXJ71" s="607"/>
      <c r="OXK71" s="598">
        <f t="shared" ref="OXK71" si="5424">OXK64-OXK69</f>
        <v>0</v>
      </c>
      <c r="OXL71" s="607"/>
      <c r="OXM71" s="598">
        <f t="shared" ref="OXM71" si="5425">OXM64-OXM69</f>
        <v>0</v>
      </c>
      <c r="OXN71" s="607"/>
      <c r="OXO71" s="598">
        <f t="shared" ref="OXO71" si="5426">OXO64-OXO69</f>
        <v>0</v>
      </c>
      <c r="OXP71" s="607"/>
      <c r="OXQ71" s="598">
        <f t="shared" ref="OXQ71" si="5427">OXQ64-OXQ69</f>
        <v>0</v>
      </c>
      <c r="OXR71" s="607"/>
      <c r="OXS71" s="598">
        <f t="shared" ref="OXS71" si="5428">OXS64-OXS69</f>
        <v>0</v>
      </c>
      <c r="OXT71" s="607"/>
      <c r="OXU71" s="598">
        <f t="shared" ref="OXU71" si="5429">OXU64-OXU69</f>
        <v>0</v>
      </c>
      <c r="OXV71" s="607"/>
      <c r="OXW71" s="598">
        <f t="shared" ref="OXW71" si="5430">OXW64-OXW69</f>
        <v>0</v>
      </c>
      <c r="OXX71" s="607"/>
      <c r="OXY71" s="598">
        <f t="shared" ref="OXY71" si="5431">OXY64-OXY69</f>
        <v>0</v>
      </c>
      <c r="OXZ71" s="607"/>
      <c r="OYA71" s="598">
        <f t="shared" ref="OYA71" si="5432">OYA64-OYA69</f>
        <v>0</v>
      </c>
      <c r="OYB71" s="607"/>
      <c r="OYC71" s="598">
        <f t="shared" ref="OYC71" si="5433">OYC64-OYC69</f>
        <v>0</v>
      </c>
      <c r="OYD71" s="607"/>
      <c r="OYE71" s="598">
        <f t="shared" ref="OYE71" si="5434">OYE64-OYE69</f>
        <v>0</v>
      </c>
      <c r="OYF71" s="607"/>
      <c r="OYG71" s="598">
        <f t="shared" ref="OYG71" si="5435">OYG64-OYG69</f>
        <v>0</v>
      </c>
      <c r="OYH71" s="607"/>
      <c r="OYI71" s="598">
        <f t="shared" ref="OYI71" si="5436">OYI64-OYI69</f>
        <v>0</v>
      </c>
      <c r="OYJ71" s="607"/>
      <c r="OYK71" s="598">
        <f t="shared" ref="OYK71" si="5437">OYK64-OYK69</f>
        <v>0</v>
      </c>
      <c r="OYL71" s="607"/>
      <c r="OYM71" s="598">
        <f t="shared" ref="OYM71" si="5438">OYM64-OYM69</f>
        <v>0</v>
      </c>
      <c r="OYN71" s="607"/>
      <c r="OYO71" s="598">
        <f t="shared" ref="OYO71" si="5439">OYO64-OYO69</f>
        <v>0</v>
      </c>
      <c r="OYP71" s="607"/>
      <c r="OYQ71" s="598">
        <f t="shared" ref="OYQ71" si="5440">OYQ64-OYQ69</f>
        <v>0</v>
      </c>
      <c r="OYR71" s="607"/>
      <c r="OYS71" s="598">
        <f t="shared" ref="OYS71" si="5441">OYS64-OYS69</f>
        <v>0</v>
      </c>
      <c r="OYT71" s="607"/>
      <c r="OYU71" s="598">
        <f t="shared" ref="OYU71" si="5442">OYU64-OYU69</f>
        <v>0</v>
      </c>
      <c r="OYV71" s="607"/>
      <c r="OYW71" s="598">
        <f t="shared" ref="OYW71" si="5443">OYW64-OYW69</f>
        <v>0</v>
      </c>
      <c r="OYX71" s="607"/>
      <c r="OYY71" s="598">
        <f t="shared" ref="OYY71" si="5444">OYY64-OYY69</f>
        <v>0</v>
      </c>
      <c r="OYZ71" s="607"/>
      <c r="OZA71" s="598">
        <f t="shared" ref="OZA71" si="5445">OZA64-OZA69</f>
        <v>0</v>
      </c>
      <c r="OZB71" s="607"/>
      <c r="OZC71" s="598">
        <f t="shared" ref="OZC71" si="5446">OZC64-OZC69</f>
        <v>0</v>
      </c>
      <c r="OZD71" s="607"/>
      <c r="OZE71" s="598">
        <f t="shared" ref="OZE71" si="5447">OZE64-OZE69</f>
        <v>0</v>
      </c>
      <c r="OZF71" s="607"/>
      <c r="OZG71" s="598">
        <f t="shared" ref="OZG71" si="5448">OZG64-OZG69</f>
        <v>0</v>
      </c>
      <c r="OZH71" s="607"/>
      <c r="OZI71" s="598">
        <f t="shared" ref="OZI71" si="5449">OZI64-OZI69</f>
        <v>0</v>
      </c>
      <c r="OZJ71" s="607"/>
      <c r="OZK71" s="598">
        <f t="shared" ref="OZK71" si="5450">OZK64-OZK69</f>
        <v>0</v>
      </c>
      <c r="OZL71" s="607"/>
      <c r="OZM71" s="598">
        <f t="shared" ref="OZM71" si="5451">OZM64-OZM69</f>
        <v>0</v>
      </c>
      <c r="OZN71" s="607"/>
      <c r="OZO71" s="598">
        <f t="shared" ref="OZO71" si="5452">OZO64-OZO69</f>
        <v>0</v>
      </c>
      <c r="OZP71" s="607"/>
      <c r="OZQ71" s="598">
        <f t="shared" ref="OZQ71" si="5453">OZQ64-OZQ69</f>
        <v>0</v>
      </c>
      <c r="OZR71" s="607"/>
      <c r="OZS71" s="598">
        <f t="shared" ref="OZS71" si="5454">OZS64-OZS69</f>
        <v>0</v>
      </c>
      <c r="OZT71" s="607"/>
      <c r="OZU71" s="598">
        <f t="shared" ref="OZU71" si="5455">OZU64-OZU69</f>
        <v>0</v>
      </c>
      <c r="OZV71" s="607"/>
      <c r="OZW71" s="598">
        <f t="shared" ref="OZW71" si="5456">OZW64-OZW69</f>
        <v>0</v>
      </c>
      <c r="OZX71" s="607"/>
      <c r="OZY71" s="598">
        <f t="shared" ref="OZY71" si="5457">OZY64-OZY69</f>
        <v>0</v>
      </c>
      <c r="OZZ71" s="607"/>
      <c r="PAA71" s="598">
        <f t="shared" ref="PAA71" si="5458">PAA64-PAA69</f>
        <v>0</v>
      </c>
      <c r="PAB71" s="607"/>
      <c r="PAC71" s="598">
        <f t="shared" ref="PAC71" si="5459">PAC64-PAC69</f>
        <v>0</v>
      </c>
      <c r="PAD71" s="607"/>
      <c r="PAE71" s="598">
        <f t="shared" ref="PAE71" si="5460">PAE64-PAE69</f>
        <v>0</v>
      </c>
      <c r="PAF71" s="607"/>
      <c r="PAG71" s="598">
        <f t="shared" ref="PAG71" si="5461">PAG64-PAG69</f>
        <v>0</v>
      </c>
      <c r="PAH71" s="607"/>
      <c r="PAI71" s="598">
        <f t="shared" ref="PAI71" si="5462">PAI64-PAI69</f>
        <v>0</v>
      </c>
      <c r="PAJ71" s="607"/>
      <c r="PAK71" s="598">
        <f t="shared" ref="PAK71" si="5463">PAK64-PAK69</f>
        <v>0</v>
      </c>
      <c r="PAL71" s="607"/>
      <c r="PAM71" s="598">
        <f t="shared" ref="PAM71" si="5464">PAM64-PAM69</f>
        <v>0</v>
      </c>
      <c r="PAN71" s="607"/>
      <c r="PAO71" s="598">
        <f t="shared" ref="PAO71" si="5465">PAO64-PAO69</f>
        <v>0</v>
      </c>
      <c r="PAP71" s="607"/>
      <c r="PAQ71" s="598">
        <f t="shared" ref="PAQ71" si="5466">PAQ64-PAQ69</f>
        <v>0</v>
      </c>
      <c r="PAR71" s="607"/>
      <c r="PAS71" s="598">
        <f t="shared" ref="PAS71" si="5467">PAS64-PAS69</f>
        <v>0</v>
      </c>
      <c r="PAT71" s="607"/>
      <c r="PAU71" s="598">
        <f t="shared" ref="PAU71" si="5468">PAU64-PAU69</f>
        <v>0</v>
      </c>
      <c r="PAV71" s="607"/>
      <c r="PAW71" s="598">
        <f t="shared" ref="PAW71" si="5469">PAW64-PAW69</f>
        <v>0</v>
      </c>
      <c r="PAX71" s="607"/>
      <c r="PAY71" s="598">
        <f t="shared" ref="PAY71" si="5470">PAY64-PAY69</f>
        <v>0</v>
      </c>
      <c r="PAZ71" s="607"/>
      <c r="PBA71" s="598">
        <f t="shared" ref="PBA71" si="5471">PBA64-PBA69</f>
        <v>0</v>
      </c>
      <c r="PBB71" s="607"/>
      <c r="PBC71" s="598">
        <f t="shared" ref="PBC71" si="5472">PBC64-PBC69</f>
        <v>0</v>
      </c>
      <c r="PBD71" s="607"/>
      <c r="PBE71" s="598">
        <f t="shared" ref="PBE71" si="5473">PBE64-PBE69</f>
        <v>0</v>
      </c>
      <c r="PBF71" s="607"/>
      <c r="PBG71" s="598">
        <f t="shared" ref="PBG71" si="5474">PBG64-PBG69</f>
        <v>0</v>
      </c>
      <c r="PBH71" s="607"/>
      <c r="PBI71" s="598">
        <f t="shared" ref="PBI71" si="5475">PBI64-PBI69</f>
        <v>0</v>
      </c>
      <c r="PBJ71" s="607"/>
      <c r="PBK71" s="598">
        <f t="shared" ref="PBK71" si="5476">PBK64-PBK69</f>
        <v>0</v>
      </c>
      <c r="PBL71" s="607"/>
      <c r="PBM71" s="598">
        <f t="shared" ref="PBM71" si="5477">PBM64-PBM69</f>
        <v>0</v>
      </c>
      <c r="PBN71" s="607"/>
      <c r="PBO71" s="598">
        <f t="shared" ref="PBO71" si="5478">PBO64-PBO69</f>
        <v>0</v>
      </c>
      <c r="PBP71" s="607"/>
      <c r="PBQ71" s="598">
        <f t="shared" ref="PBQ71" si="5479">PBQ64-PBQ69</f>
        <v>0</v>
      </c>
      <c r="PBR71" s="607"/>
      <c r="PBS71" s="598">
        <f t="shared" ref="PBS71" si="5480">PBS64-PBS69</f>
        <v>0</v>
      </c>
      <c r="PBT71" s="607"/>
      <c r="PBU71" s="598">
        <f t="shared" ref="PBU71" si="5481">PBU64-PBU69</f>
        <v>0</v>
      </c>
      <c r="PBV71" s="607"/>
      <c r="PBW71" s="598">
        <f t="shared" ref="PBW71" si="5482">PBW64-PBW69</f>
        <v>0</v>
      </c>
      <c r="PBX71" s="607"/>
      <c r="PBY71" s="598">
        <f t="shared" ref="PBY71" si="5483">PBY64-PBY69</f>
        <v>0</v>
      </c>
      <c r="PBZ71" s="607"/>
      <c r="PCA71" s="598">
        <f t="shared" ref="PCA71" si="5484">PCA64-PCA69</f>
        <v>0</v>
      </c>
      <c r="PCB71" s="607"/>
      <c r="PCC71" s="598">
        <f t="shared" ref="PCC71" si="5485">PCC64-PCC69</f>
        <v>0</v>
      </c>
      <c r="PCD71" s="607"/>
      <c r="PCE71" s="598">
        <f t="shared" ref="PCE71" si="5486">PCE64-PCE69</f>
        <v>0</v>
      </c>
      <c r="PCF71" s="607"/>
      <c r="PCG71" s="598">
        <f t="shared" ref="PCG71" si="5487">PCG64-PCG69</f>
        <v>0</v>
      </c>
      <c r="PCH71" s="607"/>
      <c r="PCI71" s="598">
        <f t="shared" ref="PCI71" si="5488">PCI64-PCI69</f>
        <v>0</v>
      </c>
      <c r="PCJ71" s="607"/>
      <c r="PCK71" s="598">
        <f t="shared" ref="PCK71" si="5489">PCK64-PCK69</f>
        <v>0</v>
      </c>
      <c r="PCL71" s="607"/>
      <c r="PCM71" s="598">
        <f t="shared" ref="PCM71" si="5490">PCM64-PCM69</f>
        <v>0</v>
      </c>
      <c r="PCN71" s="607"/>
      <c r="PCO71" s="598">
        <f t="shared" ref="PCO71" si="5491">PCO64-PCO69</f>
        <v>0</v>
      </c>
      <c r="PCP71" s="607"/>
      <c r="PCQ71" s="598">
        <f t="shared" ref="PCQ71" si="5492">PCQ64-PCQ69</f>
        <v>0</v>
      </c>
      <c r="PCR71" s="607"/>
      <c r="PCS71" s="598">
        <f t="shared" ref="PCS71" si="5493">PCS64-PCS69</f>
        <v>0</v>
      </c>
      <c r="PCT71" s="607"/>
      <c r="PCU71" s="598">
        <f t="shared" ref="PCU71" si="5494">PCU64-PCU69</f>
        <v>0</v>
      </c>
      <c r="PCV71" s="607"/>
      <c r="PCW71" s="598">
        <f t="shared" ref="PCW71" si="5495">PCW64-PCW69</f>
        <v>0</v>
      </c>
      <c r="PCX71" s="607"/>
      <c r="PCY71" s="598">
        <f t="shared" ref="PCY71" si="5496">PCY64-PCY69</f>
        <v>0</v>
      </c>
      <c r="PCZ71" s="607"/>
      <c r="PDA71" s="598">
        <f t="shared" ref="PDA71" si="5497">PDA64-PDA69</f>
        <v>0</v>
      </c>
      <c r="PDB71" s="607"/>
      <c r="PDC71" s="598">
        <f t="shared" ref="PDC71" si="5498">PDC64-PDC69</f>
        <v>0</v>
      </c>
      <c r="PDD71" s="607"/>
      <c r="PDE71" s="598">
        <f t="shared" ref="PDE71" si="5499">PDE64-PDE69</f>
        <v>0</v>
      </c>
      <c r="PDF71" s="607"/>
      <c r="PDG71" s="598">
        <f t="shared" ref="PDG71" si="5500">PDG64-PDG69</f>
        <v>0</v>
      </c>
      <c r="PDH71" s="607"/>
      <c r="PDI71" s="598">
        <f t="shared" ref="PDI71" si="5501">PDI64-PDI69</f>
        <v>0</v>
      </c>
      <c r="PDJ71" s="607"/>
      <c r="PDK71" s="598">
        <f t="shared" ref="PDK71" si="5502">PDK64-PDK69</f>
        <v>0</v>
      </c>
      <c r="PDL71" s="607"/>
      <c r="PDM71" s="598">
        <f t="shared" ref="PDM71" si="5503">PDM64-PDM69</f>
        <v>0</v>
      </c>
      <c r="PDN71" s="607"/>
      <c r="PDO71" s="598">
        <f t="shared" ref="PDO71" si="5504">PDO64-PDO69</f>
        <v>0</v>
      </c>
      <c r="PDP71" s="607"/>
      <c r="PDQ71" s="598">
        <f t="shared" ref="PDQ71" si="5505">PDQ64-PDQ69</f>
        <v>0</v>
      </c>
      <c r="PDR71" s="607"/>
      <c r="PDS71" s="598">
        <f t="shared" ref="PDS71" si="5506">PDS64-PDS69</f>
        <v>0</v>
      </c>
      <c r="PDT71" s="607"/>
      <c r="PDU71" s="598">
        <f t="shared" ref="PDU71" si="5507">PDU64-PDU69</f>
        <v>0</v>
      </c>
      <c r="PDV71" s="607"/>
      <c r="PDW71" s="598">
        <f t="shared" ref="PDW71" si="5508">PDW64-PDW69</f>
        <v>0</v>
      </c>
      <c r="PDX71" s="607"/>
      <c r="PDY71" s="598">
        <f t="shared" ref="PDY71" si="5509">PDY64-PDY69</f>
        <v>0</v>
      </c>
      <c r="PDZ71" s="607"/>
      <c r="PEA71" s="598">
        <f t="shared" ref="PEA71" si="5510">PEA64-PEA69</f>
        <v>0</v>
      </c>
      <c r="PEB71" s="607"/>
      <c r="PEC71" s="598">
        <f t="shared" ref="PEC71" si="5511">PEC64-PEC69</f>
        <v>0</v>
      </c>
      <c r="PED71" s="607"/>
      <c r="PEE71" s="598">
        <f t="shared" ref="PEE71" si="5512">PEE64-PEE69</f>
        <v>0</v>
      </c>
      <c r="PEF71" s="607"/>
      <c r="PEG71" s="598">
        <f t="shared" ref="PEG71" si="5513">PEG64-PEG69</f>
        <v>0</v>
      </c>
      <c r="PEH71" s="607"/>
      <c r="PEI71" s="598">
        <f t="shared" ref="PEI71" si="5514">PEI64-PEI69</f>
        <v>0</v>
      </c>
      <c r="PEJ71" s="607"/>
      <c r="PEK71" s="598">
        <f t="shared" ref="PEK71" si="5515">PEK64-PEK69</f>
        <v>0</v>
      </c>
      <c r="PEL71" s="607"/>
      <c r="PEM71" s="598">
        <f t="shared" ref="PEM71" si="5516">PEM64-PEM69</f>
        <v>0</v>
      </c>
      <c r="PEN71" s="607"/>
      <c r="PEO71" s="598">
        <f t="shared" ref="PEO71" si="5517">PEO64-PEO69</f>
        <v>0</v>
      </c>
      <c r="PEP71" s="607"/>
      <c r="PEQ71" s="598">
        <f t="shared" ref="PEQ71" si="5518">PEQ64-PEQ69</f>
        <v>0</v>
      </c>
      <c r="PER71" s="607"/>
      <c r="PES71" s="598">
        <f t="shared" ref="PES71" si="5519">PES64-PES69</f>
        <v>0</v>
      </c>
      <c r="PET71" s="607"/>
      <c r="PEU71" s="598">
        <f t="shared" ref="PEU71" si="5520">PEU64-PEU69</f>
        <v>0</v>
      </c>
      <c r="PEV71" s="607"/>
      <c r="PEW71" s="598">
        <f t="shared" ref="PEW71" si="5521">PEW64-PEW69</f>
        <v>0</v>
      </c>
      <c r="PEX71" s="607"/>
      <c r="PEY71" s="598">
        <f t="shared" ref="PEY71" si="5522">PEY64-PEY69</f>
        <v>0</v>
      </c>
      <c r="PEZ71" s="607"/>
      <c r="PFA71" s="598">
        <f t="shared" ref="PFA71" si="5523">PFA64-PFA69</f>
        <v>0</v>
      </c>
      <c r="PFB71" s="607"/>
      <c r="PFC71" s="598">
        <f t="shared" ref="PFC71" si="5524">PFC64-PFC69</f>
        <v>0</v>
      </c>
      <c r="PFD71" s="607"/>
      <c r="PFE71" s="598">
        <f t="shared" ref="PFE71" si="5525">PFE64-PFE69</f>
        <v>0</v>
      </c>
      <c r="PFF71" s="607"/>
      <c r="PFG71" s="598">
        <f t="shared" ref="PFG71" si="5526">PFG64-PFG69</f>
        <v>0</v>
      </c>
      <c r="PFH71" s="607"/>
      <c r="PFI71" s="598">
        <f t="shared" ref="PFI71" si="5527">PFI64-PFI69</f>
        <v>0</v>
      </c>
      <c r="PFJ71" s="607"/>
      <c r="PFK71" s="598">
        <f t="shared" ref="PFK71" si="5528">PFK64-PFK69</f>
        <v>0</v>
      </c>
      <c r="PFL71" s="607"/>
      <c r="PFM71" s="598">
        <f t="shared" ref="PFM71" si="5529">PFM64-PFM69</f>
        <v>0</v>
      </c>
      <c r="PFN71" s="607"/>
      <c r="PFO71" s="598">
        <f t="shared" ref="PFO71" si="5530">PFO64-PFO69</f>
        <v>0</v>
      </c>
      <c r="PFP71" s="607"/>
      <c r="PFQ71" s="598">
        <f t="shared" ref="PFQ71" si="5531">PFQ64-PFQ69</f>
        <v>0</v>
      </c>
      <c r="PFR71" s="607"/>
      <c r="PFS71" s="598">
        <f t="shared" ref="PFS71" si="5532">PFS64-PFS69</f>
        <v>0</v>
      </c>
      <c r="PFT71" s="607"/>
      <c r="PFU71" s="598">
        <f t="shared" ref="PFU71" si="5533">PFU64-PFU69</f>
        <v>0</v>
      </c>
      <c r="PFV71" s="607"/>
      <c r="PFW71" s="598">
        <f t="shared" ref="PFW71" si="5534">PFW64-PFW69</f>
        <v>0</v>
      </c>
      <c r="PFX71" s="607"/>
      <c r="PFY71" s="598">
        <f t="shared" ref="PFY71" si="5535">PFY64-PFY69</f>
        <v>0</v>
      </c>
      <c r="PFZ71" s="607"/>
      <c r="PGA71" s="598">
        <f t="shared" ref="PGA71" si="5536">PGA64-PGA69</f>
        <v>0</v>
      </c>
      <c r="PGB71" s="607"/>
      <c r="PGC71" s="598">
        <f t="shared" ref="PGC71" si="5537">PGC64-PGC69</f>
        <v>0</v>
      </c>
      <c r="PGD71" s="607"/>
      <c r="PGE71" s="598">
        <f t="shared" ref="PGE71" si="5538">PGE64-PGE69</f>
        <v>0</v>
      </c>
      <c r="PGF71" s="607"/>
      <c r="PGG71" s="598">
        <f t="shared" ref="PGG71" si="5539">PGG64-PGG69</f>
        <v>0</v>
      </c>
      <c r="PGH71" s="607"/>
      <c r="PGI71" s="598">
        <f t="shared" ref="PGI71" si="5540">PGI64-PGI69</f>
        <v>0</v>
      </c>
      <c r="PGJ71" s="607"/>
      <c r="PGK71" s="598">
        <f t="shared" ref="PGK71" si="5541">PGK64-PGK69</f>
        <v>0</v>
      </c>
      <c r="PGL71" s="607"/>
      <c r="PGM71" s="598">
        <f t="shared" ref="PGM71" si="5542">PGM64-PGM69</f>
        <v>0</v>
      </c>
      <c r="PGN71" s="607"/>
      <c r="PGO71" s="598">
        <f t="shared" ref="PGO71" si="5543">PGO64-PGO69</f>
        <v>0</v>
      </c>
      <c r="PGP71" s="607"/>
      <c r="PGQ71" s="598">
        <f t="shared" ref="PGQ71" si="5544">PGQ64-PGQ69</f>
        <v>0</v>
      </c>
      <c r="PGR71" s="607"/>
      <c r="PGS71" s="598">
        <f t="shared" ref="PGS71" si="5545">PGS64-PGS69</f>
        <v>0</v>
      </c>
      <c r="PGT71" s="607"/>
      <c r="PGU71" s="598">
        <f t="shared" ref="PGU71" si="5546">PGU64-PGU69</f>
        <v>0</v>
      </c>
      <c r="PGV71" s="607"/>
      <c r="PGW71" s="598">
        <f t="shared" ref="PGW71" si="5547">PGW64-PGW69</f>
        <v>0</v>
      </c>
      <c r="PGX71" s="607"/>
      <c r="PGY71" s="598">
        <f t="shared" ref="PGY71" si="5548">PGY64-PGY69</f>
        <v>0</v>
      </c>
      <c r="PGZ71" s="607"/>
      <c r="PHA71" s="598">
        <f t="shared" ref="PHA71" si="5549">PHA64-PHA69</f>
        <v>0</v>
      </c>
      <c r="PHB71" s="607"/>
      <c r="PHC71" s="598">
        <f t="shared" ref="PHC71" si="5550">PHC64-PHC69</f>
        <v>0</v>
      </c>
      <c r="PHD71" s="607"/>
      <c r="PHE71" s="598">
        <f t="shared" ref="PHE71" si="5551">PHE64-PHE69</f>
        <v>0</v>
      </c>
      <c r="PHF71" s="607"/>
      <c r="PHG71" s="598">
        <f t="shared" ref="PHG71" si="5552">PHG64-PHG69</f>
        <v>0</v>
      </c>
      <c r="PHH71" s="607"/>
      <c r="PHI71" s="598">
        <f t="shared" ref="PHI71" si="5553">PHI64-PHI69</f>
        <v>0</v>
      </c>
      <c r="PHJ71" s="607"/>
      <c r="PHK71" s="598">
        <f t="shared" ref="PHK71" si="5554">PHK64-PHK69</f>
        <v>0</v>
      </c>
      <c r="PHL71" s="607"/>
      <c r="PHM71" s="598">
        <f t="shared" ref="PHM71" si="5555">PHM64-PHM69</f>
        <v>0</v>
      </c>
      <c r="PHN71" s="607"/>
      <c r="PHO71" s="598">
        <f t="shared" ref="PHO71" si="5556">PHO64-PHO69</f>
        <v>0</v>
      </c>
      <c r="PHP71" s="607"/>
      <c r="PHQ71" s="598">
        <f t="shared" ref="PHQ71" si="5557">PHQ64-PHQ69</f>
        <v>0</v>
      </c>
      <c r="PHR71" s="607"/>
      <c r="PHS71" s="598">
        <f t="shared" ref="PHS71" si="5558">PHS64-PHS69</f>
        <v>0</v>
      </c>
      <c r="PHT71" s="607"/>
      <c r="PHU71" s="598">
        <f t="shared" ref="PHU71" si="5559">PHU64-PHU69</f>
        <v>0</v>
      </c>
      <c r="PHV71" s="607"/>
      <c r="PHW71" s="598">
        <f t="shared" ref="PHW71" si="5560">PHW64-PHW69</f>
        <v>0</v>
      </c>
      <c r="PHX71" s="607"/>
      <c r="PHY71" s="598">
        <f t="shared" ref="PHY71" si="5561">PHY64-PHY69</f>
        <v>0</v>
      </c>
      <c r="PHZ71" s="607"/>
      <c r="PIA71" s="598">
        <f t="shared" ref="PIA71" si="5562">PIA64-PIA69</f>
        <v>0</v>
      </c>
      <c r="PIB71" s="607"/>
      <c r="PIC71" s="598">
        <f t="shared" ref="PIC71" si="5563">PIC64-PIC69</f>
        <v>0</v>
      </c>
      <c r="PID71" s="607"/>
      <c r="PIE71" s="598">
        <f t="shared" ref="PIE71" si="5564">PIE64-PIE69</f>
        <v>0</v>
      </c>
      <c r="PIF71" s="607"/>
      <c r="PIG71" s="598">
        <f t="shared" ref="PIG71" si="5565">PIG64-PIG69</f>
        <v>0</v>
      </c>
      <c r="PIH71" s="607"/>
      <c r="PII71" s="598">
        <f t="shared" ref="PII71" si="5566">PII64-PII69</f>
        <v>0</v>
      </c>
      <c r="PIJ71" s="607"/>
      <c r="PIK71" s="598">
        <f t="shared" ref="PIK71" si="5567">PIK64-PIK69</f>
        <v>0</v>
      </c>
      <c r="PIL71" s="607"/>
      <c r="PIM71" s="598">
        <f t="shared" ref="PIM71" si="5568">PIM64-PIM69</f>
        <v>0</v>
      </c>
      <c r="PIN71" s="607"/>
      <c r="PIO71" s="598">
        <f t="shared" ref="PIO71" si="5569">PIO64-PIO69</f>
        <v>0</v>
      </c>
      <c r="PIP71" s="607"/>
      <c r="PIQ71" s="598">
        <f t="shared" ref="PIQ71" si="5570">PIQ64-PIQ69</f>
        <v>0</v>
      </c>
      <c r="PIR71" s="607"/>
      <c r="PIS71" s="598">
        <f t="shared" ref="PIS71" si="5571">PIS64-PIS69</f>
        <v>0</v>
      </c>
      <c r="PIT71" s="607"/>
      <c r="PIU71" s="598">
        <f t="shared" ref="PIU71" si="5572">PIU64-PIU69</f>
        <v>0</v>
      </c>
      <c r="PIV71" s="607"/>
      <c r="PIW71" s="598">
        <f t="shared" ref="PIW71" si="5573">PIW64-PIW69</f>
        <v>0</v>
      </c>
      <c r="PIX71" s="607"/>
      <c r="PIY71" s="598">
        <f t="shared" ref="PIY71" si="5574">PIY64-PIY69</f>
        <v>0</v>
      </c>
      <c r="PIZ71" s="607"/>
      <c r="PJA71" s="598">
        <f t="shared" ref="PJA71" si="5575">PJA64-PJA69</f>
        <v>0</v>
      </c>
      <c r="PJB71" s="607"/>
      <c r="PJC71" s="598">
        <f t="shared" ref="PJC71" si="5576">PJC64-PJC69</f>
        <v>0</v>
      </c>
      <c r="PJD71" s="607"/>
      <c r="PJE71" s="598">
        <f t="shared" ref="PJE71" si="5577">PJE64-PJE69</f>
        <v>0</v>
      </c>
      <c r="PJF71" s="607"/>
      <c r="PJG71" s="598">
        <f t="shared" ref="PJG71" si="5578">PJG64-PJG69</f>
        <v>0</v>
      </c>
      <c r="PJH71" s="607"/>
      <c r="PJI71" s="598">
        <f t="shared" ref="PJI71" si="5579">PJI64-PJI69</f>
        <v>0</v>
      </c>
      <c r="PJJ71" s="607"/>
      <c r="PJK71" s="598">
        <f t="shared" ref="PJK71" si="5580">PJK64-PJK69</f>
        <v>0</v>
      </c>
      <c r="PJL71" s="607"/>
      <c r="PJM71" s="598">
        <f t="shared" ref="PJM71" si="5581">PJM64-PJM69</f>
        <v>0</v>
      </c>
      <c r="PJN71" s="607"/>
      <c r="PJO71" s="598">
        <f t="shared" ref="PJO71" si="5582">PJO64-PJO69</f>
        <v>0</v>
      </c>
      <c r="PJP71" s="607"/>
      <c r="PJQ71" s="598">
        <f t="shared" ref="PJQ71" si="5583">PJQ64-PJQ69</f>
        <v>0</v>
      </c>
      <c r="PJR71" s="607"/>
      <c r="PJS71" s="598">
        <f t="shared" ref="PJS71" si="5584">PJS64-PJS69</f>
        <v>0</v>
      </c>
      <c r="PJT71" s="607"/>
      <c r="PJU71" s="598">
        <f t="shared" ref="PJU71" si="5585">PJU64-PJU69</f>
        <v>0</v>
      </c>
      <c r="PJV71" s="607"/>
      <c r="PJW71" s="598">
        <f t="shared" ref="PJW71" si="5586">PJW64-PJW69</f>
        <v>0</v>
      </c>
      <c r="PJX71" s="607"/>
      <c r="PJY71" s="598">
        <f t="shared" ref="PJY71" si="5587">PJY64-PJY69</f>
        <v>0</v>
      </c>
      <c r="PJZ71" s="607"/>
      <c r="PKA71" s="598">
        <f t="shared" ref="PKA71" si="5588">PKA64-PKA69</f>
        <v>0</v>
      </c>
      <c r="PKB71" s="607"/>
      <c r="PKC71" s="598">
        <f t="shared" ref="PKC71" si="5589">PKC64-PKC69</f>
        <v>0</v>
      </c>
      <c r="PKD71" s="607"/>
      <c r="PKE71" s="598">
        <f t="shared" ref="PKE71" si="5590">PKE64-PKE69</f>
        <v>0</v>
      </c>
      <c r="PKF71" s="607"/>
      <c r="PKG71" s="598">
        <f t="shared" ref="PKG71" si="5591">PKG64-PKG69</f>
        <v>0</v>
      </c>
      <c r="PKH71" s="607"/>
      <c r="PKI71" s="598">
        <f t="shared" ref="PKI71" si="5592">PKI64-PKI69</f>
        <v>0</v>
      </c>
      <c r="PKJ71" s="607"/>
      <c r="PKK71" s="598">
        <f t="shared" ref="PKK71" si="5593">PKK64-PKK69</f>
        <v>0</v>
      </c>
      <c r="PKL71" s="607"/>
      <c r="PKM71" s="598">
        <f t="shared" ref="PKM71" si="5594">PKM64-PKM69</f>
        <v>0</v>
      </c>
      <c r="PKN71" s="607"/>
      <c r="PKO71" s="598">
        <f t="shared" ref="PKO71" si="5595">PKO64-PKO69</f>
        <v>0</v>
      </c>
      <c r="PKP71" s="607"/>
      <c r="PKQ71" s="598">
        <f t="shared" ref="PKQ71" si="5596">PKQ64-PKQ69</f>
        <v>0</v>
      </c>
      <c r="PKR71" s="607"/>
      <c r="PKS71" s="598">
        <f t="shared" ref="PKS71" si="5597">PKS64-PKS69</f>
        <v>0</v>
      </c>
      <c r="PKT71" s="607"/>
      <c r="PKU71" s="598">
        <f t="shared" ref="PKU71" si="5598">PKU64-PKU69</f>
        <v>0</v>
      </c>
      <c r="PKV71" s="607"/>
      <c r="PKW71" s="598">
        <f t="shared" ref="PKW71" si="5599">PKW64-PKW69</f>
        <v>0</v>
      </c>
      <c r="PKX71" s="607"/>
      <c r="PKY71" s="598">
        <f t="shared" ref="PKY71" si="5600">PKY64-PKY69</f>
        <v>0</v>
      </c>
      <c r="PKZ71" s="607"/>
      <c r="PLA71" s="598">
        <f t="shared" ref="PLA71" si="5601">PLA64-PLA69</f>
        <v>0</v>
      </c>
      <c r="PLB71" s="607"/>
      <c r="PLC71" s="598">
        <f t="shared" ref="PLC71" si="5602">PLC64-PLC69</f>
        <v>0</v>
      </c>
      <c r="PLD71" s="607"/>
      <c r="PLE71" s="598">
        <f t="shared" ref="PLE71" si="5603">PLE64-PLE69</f>
        <v>0</v>
      </c>
      <c r="PLF71" s="607"/>
      <c r="PLG71" s="598">
        <f t="shared" ref="PLG71" si="5604">PLG64-PLG69</f>
        <v>0</v>
      </c>
      <c r="PLH71" s="607"/>
      <c r="PLI71" s="598">
        <f t="shared" ref="PLI71" si="5605">PLI64-PLI69</f>
        <v>0</v>
      </c>
      <c r="PLJ71" s="607"/>
      <c r="PLK71" s="598">
        <f t="shared" ref="PLK71" si="5606">PLK64-PLK69</f>
        <v>0</v>
      </c>
      <c r="PLL71" s="607"/>
      <c r="PLM71" s="598">
        <f t="shared" ref="PLM71" si="5607">PLM64-PLM69</f>
        <v>0</v>
      </c>
      <c r="PLN71" s="607"/>
      <c r="PLO71" s="598">
        <f t="shared" ref="PLO71" si="5608">PLO64-PLO69</f>
        <v>0</v>
      </c>
      <c r="PLP71" s="607"/>
      <c r="PLQ71" s="598">
        <f t="shared" ref="PLQ71" si="5609">PLQ64-PLQ69</f>
        <v>0</v>
      </c>
      <c r="PLR71" s="607"/>
      <c r="PLS71" s="598">
        <f t="shared" ref="PLS71" si="5610">PLS64-PLS69</f>
        <v>0</v>
      </c>
      <c r="PLT71" s="607"/>
      <c r="PLU71" s="598">
        <f t="shared" ref="PLU71" si="5611">PLU64-PLU69</f>
        <v>0</v>
      </c>
      <c r="PLV71" s="607"/>
      <c r="PLW71" s="598">
        <f t="shared" ref="PLW71" si="5612">PLW64-PLW69</f>
        <v>0</v>
      </c>
      <c r="PLX71" s="607"/>
      <c r="PLY71" s="598">
        <f t="shared" ref="PLY71" si="5613">PLY64-PLY69</f>
        <v>0</v>
      </c>
      <c r="PLZ71" s="607"/>
      <c r="PMA71" s="598">
        <f t="shared" ref="PMA71" si="5614">PMA64-PMA69</f>
        <v>0</v>
      </c>
      <c r="PMB71" s="607"/>
      <c r="PMC71" s="598">
        <f t="shared" ref="PMC71" si="5615">PMC64-PMC69</f>
        <v>0</v>
      </c>
      <c r="PMD71" s="607"/>
      <c r="PME71" s="598">
        <f t="shared" ref="PME71" si="5616">PME64-PME69</f>
        <v>0</v>
      </c>
      <c r="PMF71" s="607"/>
      <c r="PMG71" s="598">
        <f t="shared" ref="PMG71" si="5617">PMG64-PMG69</f>
        <v>0</v>
      </c>
      <c r="PMH71" s="607"/>
      <c r="PMI71" s="598">
        <f t="shared" ref="PMI71" si="5618">PMI64-PMI69</f>
        <v>0</v>
      </c>
      <c r="PMJ71" s="607"/>
      <c r="PMK71" s="598">
        <f t="shared" ref="PMK71" si="5619">PMK64-PMK69</f>
        <v>0</v>
      </c>
      <c r="PML71" s="607"/>
      <c r="PMM71" s="598">
        <f t="shared" ref="PMM71" si="5620">PMM64-PMM69</f>
        <v>0</v>
      </c>
      <c r="PMN71" s="607"/>
      <c r="PMO71" s="598">
        <f t="shared" ref="PMO71" si="5621">PMO64-PMO69</f>
        <v>0</v>
      </c>
      <c r="PMP71" s="607"/>
      <c r="PMQ71" s="598">
        <f t="shared" ref="PMQ71" si="5622">PMQ64-PMQ69</f>
        <v>0</v>
      </c>
      <c r="PMR71" s="607"/>
      <c r="PMS71" s="598">
        <f t="shared" ref="PMS71" si="5623">PMS64-PMS69</f>
        <v>0</v>
      </c>
      <c r="PMT71" s="607"/>
      <c r="PMU71" s="598">
        <f t="shared" ref="PMU71" si="5624">PMU64-PMU69</f>
        <v>0</v>
      </c>
      <c r="PMV71" s="607"/>
      <c r="PMW71" s="598">
        <f t="shared" ref="PMW71" si="5625">PMW64-PMW69</f>
        <v>0</v>
      </c>
      <c r="PMX71" s="607"/>
      <c r="PMY71" s="598">
        <f t="shared" ref="PMY71" si="5626">PMY64-PMY69</f>
        <v>0</v>
      </c>
      <c r="PMZ71" s="607"/>
      <c r="PNA71" s="598">
        <f t="shared" ref="PNA71" si="5627">PNA64-PNA69</f>
        <v>0</v>
      </c>
      <c r="PNB71" s="607"/>
      <c r="PNC71" s="598">
        <f t="shared" ref="PNC71" si="5628">PNC64-PNC69</f>
        <v>0</v>
      </c>
      <c r="PND71" s="607"/>
      <c r="PNE71" s="598">
        <f t="shared" ref="PNE71" si="5629">PNE64-PNE69</f>
        <v>0</v>
      </c>
      <c r="PNF71" s="607"/>
      <c r="PNG71" s="598">
        <f t="shared" ref="PNG71" si="5630">PNG64-PNG69</f>
        <v>0</v>
      </c>
      <c r="PNH71" s="607"/>
      <c r="PNI71" s="598">
        <f t="shared" ref="PNI71" si="5631">PNI64-PNI69</f>
        <v>0</v>
      </c>
      <c r="PNJ71" s="607"/>
      <c r="PNK71" s="598">
        <f t="shared" ref="PNK71" si="5632">PNK64-PNK69</f>
        <v>0</v>
      </c>
      <c r="PNL71" s="607"/>
      <c r="PNM71" s="598">
        <f t="shared" ref="PNM71" si="5633">PNM64-PNM69</f>
        <v>0</v>
      </c>
      <c r="PNN71" s="607"/>
      <c r="PNO71" s="598">
        <f t="shared" ref="PNO71" si="5634">PNO64-PNO69</f>
        <v>0</v>
      </c>
      <c r="PNP71" s="607"/>
      <c r="PNQ71" s="598">
        <f t="shared" ref="PNQ71" si="5635">PNQ64-PNQ69</f>
        <v>0</v>
      </c>
      <c r="PNR71" s="607"/>
      <c r="PNS71" s="598">
        <f t="shared" ref="PNS71" si="5636">PNS64-PNS69</f>
        <v>0</v>
      </c>
      <c r="PNT71" s="607"/>
      <c r="PNU71" s="598">
        <f t="shared" ref="PNU71" si="5637">PNU64-PNU69</f>
        <v>0</v>
      </c>
      <c r="PNV71" s="607"/>
      <c r="PNW71" s="598">
        <f t="shared" ref="PNW71" si="5638">PNW64-PNW69</f>
        <v>0</v>
      </c>
      <c r="PNX71" s="607"/>
      <c r="PNY71" s="598">
        <f t="shared" ref="PNY71" si="5639">PNY64-PNY69</f>
        <v>0</v>
      </c>
      <c r="PNZ71" s="607"/>
      <c r="POA71" s="598">
        <f t="shared" ref="POA71" si="5640">POA64-POA69</f>
        <v>0</v>
      </c>
      <c r="POB71" s="607"/>
      <c r="POC71" s="598">
        <f t="shared" ref="POC71" si="5641">POC64-POC69</f>
        <v>0</v>
      </c>
      <c r="POD71" s="607"/>
      <c r="POE71" s="598">
        <f t="shared" ref="POE71" si="5642">POE64-POE69</f>
        <v>0</v>
      </c>
      <c r="POF71" s="607"/>
      <c r="POG71" s="598">
        <f t="shared" ref="POG71" si="5643">POG64-POG69</f>
        <v>0</v>
      </c>
      <c r="POH71" s="607"/>
      <c r="POI71" s="598">
        <f t="shared" ref="POI71" si="5644">POI64-POI69</f>
        <v>0</v>
      </c>
      <c r="POJ71" s="607"/>
      <c r="POK71" s="598">
        <f t="shared" ref="POK71" si="5645">POK64-POK69</f>
        <v>0</v>
      </c>
      <c r="POL71" s="607"/>
      <c r="POM71" s="598">
        <f t="shared" ref="POM71" si="5646">POM64-POM69</f>
        <v>0</v>
      </c>
      <c r="PON71" s="607"/>
      <c r="POO71" s="598">
        <f t="shared" ref="POO71" si="5647">POO64-POO69</f>
        <v>0</v>
      </c>
      <c r="POP71" s="607"/>
      <c r="POQ71" s="598">
        <f t="shared" ref="POQ71" si="5648">POQ64-POQ69</f>
        <v>0</v>
      </c>
      <c r="POR71" s="607"/>
      <c r="POS71" s="598">
        <f t="shared" ref="POS71" si="5649">POS64-POS69</f>
        <v>0</v>
      </c>
      <c r="POT71" s="607"/>
      <c r="POU71" s="598">
        <f t="shared" ref="POU71" si="5650">POU64-POU69</f>
        <v>0</v>
      </c>
      <c r="POV71" s="607"/>
      <c r="POW71" s="598">
        <f t="shared" ref="POW71" si="5651">POW64-POW69</f>
        <v>0</v>
      </c>
      <c r="POX71" s="607"/>
      <c r="POY71" s="598">
        <f t="shared" ref="POY71" si="5652">POY64-POY69</f>
        <v>0</v>
      </c>
      <c r="POZ71" s="607"/>
      <c r="PPA71" s="598">
        <f t="shared" ref="PPA71" si="5653">PPA64-PPA69</f>
        <v>0</v>
      </c>
      <c r="PPB71" s="607"/>
      <c r="PPC71" s="598">
        <f t="shared" ref="PPC71" si="5654">PPC64-PPC69</f>
        <v>0</v>
      </c>
      <c r="PPD71" s="607"/>
      <c r="PPE71" s="598">
        <f t="shared" ref="PPE71" si="5655">PPE64-PPE69</f>
        <v>0</v>
      </c>
      <c r="PPF71" s="607"/>
      <c r="PPG71" s="598">
        <f t="shared" ref="PPG71" si="5656">PPG64-PPG69</f>
        <v>0</v>
      </c>
      <c r="PPH71" s="607"/>
      <c r="PPI71" s="598">
        <f t="shared" ref="PPI71" si="5657">PPI64-PPI69</f>
        <v>0</v>
      </c>
      <c r="PPJ71" s="607"/>
      <c r="PPK71" s="598">
        <f t="shared" ref="PPK71" si="5658">PPK64-PPK69</f>
        <v>0</v>
      </c>
      <c r="PPL71" s="607"/>
      <c r="PPM71" s="598">
        <f t="shared" ref="PPM71" si="5659">PPM64-PPM69</f>
        <v>0</v>
      </c>
      <c r="PPN71" s="607"/>
      <c r="PPO71" s="598">
        <f t="shared" ref="PPO71" si="5660">PPO64-PPO69</f>
        <v>0</v>
      </c>
      <c r="PPP71" s="607"/>
      <c r="PPQ71" s="598">
        <f t="shared" ref="PPQ71" si="5661">PPQ64-PPQ69</f>
        <v>0</v>
      </c>
      <c r="PPR71" s="607"/>
      <c r="PPS71" s="598">
        <f t="shared" ref="PPS71" si="5662">PPS64-PPS69</f>
        <v>0</v>
      </c>
      <c r="PPT71" s="607"/>
      <c r="PPU71" s="598">
        <f t="shared" ref="PPU71" si="5663">PPU64-PPU69</f>
        <v>0</v>
      </c>
      <c r="PPV71" s="607"/>
      <c r="PPW71" s="598">
        <f t="shared" ref="PPW71" si="5664">PPW64-PPW69</f>
        <v>0</v>
      </c>
      <c r="PPX71" s="607"/>
      <c r="PPY71" s="598">
        <f t="shared" ref="PPY71" si="5665">PPY64-PPY69</f>
        <v>0</v>
      </c>
      <c r="PPZ71" s="607"/>
      <c r="PQA71" s="598">
        <f t="shared" ref="PQA71" si="5666">PQA64-PQA69</f>
        <v>0</v>
      </c>
      <c r="PQB71" s="607"/>
      <c r="PQC71" s="598">
        <f t="shared" ref="PQC71" si="5667">PQC64-PQC69</f>
        <v>0</v>
      </c>
      <c r="PQD71" s="607"/>
      <c r="PQE71" s="598">
        <f t="shared" ref="PQE71" si="5668">PQE64-PQE69</f>
        <v>0</v>
      </c>
      <c r="PQF71" s="607"/>
      <c r="PQG71" s="598">
        <f t="shared" ref="PQG71" si="5669">PQG64-PQG69</f>
        <v>0</v>
      </c>
      <c r="PQH71" s="607"/>
      <c r="PQI71" s="598">
        <f t="shared" ref="PQI71" si="5670">PQI64-PQI69</f>
        <v>0</v>
      </c>
      <c r="PQJ71" s="607"/>
      <c r="PQK71" s="598">
        <f t="shared" ref="PQK71" si="5671">PQK64-PQK69</f>
        <v>0</v>
      </c>
      <c r="PQL71" s="607"/>
      <c r="PQM71" s="598">
        <f t="shared" ref="PQM71" si="5672">PQM64-PQM69</f>
        <v>0</v>
      </c>
      <c r="PQN71" s="607"/>
      <c r="PQO71" s="598">
        <f t="shared" ref="PQO71" si="5673">PQO64-PQO69</f>
        <v>0</v>
      </c>
      <c r="PQP71" s="607"/>
      <c r="PQQ71" s="598">
        <f t="shared" ref="PQQ71" si="5674">PQQ64-PQQ69</f>
        <v>0</v>
      </c>
      <c r="PQR71" s="607"/>
      <c r="PQS71" s="598">
        <f t="shared" ref="PQS71" si="5675">PQS64-PQS69</f>
        <v>0</v>
      </c>
      <c r="PQT71" s="607"/>
      <c r="PQU71" s="598">
        <f t="shared" ref="PQU71" si="5676">PQU64-PQU69</f>
        <v>0</v>
      </c>
      <c r="PQV71" s="607"/>
      <c r="PQW71" s="598">
        <f t="shared" ref="PQW71" si="5677">PQW64-PQW69</f>
        <v>0</v>
      </c>
      <c r="PQX71" s="607"/>
      <c r="PQY71" s="598">
        <f t="shared" ref="PQY71" si="5678">PQY64-PQY69</f>
        <v>0</v>
      </c>
      <c r="PQZ71" s="607"/>
      <c r="PRA71" s="598">
        <f t="shared" ref="PRA71" si="5679">PRA64-PRA69</f>
        <v>0</v>
      </c>
      <c r="PRB71" s="607"/>
      <c r="PRC71" s="598">
        <f t="shared" ref="PRC71" si="5680">PRC64-PRC69</f>
        <v>0</v>
      </c>
      <c r="PRD71" s="607"/>
      <c r="PRE71" s="598">
        <f t="shared" ref="PRE71" si="5681">PRE64-PRE69</f>
        <v>0</v>
      </c>
      <c r="PRF71" s="607"/>
      <c r="PRG71" s="598">
        <f t="shared" ref="PRG71" si="5682">PRG64-PRG69</f>
        <v>0</v>
      </c>
      <c r="PRH71" s="607"/>
      <c r="PRI71" s="598">
        <f t="shared" ref="PRI71" si="5683">PRI64-PRI69</f>
        <v>0</v>
      </c>
      <c r="PRJ71" s="607"/>
      <c r="PRK71" s="598">
        <f t="shared" ref="PRK71" si="5684">PRK64-PRK69</f>
        <v>0</v>
      </c>
      <c r="PRL71" s="607"/>
      <c r="PRM71" s="598">
        <f t="shared" ref="PRM71" si="5685">PRM64-PRM69</f>
        <v>0</v>
      </c>
      <c r="PRN71" s="607"/>
      <c r="PRO71" s="598">
        <f t="shared" ref="PRO71" si="5686">PRO64-PRO69</f>
        <v>0</v>
      </c>
      <c r="PRP71" s="607"/>
      <c r="PRQ71" s="598">
        <f t="shared" ref="PRQ71" si="5687">PRQ64-PRQ69</f>
        <v>0</v>
      </c>
      <c r="PRR71" s="607"/>
      <c r="PRS71" s="598">
        <f t="shared" ref="PRS71" si="5688">PRS64-PRS69</f>
        <v>0</v>
      </c>
      <c r="PRT71" s="607"/>
      <c r="PRU71" s="598">
        <f t="shared" ref="PRU71" si="5689">PRU64-PRU69</f>
        <v>0</v>
      </c>
      <c r="PRV71" s="607"/>
      <c r="PRW71" s="598">
        <f t="shared" ref="PRW71" si="5690">PRW64-PRW69</f>
        <v>0</v>
      </c>
      <c r="PRX71" s="607"/>
      <c r="PRY71" s="598">
        <f t="shared" ref="PRY71" si="5691">PRY64-PRY69</f>
        <v>0</v>
      </c>
      <c r="PRZ71" s="607"/>
      <c r="PSA71" s="598">
        <f t="shared" ref="PSA71" si="5692">PSA64-PSA69</f>
        <v>0</v>
      </c>
      <c r="PSB71" s="607"/>
      <c r="PSC71" s="598">
        <f t="shared" ref="PSC71" si="5693">PSC64-PSC69</f>
        <v>0</v>
      </c>
      <c r="PSD71" s="607"/>
      <c r="PSE71" s="598">
        <f t="shared" ref="PSE71" si="5694">PSE64-PSE69</f>
        <v>0</v>
      </c>
      <c r="PSF71" s="607"/>
      <c r="PSG71" s="598">
        <f t="shared" ref="PSG71" si="5695">PSG64-PSG69</f>
        <v>0</v>
      </c>
      <c r="PSH71" s="607"/>
      <c r="PSI71" s="598">
        <f t="shared" ref="PSI71" si="5696">PSI64-PSI69</f>
        <v>0</v>
      </c>
      <c r="PSJ71" s="607"/>
      <c r="PSK71" s="598">
        <f t="shared" ref="PSK71" si="5697">PSK64-PSK69</f>
        <v>0</v>
      </c>
      <c r="PSL71" s="607"/>
      <c r="PSM71" s="598">
        <f t="shared" ref="PSM71" si="5698">PSM64-PSM69</f>
        <v>0</v>
      </c>
      <c r="PSN71" s="607"/>
      <c r="PSO71" s="598">
        <f t="shared" ref="PSO71" si="5699">PSO64-PSO69</f>
        <v>0</v>
      </c>
      <c r="PSP71" s="607"/>
      <c r="PSQ71" s="598">
        <f t="shared" ref="PSQ71" si="5700">PSQ64-PSQ69</f>
        <v>0</v>
      </c>
      <c r="PSR71" s="607"/>
      <c r="PSS71" s="598">
        <f t="shared" ref="PSS71" si="5701">PSS64-PSS69</f>
        <v>0</v>
      </c>
      <c r="PST71" s="607"/>
      <c r="PSU71" s="598">
        <f t="shared" ref="PSU71" si="5702">PSU64-PSU69</f>
        <v>0</v>
      </c>
      <c r="PSV71" s="607"/>
      <c r="PSW71" s="598">
        <f t="shared" ref="PSW71" si="5703">PSW64-PSW69</f>
        <v>0</v>
      </c>
      <c r="PSX71" s="607"/>
      <c r="PSY71" s="598">
        <f t="shared" ref="PSY71" si="5704">PSY64-PSY69</f>
        <v>0</v>
      </c>
      <c r="PSZ71" s="607"/>
      <c r="PTA71" s="598">
        <f t="shared" ref="PTA71" si="5705">PTA64-PTA69</f>
        <v>0</v>
      </c>
      <c r="PTB71" s="607"/>
      <c r="PTC71" s="598">
        <f t="shared" ref="PTC71" si="5706">PTC64-PTC69</f>
        <v>0</v>
      </c>
      <c r="PTD71" s="607"/>
      <c r="PTE71" s="598">
        <f t="shared" ref="PTE71" si="5707">PTE64-PTE69</f>
        <v>0</v>
      </c>
      <c r="PTF71" s="607"/>
      <c r="PTG71" s="598">
        <f t="shared" ref="PTG71" si="5708">PTG64-PTG69</f>
        <v>0</v>
      </c>
      <c r="PTH71" s="607"/>
      <c r="PTI71" s="598">
        <f t="shared" ref="PTI71" si="5709">PTI64-PTI69</f>
        <v>0</v>
      </c>
      <c r="PTJ71" s="607"/>
      <c r="PTK71" s="598">
        <f t="shared" ref="PTK71" si="5710">PTK64-PTK69</f>
        <v>0</v>
      </c>
      <c r="PTL71" s="607"/>
      <c r="PTM71" s="598">
        <f t="shared" ref="PTM71" si="5711">PTM64-PTM69</f>
        <v>0</v>
      </c>
      <c r="PTN71" s="607"/>
      <c r="PTO71" s="598">
        <f t="shared" ref="PTO71" si="5712">PTO64-PTO69</f>
        <v>0</v>
      </c>
      <c r="PTP71" s="607"/>
      <c r="PTQ71" s="598">
        <f t="shared" ref="PTQ71" si="5713">PTQ64-PTQ69</f>
        <v>0</v>
      </c>
      <c r="PTR71" s="607"/>
      <c r="PTS71" s="598">
        <f t="shared" ref="PTS71" si="5714">PTS64-PTS69</f>
        <v>0</v>
      </c>
      <c r="PTT71" s="607"/>
      <c r="PTU71" s="598">
        <f t="shared" ref="PTU71" si="5715">PTU64-PTU69</f>
        <v>0</v>
      </c>
      <c r="PTV71" s="607"/>
      <c r="PTW71" s="598">
        <f t="shared" ref="PTW71" si="5716">PTW64-PTW69</f>
        <v>0</v>
      </c>
      <c r="PTX71" s="607"/>
      <c r="PTY71" s="598">
        <f t="shared" ref="PTY71" si="5717">PTY64-PTY69</f>
        <v>0</v>
      </c>
      <c r="PTZ71" s="607"/>
      <c r="PUA71" s="598">
        <f t="shared" ref="PUA71" si="5718">PUA64-PUA69</f>
        <v>0</v>
      </c>
      <c r="PUB71" s="607"/>
      <c r="PUC71" s="598">
        <f t="shared" ref="PUC71" si="5719">PUC64-PUC69</f>
        <v>0</v>
      </c>
      <c r="PUD71" s="607"/>
      <c r="PUE71" s="598">
        <f t="shared" ref="PUE71" si="5720">PUE64-PUE69</f>
        <v>0</v>
      </c>
      <c r="PUF71" s="607"/>
      <c r="PUG71" s="598">
        <f t="shared" ref="PUG71" si="5721">PUG64-PUG69</f>
        <v>0</v>
      </c>
      <c r="PUH71" s="607"/>
      <c r="PUI71" s="598">
        <f t="shared" ref="PUI71" si="5722">PUI64-PUI69</f>
        <v>0</v>
      </c>
      <c r="PUJ71" s="607"/>
      <c r="PUK71" s="598">
        <f t="shared" ref="PUK71" si="5723">PUK64-PUK69</f>
        <v>0</v>
      </c>
      <c r="PUL71" s="607"/>
      <c r="PUM71" s="598">
        <f t="shared" ref="PUM71" si="5724">PUM64-PUM69</f>
        <v>0</v>
      </c>
      <c r="PUN71" s="607"/>
      <c r="PUO71" s="598">
        <f t="shared" ref="PUO71" si="5725">PUO64-PUO69</f>
        <v>0</v>
      </c>
      <c r="PUP71" s="607"/>
      <c r="PUQ71" s="598">
        <f t="shared" ref="PUQ71" si="5726">PUQ64-PUQ69</f>
        <v>0</v>
      </c>
      <c r="PUR71" s="607"/>
      <c r="PUS71" s="598">
        <f t="shared" ref="PUS71" si="5727">PUS64-PUS69</f>
        <v>0</v>
      </c>
      <c r="PUT71" s="607"/>
      <c r="PUU71" s="598">
        <f t="shared" ref="PUU71" si="5728">PUU64-PUU69</f>
        <v>0</v>
      </c>
      <c r="PUV71" s="607"/>
      <c r="PUW71" s="598">
        <f t="shared" ref="PUW71" si="5729">PUW64-PUW69</f>
        <v>0</v>
      </c>
      <c r="PUX71" s="607"/>
      <c r="PUY71" s="598">
        <f t="shared" ref="PUY71" si="5730">PUY64-PUY69</f>
        <v>0</v>
      </c>
      <c r="PUZ71" s="607"/>
      <c r="PVA71" s="598">
        <f t="shared" ref="PVA71" si="5731">PVA64-PVA69</f>
        <v>0</v>
      </c>
      <c r="PVB71" s="607"/>
      <c r="PVC71" s="598">
        <f t="shared" ref="PVC71" si="5732">PVC64-PVC69</f>
        <v>0</v>
      </c>
      <c r="PVD71" s="607"/>
      <c r="PVE71" s="598">
        <f t="shared" ref="PVE71" si="5733">PVE64-PVE69</f>
        <v>0</v>
      </c>
      <c r="PVF71" s="607"/>
      <c r="PVG71" s="598">
        <f t="shared" ref="PVG71" si="5734">PVG64-PVG69</f>
        <v>0</v>
      </c>
      <c r="PVH71" s="607"/>
      <c r="PVI71" s="598">
        <f t="shared" ref="PVI71" si="5735">PVI64-PVI69</f>
        <v>0</v>
      </c>
      <c r="PVJ71" s="607"/>
      <c r="PVK71" s="598">
        <f t="shared" ref="PVK71" si="5736">PVK64-PVK69</f>
        <v>0</v>
      </c>
      <c r="PVL71" s="607"/>
      <c r="PVM71" s="598">
        <f t="shared" ref="PVM71" si="5737">PVM64-PVM69</f>
        <v>0</v>
      </c>
      <c r="PVN71" s="607"/>
      <c r="PVO71" s="598">
        <f t="shared" ref="PVO71" si="5738">PVO64-PVO69</f>
        <v>0</v>
      </c>
      <c r="PVP71" s="607"/>
      <c r="PVQ71" s="598">
        <f t="shared" ref="PVQ71" si="5739">PVQ64-PVQ69</f>
        <v>0</v>
      </c>
      <c r="PVR71" s="607"/>
      <c r="PVS71" s="598">
        <f t="shared" ref="PVS71" si="5740">PVS64-PVS69</f>
        <v>0</v>
      </c>
      <c r="PVT71" s="607"/>
      <c r="PVU71" s="598">
        <f t="shared" ref="PVU71" si="5741">PVU64-PVU69</f>
        <v>0</v>
      </c>
      <c r="PVV71" s="607"/>
      <c r="PVW71" s="598">
        <f t="shared" ref="PVW71" si="5742">PVW64-PVW69</f>
        <v>0</v>
      </c>
      <c r="PVX71" s="607"/>
      <c r="PVY71" s="598">
        <f t="shared" ref="PVY71" si="5743">PVY64-PVY69</f>
        <v>0</v>
      </c>
      <c r="PVZ71" s="607"/>
      <c r="PWA71" s="598">
        <f t="shared" ref="PWA71" si="5744">PWA64-PWA69</f>
        <v>0</v>
      </c>
      <c r="PWB71" s="607"/>
      <c r="PWC71" s="598">
        <f t="shared" ref="PWC71" si="5745">PWC64-PWC69</f>
        <v>0</v>
      </c>
      <c r="PWD71" s="607"/>
      <c r="PWE71" s="598">
        <f t="shared" ref="PWE71" si="5746">PWE64-PWE69</f>
        <v>0</v>
      </c>
      <c r="PWF71" s="607"/>
      <c r="PWG71" s="598">
        <f t="shared" ref="PWG71" si="5747">PWG64-PWG69</f>
        <v>0</v>
      </c>
      <c r="PWH71" s="607"/>
      <c r="PWI71" s="598">
        <f t="shared" ref="PWI71" si="5748">PWI64-PWI69</f>
        <v>0</v>
      </c>
      <c r="PWJ71" s="607"/>
      <c r="PWK71" s="598">
        <f t="shared" ref="PWK71" si="5749">PWK64-PWK69</f>
        <v>0</v>
      </c>
      <c r="PWL71" s="607"/>
      <c r="PWM71" s="598">
        <f t="shared" ref="PWM71" si="5750">PWM64-PWM69</f>
        <v>0</v>
      </c>
      <c r="PWN71" s="607"/>
      <c r="PWO71" s="598">
        <f t="shared" ref="PWO71" si="5751">PWO64-PWO69</f>
        <v>0</v>
      </c>
      <c r="PWP71" s="607"/>
      <c r="PWQ71" s="598">
        <f t="shared" ref="PWQ71" si="5752">PWQ64-PWQ69</f>
        <v>0</v>
      </c>
      <c r="PWR71" s="607"/>
      <c r="PWS71" s="598">
        <f t="shared" ref="PWS71" si="5753">PWS64-PWS69</f>
        <v>0</v>
      </c>
      <c r="PWT71" s="607"/>
      <c r="PWU71" s="598">
        <f t="shared" ref="PWU71" si="5754">PWU64-PWU69</f>
        <v>0</v>
      </c>
      <c r="PWV71" s="607"/>
      <c r="PWW71" s="598">
        <f t="shared" ref="PWW71" si="5755">PWW64-PWW69</f>
        <v>0</v>
      </c>
      <c r="PWX71" s="607"/>
      <c r="PWY71" s="598">
        <f t="shared" ref="PWY71" si="5756">PWY64-PWY69</f>
        <v>0</v>
      </c>
      <c r="PWZ71" s="607"/>
      <c r="PXA71" s="598">
        <f t="shared" ref="PXA71" si="5757">PXA64-PXA69</f>
        <v>0</v>
      </c>
      <c r="PXB71" s="607"/>
      <c r="PXC71" s="598">
        <f t="shared" ref="PXC71" si="5758">PXC64-PXC69</f>
        <v>0</v>
      </c>
      <c r="PXD71" s="607"/>
      <c r="PXE71" s="598">
        <f t="shared" ref="PXE71" si="5759">PXE64-PXE69</f>
        <v>0</v>
      </c>
      <c r="PXF71" s="607"/>
      <c r="PXG71" s="598">
        <f t="shared" ref="PXG71" si="5760">PXG64-PXG69</f>
        <v>0</v>
      </c>
      <c r="PXH71" s="607"/>
      <c r="PXI71" s="598">
        <f t="shared" ref="PXI71" si="5761">PXI64-PXI69</f>
        <v>0</v>
      </c>
      <c r="PXJ71" s="607"/>
      <c r="PXK71" s="598">
        <f t="shared" ref="PXK71" si="5762">PXK64-PXK69</f>
        <v>0</v>
      </c>
      <c r="PXL71" s="607"/>
      <c r="PXM71" s="598">
        <f t="shared" ref="PXM71" si="5763">PXM64-PXM69</f>
        <v>0</v>
      </c>
      <c r="PXN71" s="607"/>
      <c r="PXO71" s="598">
        <f t="shared" ref="PXO71" si="5764">PXO64-PXO69</f>
        <v>0</v>
      </c>
      <c r="PXP71" s="607"/>
      <c r="PXQ71" s="598">
        <f t="shared" ref="PXQ71" si="5765">PXQ64-PXQ69</f>
        <v>0</v>
      </c>
      <c r="PXR71" s="607"/>
      <c r="PXS71" s="598">
        <f t="shared" ref="PXS71" si="5766">PXS64-PXS69</f>
        <v>0</v>
      </c>
      <c r="PXT71" s="607"/>
      <c r="PXU71" s="598">
        <f t="shared" ref="PXU71" si="5767">PXU64-PXU69</f>
        <v>0</v>
      </c>
      <c r="PXV71" s="607"/>
      <c r="PXW71" s="598">
        <f t="shared" ref="PXW71" si="5768">PXW64-PXW69</f>
        <v>0</v>
      </c>
      <c r="PXX71" s="607"/>
      <c r="PXY71" s="598">
        <f t="shared" ref="PXY71" si="5769">PXY64-PXY69</f>
        <v>0</v>
      </c>
      <c r="PXZ71" s="607"/>
      <c r="PYA71" s="598">
        <f t="shared" ref="PYA71" si="5770">PYA64-PYA69</f>
        <v>0</v>
      </c>
      <c r="PYB71" s="607"/>
      <c r="PYC71" s="598">
        <f t="shared" ref="PYC71" si="5771">PYC64-PYC69</f>
        <v>0</v>
      </c>
      <c r="PYD71" s="607"/>
      <c r="PYE71" s="598">
        <f t="shared" ref="PYE71" si="5772">PYE64-PYE69</f>
        <v>0</v>
      </c>
      <c r="PYF71" s="607"/>
      <c r="PYG71" s="598">
        <f t="shared" ref="PYG71" si="5773">PYG64-PYG69</f>
        <v>0</v>
      </c>
      <c r="PYH71" s="607"/>
      <c r="PYI71" s="598">
        <f t="shared" ref="PYI71" si="5774">PYI64-PYI69</f>
        <v>0</v>
      </c>
      <c r="PYJ71" s="607"/>
      <c r="PYK71" s="598">
        <f t="shared" ref="PYK71" si="5775">PYK64-PYK69</f>
        <v>0</v>
      </c>
      <c r="PYL71" s="607"/>
      <c r="PYM71" s="598">
        <f t="shared" ref="PYM71" si="5776">PYM64-PYM69</f>
        <v>0</v>
      </c>
      <c r="PYN71" s="607"/>
      <c r="PYO71" s="598">
        <f t="shared" ref="PYO71" si="5777">PYO64-PYO69</f>
        <v>0</v>
      </c>
      <c r="PYP71" s="607"/>
      <c r="PYQ71" s="598">
        <f t="shared" ref="PYQ71" si="5778">PYQ64-PYQ69</f>
        <v>0</v>
      </c>
      <c r="PYR71" s="607"/>
      <c r="PYS71" s="598">
        <f t="shared" ref="PYS71" si="5779">PYS64-PYS69</f>
        <v>0</v>
      </c>
      <c r="PYT71" s="607"/>
      <c r="PYU71" s="598">
        <f t="shared" ref="PYU71" si="5780">PYU64-PYU69</f>
        <v>0</v>
      </c>
      <c r="PYV71" s="607"/>
      <c r="PYW71" s="598">
        <f t="shared" ref="PYW71" si="5781">PYW64-PYW69</f>
        <v>0</v>
      </c>
      <c r="PYX71" s="607"/>
      <c r="PYY71" s="598">
        <f t="shared" ref="PYY71" si="5782">PYY64-PYY69</f>
        <v>0</v>
      </c>
      <c r="PYZ71" s="607"/>
      <c r="PZA71" s="598">
        <f t="shared" ref="PZA71" si="5783">PZA64-PZA69</f>
        <v>0</v>
      </c>
      <c r="PZB71" s="607"/>
      <c r="PZC71" s="598">
        <f t="shared" ref="PZC71" si="5784">PZC64-PZC69</f>
        <v>0</v>
      </c>
      <c r="PZD71" s="607"/>
      <c r="PZE71" s="598">
        <f t="shared" ref="PZE71" si="5785">PZE64-PZE69</f>
        <v>0</v>
      </c>
      <c r="PZF71" s="607"/>
      <c r="PZG71" s="598">
        <f t="shared" ref="PZG71" si="5786">PZG64-PZG69</f>
        <v>0</v>
      </c>
      <c r="PZH71" s="607"/>
      <c r="PZI71" s="598">
        <f t="shared" ref="PZI71" si="5787">PZI64-PZI69</f>
        <v>0</v>
      </c>
      <c r="PZJ71" s="607"/>
      <c r="PZK71" s="598">
        <f t="shared" ref="PZK71" si="5788">PZK64-PZK69</f>
        <v>0</v>
      </c>
      <c r="PZL71" s="607"/>
      <c r="PZM71" s="598">
        <f t="shared" ref="PZM71" si="5789">PZM64-PZM69</f>
        <v>0</v>
      </c>
      <c r="PZN71" s="607"/>
      <c r="PZO71" s="598">
        <f t="shared" ref="PZO71" si="5790">PZO64-PZO69</f>
        <v>0</v>
      </c>
      <c r="PZP71" s="607"/>
      <c r="PZQ71" s="598">
        <f t="shared" ref="PZQ71" si="5791">PZQ64-PZQ69</f>
        <v>0</v>
      </c>
      <c r="PZR71" s="607"/>
      <c r="PZS71" s="598">
        <f t="shared" ref="PZS71" si="5792">PZS64-PZS69</f>
        <v>0</v>
      </c>
      <c r="PZT71" s="607"/>
      <c r="PZU71" s="598">
        <f t="shared" ref="PZU71" si="5793">PZU64-PZU69</f>
        <v>0</v>
      </c>
      <c r="PZV71" s="607"/>
      <c r="PZW71" s="598">
        <f t="shared" ref="PZW71" si="5794">PZW64-PZW69</f>
        <v>0</v>
      </c>
      <c r="PZX71" s="607"/>
      <c r="PZY71" s="598">
        <f t="shared" ref="PZY71" si="5795">PZY64-PZY69</f>
        <v>0</v>
      </c>
      <c r="PZZ71" s="607"/>
      <c r="QAA71" s="598">
        <f t="shared" ref="QAA71" si="5796">QAA64-QAA69</f>
        <v>0</v>
      </c>
      <c r="QAB71" s="607"/>
      <c r="QAC71" s="598">
        <f t="shared" ref="QAC71" si="5797">QAC64-QAC69</f>
        <v>0</v>
      </c>
      <c r="QAD71" s="607"/>
      <c r="QAE71" s="598">
        <f t="shared" ref="QAE71" si="5798">QAE64-QAE69</f>
        <v>0</v>
      </c>
      <c r="QAF71" s="607"/>
      <c r="QAG71" s="598">
        <f t="shared" ref="QAG71" si="5799">QAG64-QAG69</f>
        <v>0</v>
      </c>
      <c r="QAH71" s="607"/>
      <c r="QAI71" s="598">
        <f t="shared" ref="QAI71" si="5800">QAI64-QAI69</f>
        <v>0</v>
      </c>
      <c r="QAJ71" s="607"/>
      <c r="QAK71" s="598">
        <f t="shared" ref="QAK71" si="5801">QAK64-QAK69</f>
        <v>0</v>
      </c>
      <c r="QAL71" s="607"/>
      <c r="QAM71" s="598">
        <f t="shared" ref="QAM71" si="5802">QAM64-QAM69</f>
        <v>0</v>
      </c>
      <c r="QAN71" s="607"/>
      <c r="QAO71" s="598">
        <f t="shared" ref="QAO71" si="5803">QAO64-QAO69</f>
        <v>0</v>
      </c>
      <c r="QAP71" s="607"/>
      <c r="QAQ71" s="598">
        <f t="shared" ref="QAQ71" si="5804">QAQ64-QAQ69</f>
        <v>0</v>
      </c>
      <c r="QAR71" s="607"/>
      <c r="QAS71" s="598">
        <f t="shared" ref="QAS71" si="5805">QAS64-QAS69</f>
        <v>0</v>
      </c>
      <c r="QAT71" s="607"/>
      <c r="QAU71" s="598">
        <f t="shared" ref="QAU71" si="5806">QAU64-QAU69</f>
        <v>0</v>
      </c>
      <c r="QAV71" s="607"/>
      <c r="QAW71" s="598">
        <f t="shared" ref="QAW71" si="5807">QAW64-QAW69</f>
        <v>0</v>
      </c>
      <c r="QAX71" s="607"/>
      <c r="QAY71" s="598">
        <f t="shared" ref="QAY71" si="5808">QAY64-QAY69</f>
        <v>0</v>
      </c>
      <c r="QAZ71" s="607"/>
      <c r="QBA71" s="598">
        <f t="shared" ref="QBA71" si="5809">QBA64-QBA69</f>
        <v>0</v>
      </c>
      <c r="QBB71" s="607"/>
      <c r="QBC71" s="598">
        <f t="shared" ref="QBC71" si="5810">QBC64-QBC69</f>
        <v>0</v>
      </c>
      <c r="QBD71" s="607"/>
      <c r="QBE71" s="598">
        <f t="shared" ref="QBE71" si="5811">QBE64-QBE69</f>
        <v>0</v>
      </c>
      <c r="QBF71" s="607"/>
      <c r="QBG71" s="598">
        <f t="shared" ref="QBG71" si="5812">QBG64-QBG69</f>
        <v>0</v>
      </c>
      <c r="QBH71" s="607"/>
      <c r="QBI71" s="598">
        <f t="shared" ref="QBI71" si="5813">QBI64-QBI69</f>
        <v>0</v>
      </c>
      <c r="QBJ71" s="607"/>
      <c r="QBK71" s="598">
        <f t="shared" ref="QBK71" si="5814">QBK64-QBK69</f>
        <v>0</v>
      </c>
      <c r="QBL71" s="607"/>
      <c r="QBM71" s="598">
        <f t="shared" ref="QBM71" si="5815">QBM64-QBM69</f>
        <v>0</v>
      </c>
      <c r="QBN71" s="607"/>
      <c r="QBO71" s="598">
        <f t="shared" ref="QBO71" si="5816">QBO64-QBO69</f>
        <v>0</v>
      </c>
      <c r="QBP71" s="607"/>
      <c r="QBQ71" s="598">
        <f t="shared" ref="QBQ71" si="5817">QBQ64-QBQ69</f>
        <v>0</v>
      </c>
      <c r="QBR71" s="607"/>
      <c r="QBS71" s="598">
        <f t="shared" ref="QBS71" si="5818">QBS64-QBS69</f>
        <v>0</v>
      </c>
      <c r="QBT71" s="607"/>
      <c r="QBU71" s="598">
        <f t="shared" ref="QBU71" si="5819">QBU64-QBU69</f>
        <v>0</v>
      </c>
      <c r="QBV71" s="607"/>
      <c r="QBW71" s="598">
        <f t="shared" ref="QBW71" si="5820">QBW64-QBW69</f>
        <v>0</v>
      </c>
      <c r="QBX71" s="607"/>
      <c r="QBY71" s="598">
        <f t="shared" ref="QBY71" si="5821">QBY64-QBY69</f>
        <v>0</v>
      </c>
      <c r="QBZ71" s="607"/>
      <c r="QCA71" s="598">
        <f t="shared" ref="QCA71" si="5822">QCA64-QCA69</f>
        <v>0</v>
      </c>
      <c r="QCB71" s="607"/>
      <c r="QCC71" s="598">
        <f t="shared" ref="QCC71" si="5823">QCC64-QCC69</f>
        <v>0</v>
      </c>
      <c r="QCD71" s="607"/>
      <c r="QCE71" s="598">
        <f t="shared" ref="QCE71" si="5824">QCE64-QCE69</f>
        <v>0</v>
      </c>
      <c r="QCF71" s="607"/>
      <c r="QCG71" s="598">
        <f t="shared" ref="QCG71" si="5825">QCG64-QCG69</f>
        <v>0</v>
      </c>
      <c r="QCH71" s="607"/>
      <c r="QCI71" s="598">
        <f t="shared" ref="QCI71" si="5826">QCI64-QCI69</f>
        <v>0</v>
      </c>
      <c r="QCJ71" s="607"/>
      <c r="QCK71" s="598">
        <f t="shared" ref="QCK71" si="5827">QCK64-QCK69</f>
        <v>0</v>
      </c>
      <c r="QCL71" s="607"/>
      <c r="QCM71" s="598">
        <f t="shared" ref="QCM71" si="5828">QCM64-QCM69</f>
        <v>0</v>
      </c>
      <c r="QCN71" s="607"/>
      <c r="QCO71" s="598">
        <f t="shared" ref="QCO71" si="5829">QCO64-QCO69</f>
        <v>0</v>
      </c>
      <c r="QCP71" s="607"/>
      <c r="QCQ71" s="598">
        <f t="shared" ref="QCQ71" si="5830">QCQ64-QCQ69</f>
        <v>0</v>
      </c>
      <c r="QCR71" s="607"/>
      <c r="QCS71" s="598">
        <f t="shared" ref="QCS71" si="5831">QCS64-QCS69</f>
        <v>0</v>
      </c>
      <c r="QCT71" s="607"/>
      <c r="QCU71" s="598">
        <f t="shared" ref="QCU71" si="5832">QCU64-QCU69</f>
        <v>0</v>
      </c>
      <c r="QCV71" s="607"/>
      <c r="QCW71" s="598">
        <f t="shared" ref="QCW71" si="5833">QCW64-QCW69</f>
        <v>0</v>
      </c>
      <c r="QCX71" s="607"/>
      <c r="QCY71" s="598">
        <f t="shared" ref="QCY71" si="5834">QCY64-QCY69</f>
        <v>0</v>
      </c>
      <c r="QCZ71" s="607"/>
      <c r="QDA71" s="598">
        <f t="shared" ref="QDA71" si="5835">QDA64-QDA69</f>
        <v>0</v>
      </c>
      <c r="QDB71" s="607"/>
      <c r="QDC71" s="598">
        <f t="shared" ref="QDC71" si="5836">QDC64-QDC69</f>
        <v>0</v>
      </c>
      <c r="QDD71" s="607"/>
      <c r="QDE71" s="598">
        <f t="shared" ref="QDE71" si="5837">QDE64-QDE69</f>
        <v>0</v>
      </c>
      <c r="QDF71" s="607"/>
      <c r="QDG71" s="598">
        <f t="shared" ref="QDG71" si="5838">QDG64-QDG69</f>
        <v>0</v>
      </c>
      <c r="QDH71" s="607"/>
      <c r="QDI71" s="598">
        <f t="shared" ref="QDI71" si="5839">QDI64-QDI69</f>
        <v>0</v>
      </c>
      <c r="QDJ71" s="607"/>
      <c r="QDK71" s="598">
        <f t="shared" ref="QDK71" si="5840">QDK64-QDK69</f>
        <v>0</v>
      </c>
      <c r="QDL71" s="607"/>
      <c r="QDM71" s="598">
        <f t="shared" ref="QDM71" si="5841">QDM64-QDM69</f>
        <v>0</v>
      </c>
      <c r="QDN71" s="607"/>
      <c r="QDO71" s="598">
        <f t="shared" ref="QDO71" si="5842">QDO64-QDO69</f>
        <v>0</v>
      </c>
      <c r="QDP71" s="607"/>
      <c r="QDQ71" s="598">
        <f t="shared" ref="QDQ71" si="5843">QDQ64-QDQ69</f>
        <v>0</v>
      </c>
      <c r="QDR71" s="607"/>
      <c r="QDS71" s="598">
        <f t="shared" ref="QDS71" si="5844">QDS64-QDS69</f>
        <v>0</v>
      </c>
      <c r="QDT71" s="607"/>
      <c r="QDU71" s="598">
        <f t="shared" ref="QDU71" si="5845">QDU64-QDU69</f>
        <v>0</v>
      </c>
      <c r="QDV71" s="607"/>
      <c r="QDW71" s="598">
        <f t="shared" ref="QDW71" si="5846">QDW64-QDW69</f>
        <v>0</v>
      </c>
      <c r="QDX71" s="607"/>
      <c r="QDY71" s="598">
        <f t="shared" ref="QDY71" si="5847">QDY64-QDY69</f>
        <v>0</v>
      </c>
      <c r="QDZ71" s="607"/>
      <c r="QEA71" s="598">
        <f t="shared" ref="QEA71" si="5848">QEA64-QEA69</f>
        <v>0</v>
      </c>
      <c r="QEB71" s="607"/>
      <c r="QEC71" s="598">
        <f t="shared" ref="QEC71" si="5849">QEC64-QEC69</f>
        <v>0</v>
      </c>
      <c r="QED71" s="607"/>
      <c r="QEE71" s="598">
        <f t="shared" ref="QEE71" si="5850">QEE64-QEE69</f>
        <v>0</v>
      </c>
      <c r="QEF71" s="607"/>
      <c r="QEG71" s="598">
        <f t="shared" ref="QEG71" si="5851">QEG64-QEG69</f>
        <v>0</v>
      </c>
      <c r="QEH71" s="607"/>
      <c r="QEI71" s="598">
        <f t="shared" ref="QEI71" si="5852">QEI64-QEI69</f>
        <v>0</v>
      </c>
      <c r="QEJ71" s="607"/>
      <c r="QEK71" s="598">
        <f t="shared" ref="QEK71" si="5853">QEK64-QEK69</f>
        <v>0</v>
      </c>
      <c r="QEL71" s="607"/>
      <c r="QEM71" s="598">
        <f t="shared" ref="QEM71" si="5854">QEM64-QEM69</f>
        <v>0</v>
      </c>
      <c r="QEN71" s="607"/>
      <c r="QEO71" s="598">
        <f t="shared" ref="QEO71" si="5855">QEO64-QEO69</f>
        <v>0</v>
      </c>
      <c r="QEP71" s="607"/>
      <c r="QEQ71" s="598">
        <f t="shared" ref="QEQ71" si="5856">QEQ64-QEQ69</f>
        <v>0</v>
      </c>
      <c r="QER71" s="607"/>
      <c r="QES71" s="598">
        <f t="shared" ref="QES71" si="5857">QES64-QES69</f>
        <v>0</v>
      </c>
      <c r="QET71" s="607"/>
      <c r="QEU71" s="598">
        <f t="shared" ref="QEU71" si="5858">QEU64-QEU69</f>
        <v>0</v>
      </c>
      <c r="QEV71" s="607"/>
      <c r="QEW71" s="598">
        <f t="shared" ref="QEW71" si="5859">QEW64-QEW69</f>
        <v>0</v>
      </c>
      <c r="QEX71" s="607"/>
      <c r="QEY71" s="598">
        <f t="shared" ref="QEY71" si="5860">QEY64-QEY69</f>
        <v>0</v>
      </c>
      <c r="QEZ71" s="607"/>
      <c r="QFA71" s="598">
        <f t="shared" ref="QFA71" si="5861">QFA64-QFA69</f>
        <v>0</v>
      </c>
      <c r="QFB71" s="607"/>
      <c r="QFC71" s="598">
        <f t="shared" ref="QFC71" si="5862">QFC64-QFC69</f>
        <v>0</v>
      </c>
      <c r="QFD71" s="607"/>
      <c r="QFE71" s="598">
        <f t="shared" ref="QFE71" si="5863">QFE64-QFE69</f>
        <v>0</v>
      </c>
      <c r="QFF71" s="607"/>
      <c r="QFG71" s="598">
        <f t="shared" ref="QFG71" si="5864">QFG64-QFG69</f>
        <v>0</v>
      </c>
      <c r="QFH71" s="607"/>
      <c r="QFI71" s="598">
        <f t="shared" ref="QFI71" si="5865">QFI64-QFI69</f>
        <v>0</v>
      </c>
      <c r="QFJ71" s="607"/>
      <c r="QFK71" s="598">
        <f t="shared" ref="QFK71" si="5866">QFK64-QFK69</f>
        <v>0</v>
      </c>
      <c r="QFL71" s="607"/>
      <c r="QFM71" s="598">
        <f t="shared" ref="QFM71" si="5867">QFM64-QFM69</f>
        <v>0</v>
      </c>
      <c r="QFN71" s="607"/>
      <c r="QFO71" s="598">
        <f t="shared" ref="QFO71" si="5868">QFO64-QFO69</f>
        <v>0</v>
      </c>
      <c r="QFP71" s="607"/>
      <c r="QFQ71" s="598">
        <f t="shared" ref="QFQ71" si="5869">QFQ64-QFQ69</f>
        <v>0</v>
      </c>
      <c r="QFR71" s="607"/>
      <c r="QFS71" s="598">
        <f t="shared" ref="QFS71" si="5870">QFS64-QFS69</f>
        <v>0</v>
      </c>
      <c r="QFT71" s="607"/>
      <c r="QFU71" s="598">
        <f t="shared" ref="QFU71" si="5871">QFU64-QFU69</f>
        <v>0</v>
      </c>
      <c r="QFV71" s="607"/>
      <c r="QFW71" s="598">
        <f t="shared" ref="QFW71" si="5872">QFW64-QFW69</f>
        <v>0</v>
      </c>
      <c r="QFX71" s="607"/>
      <c r="QFY71" s="598">
        <f t="shared" ref="QFY71" si="5873">QFY64-QFY69</f>
        <v>0</v>
      </c>
      <c r="QFZ71" s="607"/>
      <c r="QGA71" s="598">
        <f t="shared" ref="QGA71" si="5874">QGA64-QGA69</f>
        <v>0</v>
      </c>
      <c r="QGB71" s="607"/>
      <c r="QGC71" s="598">
        <f t="shared" ref="QGC71" si="5875">QGC64-QGC69</f>
        <v>0</v>
      </c>
      <c r="QGD71" s="607"/>
      <c r="QGE71" s="598">
        <f t="shared" ref="QGE71" si="5876">QGE64-QGE69</f>
        <v>0</v>
      </c>
      <c r="QGF71" s="607"/>
      <c r="QGG71" s="598">
        <f t="shared" ref="QGG71" si="5877">QGG64-QGG69</f>
        <v>0</v>
      </c>
      <c r="QGH71" s="607"/>
      <c r="QGI71" s="598">
        <f t="shared" ref="QGI71" si="5878">QGI64-QGI69</f>
        <v>0</v>
      </c>
      <c r="QGJ71" s="607"/>
      <c r="QGK71" s="598">
        <f t="shared" ref="QGK71" si="5879">QGK64-QGK69</f>
        <v>0</v>
      </c>
      <c r="QGL71" s="607"/>
      <c r="QGM71" s="598">
        <f t="shared" ref="QGM71" si="5880">QGM64-QGM69</f>
        <v>0</v>
      </c>
      <c r="QGN71" s="607"/>
      <c r="QGO71" s="598">
        <f t="shared" ref="QGO71" si="5881">QGO64-QGO69</f>
        <v>0</v>
      </c>
      <c r="QGP71" s="607"/>
      <c r="QGQ71" s="598">
        <f t="shared" ref="QGQ71" si="5882">QGQ64-QGQ69</f>
        <v>0</v>
      </c>
      <c r="QGR71" s="607"/>
      <c r="QGS71" s="598">
        <f t="shared" ref="QGS71" si="5883">QGS64-QGS69</f>
        <v>0</v>
      </c>
      <c r="QGT71" s="607"/>
      <c r="QGU71" s="598">
        <f t="shared" ref="QGU71" si="5884">QGU64-QGU69</f>
        <v>0</v>
      </c>
      <c r="QGV71" s="607"/>
      <c r="QGW71" s="598">
        <f t="shared" ref="QGW71" si="5885">QGW64-QGW69</f>
        <v>0</v>
      </c>
      <c r="QGX71" s="607"/>
      <c r="QGY71" s="598">
        <f t="shared" ref="QGY71" si="5886">QGY64-QGY69</f>
        <v>0</v>
      </c>
      <c r="QGZ71" s="607"/>
      <c r="QHA71" s="598">
        <f t="shared" ref="QHA71" si="5887">QHA64-QHA69</f>
        <v>0</v>
      </c>
      <c r="QHB71" s="607"/>
      <c r="QHC71" s="598">
        <f t="shared" ref="QHC71" si="5888">QHC64-QHC69</f>
        <v>0</v>
      </c>
      <c r="QHD71" s="607"/>
      <c r="QHE71" s="598">
        <f t="shared" ref="QHE71" si="5889">QHE64-QHE69</f>
        <v>0</v>
      </c>
      <c r="QHF71" s="607"/>
      <c r="QHG71" s="598">
        <f t="shared" ref="QHG71" si="5890">QHG64-QHG69</f>
        <v>0</v>
      </c>
      <c r="QHH71" s="607"/>
      <c r="QHI71" s="598">
        <f t="shared" ref="QHI71" si="5891">QHI64-QHI69</f>
        <v>0</v>
      </c>
      <c r="QHJ71" s="607"/>
      <c r="QHK71" s="598">
        <f t="shared" ref="QHK71" si="5892">QHK64-QHK69</f>
        <v>0</v>
      </c>
      <c r="QHL71" s="607"/>
      <c r="QHM71" s="598">
        <f t="shared" ref="QHM71" si="5893">QHM64-QHM69</f>
        <v>0</v>
      </c>
      <c r="QHN71" s="607"/>
      <c r="QHO71" s="598">
        <f t="shared" ref="QHO71" si="5894">QHO64-QHO69</f>
        <v>0</v>
      </c>
      <c r="QHP71" s="607"/>
      <c r="QHQ71" s="598">
        <f t="shared" ref="QHQ71" si="5895">QHQ64-QHQ69</f>
        <v>0</v>
      </c>
      <c r="QHR71" s="607"/>
      <c r="QHS71" s="598">
        <f t="shared" ref="QHS71" si="5896">QHS64-QHS69</f>
        <v>0</v>
      </c>
      <c r="QHT71" s="607"/>
      <c r="QHU71" s="598">
        <f t="shared" ref="QHU71" si="5897">QHU64-QHU69</f>
        <v>0</v>
      </c>
      <c r="QHV71" s="607"/>
      <c r="QHW71" s="598">
        <f t="shared" ref="QHW71" si="5898">QHW64-QHW69</f>
        <v>0</v>
      </c>
      <c r="QHX71" s="607"/>
      <c r="QHY71" s="598">
        <f t="shared" ref="QHY71" si="5899">QHY64-QHY69</f>
        <v>0</v>
      </c>
      <c r="QHZ71" s="607"/>
      <c r="QIA71" s="598">
        <f t="shared" ref="QIA71" si="5900">QIA64-QIA69</f>
        <v>0</v>
      </c>
      <c r="QIB71" s="607"/>
      <c r="QIC71" s="598">
        <f t="shared" ref="QIC71" si="5901">QIC64-QIC69</f>
        <v>0</v>
      </c>
      <c r="QID71" s="607"/>
      <c r="QIE71" s="598">
        <f t="shared" ref="QIE71" si="5902">QIE64-QIE69</f>
        <v>0</v>
      </c>
      <c r="QIF71" s="607"/>
      <c r="QIG71" s="598">
        <f t="shared" ref="QIG71" si="5903">QIG64-QIG69</f>
        <v>0</v>
      </c>
      <c r="QIH71" s="607"/>
      <c r="QII71" s="598">
        <f t="shared" ref="QII71" si="5904">QII64-QII69</f>
        <v>0</v>
      </c>
      <c r="QIJ71" s="607"/>
      <c r="QIK71" s="598">
        <f t="shared" ref="QIK71" si="5905">QIK64-QIK69</f>
        <v>0</v>
      </c>
      <c r="QIL71" s="607"/>
      <c r="QIM71" s="598">
        <f t="shared" ref="QIM71" si="5906">QIM64-QIM69</f>
        <v>0</v>
      </c>
      <c r="QIN71" s="607"/>
      <c r="QIO71" s="598">
        <f t="shared" ref="QIO71" si="5907">QIO64-QIO69</f>
        <v>0</v>
      </c>
      <c r="QIP71" s="607"/>
      <c r="QIQ71" s="598">
        <f t="shared" ref="QIQ71" si="5908">QIQ64-QIQ69</f>
        <v>0</v>
      </c>
      <c r="QIR71" s="607"/>
      <c r="QIS71" s="598">
        <f t="shared" ref="QIS71" si="5909">QIS64-QIS69</f>
        <v>0</v>
      </c>
      <c r="QIT71" s="607"/>
      <c r="QIU71" s="598">
        <f t="shared" ref="QIU71" si="5910">QIU64-QIU69</f>
        <v>0</v>
      </c>
      <c r="QIV71" s="607"/>
      <c r="QIW71" s="598">
        <f t="shared" ref="QIW71" si="5911">QIW64-QIW69</f>
        <v>0</v>
      </c>
      <c r="QIX71" s="607"/>
      <c r="QIY71" s="598">
        <f t="shared" ref="QIY71" si="5912">QIY64-QIY69</f>
        <v>0</v>
      </c>
      <c r="QIZ71" s="607"/>
      <c r="QJA71" s="598">
        <f t="shared" ref="QJA71" si="5913">QJA64-QJA69</f>
        <v>0</v>
      </c>
      <c r="QJB71" s="607"/>
      <c r="QJC71" s="598">
        <f t="shared" ref="QJC71" si="5914">QJC64-QJC69</f>
        <v>0</v>
      </c>
      <c r="QJD71" s="607"/>
      <c r="QJE71" s="598">
        <f t="shared" ref="QJE71" si="5915">QJE64-QJE69</f>
        <v>0</v>
      </c>
      <c r="QJF71" s="607"/>
      <c r="QJG71" s="598">
        <f t="shared" ref="QJG71" si="5916">QJG64-QJG69</f>
        <v>0</v>
      </c>
      <c r="QJH71" s="607"/>
      <c r="QJI71" s="598">
        <f t="shared" ref="QJI71" si="5917">QJI64-QJI69</f>
        <v>0</v>
      </c>
      <c r="QJJ71" s="607"/>
      <c r="QJK71" s="598">
        <f t="shared" ref="QJK71" si="5918">QJK64-QJK69</f>
        <v>0</v>
      </c>
      <c r="QJL71" s="607"/>
      <c r="QJM71" s="598">
        <f t="shared" ref="QJM71" si="5919">QJM64-QJM69</f>
        <v>0</v>
      </c>
      <c r="QJN71" s="607"/>
      <c r="QJO71" s="598">
        <f t="shared" ref="QJO71" si="5920">QJO64-QJO69</f>
        <v>0</v>
      </c>
      <c r="QJP71" s="607"/>
      <c r="QJQ71" s="598">
        <f t="shared" ref="QJQ71" si="5921">QJQ64-QJQ69</f>
        <v>0</v>
      </c>
      <c r="QJR71" s="607"/>
      <c r="QJS71" s="598">
        <f t="shared" ref="QJS71" si="5922">QJS64-QJS69</f>
        <v>0</v>
      </c>
      <c r="QJT71" s="607"/>
      <c r="QJU71" s="598">
        <f t="shared" ref="QJU71" si="5923">QJU64-QJU69</f>
        <v>0</v>
      </c>
      <c r="QJV71" s="607"/>
      <c r="QJW71" s="598">
        <f t="shared" ref="QJW71" si="5924">QJW64-QJW69</f>
        <v>0</v>
      </c>
      <c r="QJX71" s="607"/>
      <c r="QJY71" s="598">
        <f t="shared" ref="QJY71" si="5925">QJY64-QJY69</f>
        <v>0</v>
      </c>
      <c r="QJZ71" s="607"/>
      <c r="QKA71" s="598">
        <f t="shared" ref="QKA71" si="5926">QKA64-QKA69</f>
        <v>0</v>
      </c>
      <c r="QKB71" s="607"/>
      <c r="QKC71" s="598">
        <f t="shared" ref="QKC71" si="5927">QKC64-QKC69</f>
        <v>0</v>
      </c>
      <c r="QKD71" s="607"/>
      <c r="QKE71" s="598">
        <f t="shared" ref="QKE71" si="5928">QKE64-QKE69</f>
        <v>0</v>
      </c>
      <c r="QKF71" s="607"/>
      <c r="QKG71" s="598">
        <f t="shared" ref="QKG71" si="5929">QKG64-QKG69</f>
        <v>0</v>
      </c>
      <c r="QKH71" s="607"/>
      <c r="QKI71" s="598">
        <f t="shared" ref="QKI71" si="5930">QKI64-QKI69</f>
        <v>0</v>
      </c>
      <c r="QKJ71" s="607"/>
      <c r="QKK71" s="598">
        <f t="shared" ref="QKK71" si="5931">QKK64-QKK69</f>
        <v>0</v>
      </c>
      <c r="QKL71" s="607"/>
      <c r="QKM71" s="598">
        <f t="shared" ref="QKM71" si="5932">QKM64-QKM69</f>
        <v>0</v>
      </c>
      <c r="QKN71" s="607"/>
      <c r="QKO71" s="598">
        <f t="shared" ref="QKO71" si="5933">QKO64-QKO69</f>
        <v>0</v>
      </c>
      <c r="QKP71" s="607"/>
      <c r="QKQ71" s="598">
        <f t="shared" ref="QKQ71" si="5934">QKQ64-QKQ69</f>
        <v>0</v>
      </c>
      <c r="QKR71" s="607"/>
      <c r="QKS71" s="598">
        <f t="shared" ref="QKS71" si="5935">QKS64-QKS69</f>
        <v>0</v>
      </c>
      <c r="QKT71" s="607"/>
      <c r="QKU71" s="598">
        <f t="shared" ref="QKU71" si="5936">QKU64-QKU69</f>
        <v>0</v>
      </c>
      <c r="QKV71" s="607"/>
      <c r="QKW71" s="598">
        <f t="shared" ref="QKW71" si="5937">QKW64-QKW69</f>
        <v>0</v>
      </c>
      <c r="QKX71" s="607"/>
      <c r="QKY71" s="598">
        <f t="shared" ref="QKY71" si="5938">QKY64-QKY69</f>
        <v>0</v>
      </c>
      <c r="QKZ71" s="607"/>
      <c r="QLA71" s="598">
        <f t="shared" ref="QLA71" si="5939">QLA64-QLA69</f>
        <v>0</v>
      </c>
      <c r="QLB71" s="607"/>
      <c r="QLC71" s="598">
        <f t="shared" ref="QLC71" si="5940">QLC64-QLC69</f>
        <v>0</v>
      </c>
      <c r="QLD71" s="607"/>
      <c r="QLE71" s="598">
        <f t="shared" ref="QLE71" si="5941">QLE64-QLE69</f>
        <v>0</v>
      </c>
      <c r="QLF71" s="607"/>
      <c r="QLG71" s="598">
        <f t="shared" ref="QLG71" si="5942">QLG64-QLG69</f>
        <v>0</v>
      </c>
      <c r="QLH71" s="607"/>
      <c r="QLI71" s="598">
        <f t="shared" ref="QLI71" si="5943">QLI64-QLI69</f>
        <v>0</v>
      </c>
      <c r="QLJ71" s="607"/>
      <c r="QLK71" s="598">
        <f t="shared" ref="QLK71" si="5944">QLK64-QLK69</f>
        <v>0</v>
      </c>
      <c r="QLL71" s="607"/>
      <c r="QLM71" s="598">
        <f t="shared" ref="QLM71" si="5945">QLM64-QLM69</f>
        <v>0</v>
      </c>
      <c r="QLN71" s="607"/>
      <c r="QLO71" s="598">
        <f t="shared" ref="QLO71" si="5946">QLO64-QLO69</f>
        <v>0</v>
      </c>
      <c r="QLP71" s="607"/>
      <c r="QLQ71" s="598">
        <f t="shared" ref="QLQ71" si="5947">QLQ64-QLQ69</f>
        <v>0</v>
      </c>
      <c r="QLR71" s="607"/>
      <c r="QLS71" s="598">
        <f t="shared" ref="QLS71" si="5948">QLS64-QLS69</f>
        <v>0</v>
      </c>
      <c r="QLT71" s="607"/>
      <c r="QLU71" s="598">
        <f t="shared" ref="QLU71" si="5949">QLU64-QLU69</f>
        <v>0</v>
      </c>
      <c r="QLV71" s="607"/>
      <c r="QLW71" s="598">
        <f t="shared" ref="QLW71" si="5950">QLW64-QLW69</f>
        <v>0</v>
      </c>
      <c r="QLX71" s="607"/>
      <c r="QLY71" s="598">
        <f t="shared" ref="QLY71" si="5951">QLY64-QLY69</f>
        <v>0</v>
      </c>
      <c r="QLZ71" s="607"/>
      <c r="QMA71" s="598">
        <f t="shared" ref="QMA71" si="5952">QMA64-QMA69</f>
        <v>0</v>
      </c>
      <c r="QMB71" s="607"/>
      <c r="QMC71" s="598">
        <f t="shared" ref="QMC71" si="5953">QMC64-QMC69</f>
        <v>0</v>
      </c>
      <c r="QMD71" s="607"/>
      <c r="QME71" s="598">
        <f t="shared" ref="QME71" si="5954">QME64-QME69</f>
        <v>0</v>
      </c>
      <c r="QMF71" s="607"/>
      <c r="QMG71" s="598">
        <f t="shared" ref="QMG71" si="5955">QMG64-QMG69</f>
        <v>0</v>
      </c>
      <c r="QMH71" s="607"/>
      <c r="QMI71" s="598">
        <f t="shared" ref="QMI71" si="5956">QMI64-QMI69</f>
        <v>0</v>
      </c>
      <c r="QMJ71" s="607"/>
      <c r="QMK71" s="598">
        <f t="shared" ref="QMK71" si="5957">QMK64-QMK69</f>
        <v>0</v>
      </c>
      <c r="QML71" s="607"/>
      <c r="QMM71" s="598">
        <f t="shared" ref="QMM71" si="5958">QMM64-QMM69</f>
        <v>0</v>
      </c>
      <c r="QMN71" s="607"/>
      <c r="QMO71" s="598">
        <f t="shared" ref="QMO71" si="5959">QMO64-QMO69</f>
        <v>0</v>
      </c>
      <c r="QMP71" s="607"/>
      <c r="QMQ71" s="598">
        <f t="shared" ref="QMQ71" si="5960">QMQ64-QMQ69</f>
        <v>0</v>
      </c>
      <c r="QMR71" s="607"/>
      <c r="QMS71" s="598">
        <f t="shared" ref="QMS71" si="5961">QMS64-QMS69</f>
        <v>0</v>
      </c>
      <c r="QMT71" s="607"/>
      <c r="QMU71" s="598">
        <f t="shared" ref="QMU71" si="5962">QMU64-QMU69</f>
        <v>0</v>
      </c>
      <c r="QMV71" s="607"/>
      <c r="QMW71" s="598">
        <f t="shared" ref="QMW71" si="5963">QMW64-QMW69</f>
        <v>0</v>
      </c>
      <c r="QMX71" s="607"/>
      <c r="QMY71" s="598">
        <f t="shared" ref="QMY71" si="5964">QMY64-QMY69</f>
        <v>0</v>
      </c>
      <c r="QMZ71" s="607"/>
      <c r="QNA71" s="598">
        <f t="shared" ref="QNA71" si="5965">QNA64-QNA69</f>
        <v>0</v>
      </c>
      <c r="QNB71" s="607"/>
      <c r="QNC71" s="598">
        <f t="shared" ref="QNC71" si="5966">QNC64-QNC69</f>
        <v>0</v>
      </c>
      <c r="QND71" s="607"/>
      <c r="QNE71" s="598">
        <f t="shared" ref="QNE71" si="5967">QNE64-QNE69</f>
        <v>0</v>
      </c>
      <c r="QNF71" s="607"/>
      <c r="QNG71" s="598">
        <f t="shared" ref="QNG71" si="5968">QNG64-QNG69</f>
        <v>0</v>
      </c>
      <c r="QNH71" s="607"/>
      <c r="QNI71" s="598">
        <f t="shared" ref="QNI71" si="5969">QNI64-QNI69</f>
        <v>0</v>
      </c>
      <c r="QNJ71" s="607"/>
      <c r="QNK71" s="598">
        <f t="shared" ref="QNK71" si="5970">QNK64-QNK69</f>
        <v>0</v>
      </c>
      <c r="QNL71" s="607"/>
      <c r="QNM71" s="598">
        <f t="shared" ref="QNM71" si="5971">QNM64-QNM69</f>
        <v>0</v>
      </c>
      <c r="QNN71" s="607"/>
      <c r="QNO71" s="598">
        <f t="shared" ref="QNO71" si="5972">QNO64-QNO69</f>
        <v>0</v>
      </c>
      <c r="QNP71" s="607"/>
      <c r="QNQ71" s="598">
        <f t="shared" ref="QNQ71" si="5973">QNQ64-QNQ69</f>
        <v>0</v>
      </c>
      <c r="QNR71" s="607"/>
      <c r="QNS71" s="598">
        <f t="shared" ref="QNS71" si="5974">QNS64-QNS69</f>
        <v>0</v>
      </c>
      <c r="QNT71" s="607"/>
      <c r="QNU71" s="598">
        <f t="shared" ref="QNU71" si="5975">QNU64-QNU69</f>
        <v>0</v>
      </c>
      <c r="QNV71" s="607"/>
      <c r="QNW71" s="598">
        <f t="shared" ref="QNW71" si="5976">QNW64-QNW69</f>
        <v>0</v>
      </c>
      <c r="QNX71" s="607"/>
      <c r="QNY71" s="598">
        <f t="shared" ref="QNY71" si="5977">QNY64-QNY69</f>
        <v>0</v>
      </c>
      <c r="QNZ71" s="607"/>
      <c r="QOA71" s="598">
        <f t="shared" ref="QOA71" si="5978">QOA64-QOA69</f>
        <v>0</v>
      </c>
      <c r="QOB71" s="607"/>
      <c r="QOC71" s="598">
        <f t="shared" ref="QOC71" si="5979">QOC64-QOC69</f>
        <v>0</v>
      </c>
      <c r="QOD71" s="607"/>
      <c r="QOE71" s="598">
        <f t="shared" ref="QOE71" si="5980">QOE64-QOE69</f>
        <v>0</v>
      </c>
      <c r="QOF71" s="607"/>
      <c r="QOG71" s="598">
        <f t="shared" ref="QOG71" si="5981">QOG64-QOG69</f>
        <v>0</v>
      </c>
      <c r="QOH71" s="607"/>
      <c r="QOI71" s="598">
        <f t="shared" ref="QOI71" si="5982">QOI64-QOI69</f>
        <v>0</v>
      </c>
      <c r="QOJ71" s="607"/>
      <c r="QOK71" s="598">
        <f t="shared" ref="QOK71" si="5983">QOK64-QOK69</f>
        <v>0</v>
      </c>
      <c r="QOL71" s="607"/>
      <c r="QOM71" s="598">
        <f t="shared" ref="QOM71" si="5984">QOM64-QOM69</f>
        <v>0</v>
      </c>
      <c r="QON71" s="607"/>
      <c r="QOO71" s="598">
        <f t="shared" ref="QOO71" si="5985">QOO64-QOO69</f>
        <v>0</v>
      </c>
      <c r="QOP71" s="607"/>
      <c r="QOQ71" s="598">
        <f t="shared" ref="QOQ71" si="5986">QOQ64-QOQ69</f>
        <v>0</v>
      </c>
      <c r="QOR71" s="607"/>
      <c r="QOS71" s="598">
        <f t="shared" ref="QOS71" si="5987">QOS64-QOS69</f>
        <v>0</v>
      </c>
      <c r="QOT71" s="607"/>
      <c r="QOU71" s="598">
        <f t="shared" ref="QOU71" si="5988">QOU64-QOU69</f>
        <v>0</v>
      </c>
      <c r="QOV71" s="607"/>
      <c r="QOW71" s="598">
        <f t="shared" ref="QOW71" si="5989">QOW64-QOW69</f>
        <v>0</v>
      </c>
      <c r="QOX71" s="607"/>
      <c r="QOY71" s="598">
        <f t="shared" ref="QOY71" si="5990">QOY64-QOY69</f>
        <v>0</v>
      </c>
      <c r="QOZ71" s="607"/>
      <c r="QPA71" s="598">
        <f t="shared" ref="QPA71" si="5991">QPA64-QPA69</f>
        <v>0</v>
      </c>
      <c r="QPB71" s="607"/>
      <c r="QPC71" s="598">
        <f t="shared" ref="QPC71" si="5992">QPC64-QPC69</f>
        <v>0</v>
      </c>
      <c r="QPD71" s="607"/>
      <c r="QPE71" s="598">
        <f t="shared" ref="QPE71" si="5993">QPE64-QPE69</f>
        <v>0</v>
      </c>
      <c r="QPF71" s="607"/>
      <c r="QPG71" s="598">
        <f t="shared" ref="QPG71" si="5994">QPG64-QPG69</f>
        <v>0</v>
      </c>
      <c r="QPH71" s="607"/>
      <c r="QPI71" s="598">
        <f t="shared" ref="QPI71" si="5995">QPI64-QPI69</f>
        <v>0</v>
      </c>
      <c r="QPJ71" s="607"/>
      <c r="QPK71" s="598">
        <f t="shared" ref="QPK71" si="5996">QPK64-QPK69</f>
        <v>0</v>
      </c>
      <c r="QPL71" s="607"/>
      <c r="QPM71" s="598">
        <f t="shared" ref="QPM71" si="5997">QPM64-QPM69</f>
        <v>0</v>
      </c>
      <c r="QPN71" s="607"/>
      <c r="QPO71" s="598">
        <f t="shared" ref="QPO71" si="5998">QPO64-QPO69</f>
        <v>0</v>
      </c>
      <c r="QPP71" s="607"/>
      <c r="QPQ71" s="598">
        <f t="shared" ref="QPQ71" si="5999">QPQ64-QPQ69</f>
        <v>0</v>
      </c>
      <c r="QPR71" s="607"/>
      <c r="QPS71" s="598">
        <f t="shared" ref="QPS71" si="6000">QPS64-QPS69</f>
        <v>0</v>
      </c>
      <c r="QPT71" s="607"/>
      <c r="QPU71" s="598">
        <f t="shared" ref="QPU71" si="6001">QPU64-QPU69</f>
        <v>0</v>
      </c>
      <c r="QPV71" s="607"/>
      <c r="QPW71" s="598">
        <f t="shared" ref="QPW71" si="6002">QPW64-QPW69</f>
        <v>0</v>
      </c>
      <c r="QPX71" s="607"/>
      <c r="QPY71" s="598">
        <f t="shared" ref="QPY71" si="6003">QPY64-QPY69</f>
        <v>0</v>
      </c>
      <c r="QPZ71" s="607"/>
      <c r="QQA71" s="598">
        <f t="shared" ref="QQA71" si="6004">QQA64-QQA69</f>
        <v>0</v>
      </c>
      <c r="QQB71" s="607"/>
      <c r="QQC71" s="598">
        <f t="shared" ref="QQC71" si="6005">QQC64-QQC69</f>
        <v>0</v>
      </c>
      <c r="QQD71" s="607"/>
      <c r="QQE71" s="598">
        <f t="shared" ref="QQE71" si="6006">QQE64-QQE69</f>
        <v>0</v>
      </c>
      <c r="QQF71" s="607"/>
      <c r="QQG71" s="598">
        <f t="shared" ref="QQG71" si="6007">QQG64-QQG69</f>
        <v>0</v>
      </c>
      <c r="QQH71" s="607"/>
      <c r="QQI71" s="598">
        <f t="shared" ref="QQI71" si="6008">QQI64-QQI69</f>
        <v>0</v>
      </c>
      <c r="QQJ71" s="607"/>
      <c r="QQK71" s="598">
        <f t="shared" ref="QQK71" si="6009">QQK64-QQK69</f>
        <v>0</v>
      </c>
      <c r="QQL71" s="607"/>
      <c r="QQM71" s="598">
        <f t="shared" ref="QQM71" si="6010">QQM64-QQM69</f>
        <v>0</v>
      </c>
      <c r="QQN71" s="607"/>
      <c r="QQO71" s="598">
        <f t="shared" ref="QQO71" si="6011">QQO64-QQO69</f>
        <v>0</v>
      </c>
      <c r="QQP71" s="607"/>
      <c r="QQQ71" s="598">
        <f t="shared" ref="QQQ71" si="6012">QQQ64-QQQ69</f>
        <v>0</v>
      </c>
      <c r="QQR71" s="607"/>
      <c r="QQS71" s="598">
        <f t="shared" ref="QQS71" si="6013">QQS64-QQS69</f>
        <v>0</v>
      </c>
      <c r="QQT71" s="607"/>
      <c r="QQU71" s="598">
        <f t="shared" ref="QQU71" si="6014">QQU64-QQU69</f>
        <v>0</v>
      </c>
      <c r="QQV71" s="607"/>
      <c r="QQW71" s="598">
        <f t="shared" ref="QQW71" si="6015">QQW64-QQW69</f>
        <v>0</v>
      </c>
      <c r="QQX71" s="607"/>
      <c r="QQY71" s="598">
        <f t="shared" ref="QQY71" si="6016">QQY64-QQY69</f>
        <v>0</v>
      </c>
      <c r="QQZ71" s="607"/>
      <c r="QRA71" s="598">
        <f t="shared" ref="QRA71" si="6017">QRA64-QRA69</f>
        <v>0</v>
      </c>
      <c r="QRB71" s="607"/>
      <c r="QRC71" s="598">
        <f t="shared" ref="QRC71" si="6018">QRC64-QRC69</f>
        <v>0</v>
      </c>
      <c r="QRD71" s="607"/>
      <c r="QRE71" s="598">
        <f t="shared" ref="QRE71" si="6019">QRE64-QRE69</f>
        <v>0</v>
      </c>
      <c r="QRF71" s="607"/>
      <c r="QRG71" s="598">
        <f t="shared" ref="QRG71" si="6020">QRG64-QRG69</f>
        <v>0</v>
      </c>
      <c r="QRH71" s="607"/>
      <c r="QRI71" s="598">
        <f t="shared" ref="QRI71" si="6021">QRI64-QRI69</f>
        <v>0</v>
      </c>
      <c r="QRJ71" s="607"/>
      <c r="QRK71" s="598">
        <f t="shared" ref="QRK71" si="6022">QRK64-QRK69</f>
        <v>0</v>
      </c>
      <c r="QRL71" s="607"/>
      <c r="QRM71" s="598">
        <f t="shared" ref="QRM71" si="6023">QRM64-QRM69</f>
        <v>0</v>
      </c>
      <c r="QRN71" s="607"/>
      <c r="QRO71" s="598">
        <f t="shared" ref="QRO71" si="6024">QRO64-QRO69</f>
        <v>0</v>
      </c>
      <c r="QRP71" s="607"/>
      <c r="QRQ71" s="598">
        <f t="shared" ref="QRQ71" si="6025">QRQ64-QRQ69</f>
        <v>0</v>
      </c>
      <c r="QRR71" s="607"/>
      <c r="QRS71" s="598">
        <f t="shared" ref="QRS71" si="6026">QRS64-QRS69</f>
        <v>0</v>
      </c>
      <c r="QRT71" s="607"/>
      <c r="QRU71" s="598">
        <f t="shared" ref="QRU71" si="6027">QRU64-QRU69</f>
        <v>0</v>
      </c>
      <c r="QRV71" s="607"/>
      <c r="QRW71" s="598">
        <f t="shared" ref="QRW71" si="6028">QRW64-QRW69</f>
        <v>0</v>
      </c>
      <c r="QRX71" s="607"/>
      <c r="QRY71" s="598">
        <f t="shared" ref="QRY71" si="6029">QRY64-QRY69</f>
        <v>0</v>
      </c>
      <c r="QRZ71" s="607"/>
      <c r="QSA71" s="598">
        <f t="shared" ref="QSA71" si="6030">QSA64-QSA69</f>
        <v>0</v>
      </c>
      <c r="QSB71" s="607"/>
      <c r="QSC71" s="598">
        <f t="shared" ref="QSC71" si="6031">QSC64-QSC69</f>
        <v>0</v>
      </c>
      <c r="QSD71" s="607"/>
      <c r="QSE71" s="598">
        <f t="shared" ref="QSE71" si="6032">QSE64-QSE69</f>
        <v>0</v>
      </c>
      <c r="QSF71" s="607"/>
      <c r="QSG71" s="598">
        <f t="shared" ref="QSG71" si="6033">QSG64-QSG69</f>
        <v>0</v>
      </c>
      <c r="QSH71" s="607"/>
      <c r="QSI71" s="598">
        <f t="shared" ref="QSI71" si="6034">QSI64-QSI69</f>
        <v>0</v>
      </c>
      <c r="QSJ71" s="607"/>
      <c r="QSK71" s="598">
        <f t="shared" ref="QSK71" si="6035">QSK64-QSK69</f>
        <v>0</v>
      </c>
      <c r="QSL71" s="607"/>
      <c r="QSM71" s="598">
        <f t="shared" ref="QSM71" si="6036">QSM64-QSM69</f>
        <v>0</v>
      </c>
      <c r="QSN71" s="607"/>
      <c r="QSO71" s="598">
        <f t="shared" ref="QSO71" si="6037">QSO64-QSO69</f>
        <v>0</v>
      </c>
      <c r="QSP71" s="607"/>
      <c r="QSQ71" s="598">
        <f t="shared" ref="QSQ71" si="6038">QSQ64-QSQ69</f>
        <v>0</v>
      </c>
      <c r="QSR71" s="607"/>
      <c r="QSS71" s="598">
        <f t="shared" ref="QSS71" si="6039">QSS64-QSS69</f>
        <v>0</v>
      </c>
      <c r="QST71" s="607"/>
      <c r="QSU71" s="598">
        <f t="shared" ref="QSU71" si="6040">QSU64-QSU69</f>
        <v>0</v>
      </c>
      <c r="QSV71" s="607"/>
      <c r="QSW71" s="598">
        <f t="shared" ref="QSW71" si="6041">QSW64-QSW69</f>
        <v>0</v>
      </c>
      <c r="QSX71" s="607"/>
      <c r="QSY71" s="598">
        <f t="shared" ref="QSY71" si="6042">QSY64-QSY69</f>
        <v>0</v>
      </c>
      <c r="QSZ71" s="607"/>
      <c r="QTA71" s="598">
        <f t="shared" ref="QTA71" si="6043">QTA64-QTA69</f>
        <v>0</v>
      </c>
      <c r="QTB71" s="607"/>
      <c r="QTC71" s="598">
        <f t="shared" ref="QTC71" si="6044">QTC64-QTC69</f>
        <v>0</v>
      </c>
      <c r="QTD71" s="607"/>
      <c r="QTE71" s="598">
        <f t="shared" ref="QTE71" si="6045">QTE64-QTE69</f>
        <v>0</v>
      </c>
      <c r="QTF71" s="607"/>
      <c r="QTG71" s="598">
        <f t="shared" ref="QTG71" si="6046">QTG64-QTG69</f>
        <v>0</v>
      </c>
      <c r="QTH71" s="607"/>
      <c r="QTI71" s="598">
        <f t="shared" ref="QTI71" si="6047">QTI64-QTI69</f>
        <v>0</v>
      </c>
      <c r="QTJ71" s="607"/>
      <c r="QTK71" s="598">
        <f t="shared" ref="QTK71" si="6048">QTK64-QTK69</f>
        <v>0</v>
      </c>
      <c r="QTL71" s="607"/>
      <c r="QTM71" s="598">
        <f t="shared" ref="QTM71" si="6049">QTM64-QTM69</f>
        <v>0</v>
      </c>
      <c r="QTN71" s="607"/>
      <c r="QTO71" s="598">
        <f t="shared" ref="QTO71" si="6050">QTO64-QTO69</f>
        <v>0</v>
      </c>
      <c r="QTP71" s="607"/>
      <c r="QTQ71" s="598">
        <f t="shared" ref="QTQ71" si="6051">QTQ64-QTQ69</f>
        <v>0</v>
      </c>
      <c r="QTR71" s="607"/>
      <c r="QTS71" s="598">
        <f t="shared" ref="QTS71" si="6052">QTS64-QTS69</f>
        <v>0</v>
      </c>
      <c r="QTT71" s="607"/>
      <c r="QTU71" s="598">
        <f t="shared" ref="QTU71" si="6053">QTU64-QTU69</f>
        <v>0</v>
      </c>
      <c r="QTV71" s="607"/>
      <c r="QTW71" s="598">
        <f t="shared" ref="QTW71" si="6054">QTW64-QTW69</f>
        <v>0</v>
      </c>
      <c r="QTX71" s="607"/>
      <c r="QTY71" s="598">
        <f t="shared" ref="QTY71" si="6055">QTY64-QTY69</f>
        <v>0</v>
      </c>
      <c r="QTZ71" s="607"/>
      <c r="QUA71" s="598">
        <f t="shared" ref="QUA71" si="6056">QUA64-QUA69</f>
        <v>0</v>
      </c>
      <c r="QUB71" s="607"/>
      <c r="QUC71" s="598">
        <f t="shared" ref="QUC71" si="6057">QUC64-QUC69</f>
        <v>0</v>
      </c>
      <c r="QUD71" s="607"/>
      <c r="QUE71" s="598">
        <f t="shared" ref="QUE71" si="6058">QUE64-QUE69</f>
        <v>0</v>
      </c>
      <c r="QUF71" s="607"/>
      <c r="QUG71" s="598">
        <f t="shared" ref="QUG71" si="6059">QUG64-QUG69</f>
        <v>0</v>
      </c>
      <c r="QUH71" s="607"/>
      <c r="QUI71" s="598">
        <f t="shared" ref="QUI71" si="6060">QUI64-QUI69</f>
        <v>0</v>
      </c>
      <c r="QUJ71" s="607"/>
      <c r="QUK71" s="598">
        <f t="shared" ref="QUK71" si="6061">QUK64-QUK69</f>
        <v>0</v>
      </c>
      <c r="QUL71" s="607"/>
      <c r="QUM71" s="598">
        <f t="shared" ref="QUM71" si="6062">QUM64-QUM69</f>
        <v>0</v>
      </c>
      <c r="QUN71" s="607"/>
      <c r="QUO71" s="598">
        <f t="shared" ref="QUO71" si="6063">QUO64-QUO69</f>
        <v>0</v>
      </c>
      <c r="QUP71" s="607"/>
      <c r="QUQ71" s="598">
        <f t="shared" ref="QUQ71" si="6064">QUQ64-QUQ69</f>
        <v>0</v>
      </c>
      <c r="QUR71" s="607"/>
      <c r="QUS71" s="598">
        <f t="shared" ref="QUS71" si="6065">QUS64-QUS69</f>
        <v>0</v>
      </c>
      <c r="QUT71" s="607"/>
      <c r="QUU71" s="598">
        <f t="shared" ref="QUU71" si="6066">QUU64-QUU69</f>
        <v>0</v>
      </c>
      <c r="QUV71" s="607"/>
      <c r="QUW71" s="598">
        <f t="shared" ref="QUW71" si="6067">QUW64-QUW69</f>
        <v>0</v>
      </c>
      <c r="QUX71" s="607"/>
      <c r="QUY71" s="598">
        <f t="shared" ref="QUY71" si="6068">QUY64-QUY69</f>
        <v>0</v>
      </c>
      <c r="QUZ71" s="607"/>
      <c r="QVA71" s="598">
        <f t="shared" ref="QVA71" si="6069">QVA64-QVA69</f>
        <v>0</v>
      </c>
      <c r="QVB71" s="607"/>
      <c r="QVC71" s="598">
        <f t="shared" ref="QVC71" si="6070">QVC64-QVC69</f>
        <v>0</v>
      </c>
      <c r="QVD71" s="607"/>
      <c r="QVE71" s="598">
        <f t="shared" ref="QVE71" si="6071">QVE64-QVE69</f>
        <v>0</v>
      </c>
      <c r="QVF71" s="607"/>
      <c r="QVG71" s="598">
        <f t="shared" ref="QVG71" si="6072">QVG64-QVG69</f>
        <v>0</v>
      </c>
      <c r="QVH71" s="607"/>
      <c r="QVI71" s="598">
        <f t="shared" ref="QVI71" si="6073">QVI64-QVI69</f>
        <v>0</v>
      </c>
      <c r="QVJ71" s="607"/>
      <c r="QVK71" s="598">
        <f t="shared" ref="QVK71" si="6074">QVK64-QVK69</f>
        <v>0</v>
      </c>
      <c r="QVL71" s="607"/>
      <c r="QVM71" s="598">
        <f t="shared" ref="QVM71" si="6075">QVM64-QVM69</f>
        <v>0</v>
      </c>
      <c r="QVN71" s="607"/>
      <c r="QVO71" s="598">
        <f t="shared" ref="QVO71" si="6076">QVO64-QVO69</f>
        <v>0</v>
      </c>
      <c r="QVP71" s="607"/>
      <c r="QVQ71" s="598">
        <f t="shared" ref="QVQ71" si="6077">QVQ64-QVQ69</f>
        <v>0</v>
      </c>
      <c r="QVR71" s="607"/>
      <c r="QVS71" s="598">
        <f t="shared" ref="QVS71" si="6078">QVS64-QVS69</f>
        <v>0</v>
      </c>
      <c r="QVT71" s="607"/>
      <c r="QVU71" s="598">
        <f t="shared" ref="QVU71" si="6079">QVU64-QVU69</f>
        <v>0</v>
      </c>
      <c r="QVV71" s="607"/>
      <c r="QVW71" s="598">
        <f t="shared" ref="QVW71" si="6080">QVW64-QVW69</f>
        <v>0</v>
      </c>
      <c r="QVX71" s="607"/>
      <c r="QVY71" s="598">
        <f t="shared" ref="QVY71" si="6081">QVY64-QVY69</f>
        <v>0</v>
      </c>
      <c r="QVZ71" s="607"/>
      <c r="QWA71" s="598">
        <f t="shared" ref="QWA71" si="6082">QWA64-QWA69</f>
        <v>0</v>
      </c>
      <c r="QWB71" s="607"/>
      <c r="QWC71" s="598">
        <f t="shared" ref="QWC71" si="6083">QWC64-QWC69</f>
        <v>0</v>
      </c>
      <c r="QWD71" s="607"/>
      <c r="QWE71" s="598">
        <f t="shared" ref="QWE71" si="6084">QWE64-QWE69</f>
        <v>0</v>
      </c>
      <c r="QWF71" s="607"/>
      <c r="QWG71" s="598">
        <f t="shared" ref="QWG71" si="6085">QWG64-QWG69</f>
        <v>0</v>
      </c>
      <c r="QWH71" s="607"/>
      <c r="QWI71" s="598">
        <f t="shared" ref="QWI71" si="6086">QWI64-QWI69</f>
        <v>0</v>
      </c>
      <c r="QWJ71" s="607"/>
      <c r="QWK71" s="598">
        <f t="shared" ref="QWK71" si="6087">QWK64-QWK69</f>
        <v>0</v>
      </c>
      <c r="QWL71" s="607"/>
      <c r="QWM71" s="598">
        <f t="shared" ref="QWM71" si="6088">QWM64-QWM69</f>
        <v>0</v>
      </c>
      <c r="QWN71" s="607"/>
      <c r="QWO71" s="598">
        <f t="shared" ref="QWO71" si="6089">QWO64-QWO69</f>
        <v>0</v>
      </c>
      <c r="QWP71" s="607"/>
      <c r="QWQ71" s="598">
        <f t="shared" ref="QWQ71" si="6090">QWQ64-QWQ69</f>
        <v>0</v>
      </c>
      <c r="QWR71" s="607"/>
      <c r="QWS71" s="598">
        <f t="shared" ref="QWS71" si="6091">QWS64-QWS69</f>
        <v>0</v>
      </c>
      <c r="QWT71" s="607"/>
      <c r="QWU71" s="598">
        <f t="shared" ref="QWU71" si="6092">QWU64-QWU69</f>
        <v>0</v>
      </c>
      <c r="QWV71" s="607"/>
      <c r="QWW71" s="598">
        <f t="shared" ref="QWW71" si="6093">QWW64-QWW69</f>
        <v>0</v>
      </c>
      <c r="QWX71" s="607"/>
      <c r="QWY71" s="598">
        <f t="shared" ref="QWY71" si="6094">QWY64-QWY69</f>
        <v>0</v>
      </c>
      <c r="QWZ71" s="607"/>
      <c r="QXA71" s="598">
        <f t="shared" ref="QXA71" si="6095">QXA64-QXA69</f>
        <v>0</v>
      </c>
      <c r="QXB71" s="607"/>
      <c r="QXC71" s="598">
        <f t="shared" ref="QXC71" si="6096">QXC64-QXC69</f>
        <v>0</v>
      </c>
      <c r="QXD71" s="607"/>
      <c r="QXE71" s="598">
        <f t="shared" ref="QXE71" si="6097">QXE64-QXE69</f>
        <v>0</v>
      </c>
      <c r="QXF71" s="607"/>
      <c r="QXG71" s="598">
        <f t="shared" ref="QXG71" si="6098">QXG64-QXG69</f>
        <v>0</v>
      </c>
      <c r="QXH71" s="607"/>
      <c r="QXI71" s="598">
        <f t="shared" ref="QXI71" si="6099">QXI64-QXI69</f>
        <v>0</v>
      </c>
      <c r="QXJ71" s="607"/>
      <c r="QXK71" s="598">
        <f t="shared" ref="QXK71" si="6100">QXK64-QXK69</f>
        <v>0</v>
      </c>
      <c r="QXL71" s="607"/>
      <c r="QXM71" s="598">
        <f t="shared" ref="QXM71" si="6101">QXM64-QXM69</f>
        <v>0</v>
      </c>
      <c r="QXN71" s="607"/>
      <c r="QXO71" s="598">
        <f t="shared" ref="QXO71" si="6102">QXO64-QXO69</f>
        <v>0</v>
      </c>
      <c r="QXP71" s="607"/>
      <c r="QXQ71" s="598">
        <f t="shared" ref="QXQ71" si="6103">QXQ64-QXQ69</f>
        <v>0</v>
      </c>
      <c r="QXR71" s="607"/>
      <c r="QXS71" s="598">
        <f t="shared" ref="QXS71" si="6104">QXS64-QXS69</f>
        <v>0</v>
      </c>
      <c r="QXT71" s="607"/>
      <c r="QXU71" s="598">
        <f t="shared" ref="QXU71" si="6105">QXU64-QXU69</f>
        <v>0</v>
      </c>
      <c r="QXV71" s="607"/>
      <c r="QXW71" s="598">
        <f t="shared" ref="QXW71" si="6106">QXW64-QXW69</f>
        <v>0</v>
      </c>
      <c r="QXX71" s="607"/>
      <c r="QXY71" s="598">
        <f t="shared" ref="QXY71" si="6107">QXY64-QXY69</f>
        <v>0</v>
      </c>
      <c r="QXZ71" s="607"/>
      <c r="QYA71" s="598">
        <f t="shared" ref="QYA71" si="6108">QYA64-QYA69</f>
        <v>0</v>
      </c>
      <c r="QYB71" s="607"/>
      <c r="QYC71" s="598">
        <f t="shared" ref="QYC71" si="6109">QYC64-QYC69</f>
        <v>0</v>
      </c>
      <c r="QYD71" s="607"/>
      <c r="QYE71" s="598">
        <f t="shared" ref="QYE71" si="6110">QYE64-QYE69</f>
        <v>0</v>
      </c>
      <c r="QYF71" s="607"/>
      <c r="QYG71" s="598">
        <f t="shared" ref="QYG71" si="6111">QYG64-QYG69</f>
        <v>0</v>
      </c>
      <c r="QYH71" s="607"/>
      <c r="QYI71" s="598">
        <f t="shared" ref="QYI71" si="6112">QYI64-QYI69</f>
        <v>0</v>
      </c>
      <c r="QYJ71" s="607"/>
      <c r="QYK71" s="598">
        <f t="shared" ref="QYK71" si="6113">QYK64-QYK69</f>
        <v>0</v>
      </c>
      <c r="QYL71" s="607"/>
      <c r="QYM71" s="598">
        <f t="shared" ref="QYM71" si="6114">QYM64-QYM69</f>
        <v>0</v>
      </c>
      <c r="QYN71" s="607"/>
      <c r="QYO71" s="598">
        <f t="shared" ref="QYO71" si="6115">QYO64-QYO69</f>
        <v>0</v>
      </c>
      <c r="QYP71" s="607"/>
      <c r="QYQ71" s="598">
        <f t="shared" ref="QYQ71" si="6116">QYQ64-QYQ69</f>
        <v>0</v>
      </c>
      <c r="QYR71" s="607"/>
      <c r="QYS71" s="598">
        <f t="shared" ref="QYS71" si="6117">QYS64-QYS69</f>
        <v>0</v>
      </c>
      <c r="QYT71" s="607"/>
      <c r="QYU71" s="598">
        <f t="shared" ref="QYU71" si="6118">QYU64-QYU69</f>
        <v>0</v>
      </c>
      <c r="QYV71" s="607"/>
      <c r="QYW71" s="598">
        <f t="shared" ref="QYW71" si="6119">QYW64-QYW69</f>
        <v>0</v>
      </c>
      <c r="QYX71" s="607"/>
      <c r="QYY71" s="598">
        <f t="shared" ref="QYY71" si="6120">QYY64-QYY69</f>
        <v>0</v>
      </c>
      <c r="QYZ71" s="607"/>
      <c r="QZA71" s="598">
        <f t="shared" ref="QZA71" si="6121">QZA64-QZA69</f>
        <v>0</v>
      </c>
      <c r="QZB71" s="607"/>
      <c r="QZC71" s="598">
        <f t="shared" ref="QZC71" si="6122">QZC64-QZC69</f>
        <v>0</v>
      </c>
      <c r="QZD71" s="607"/>
      <c r="QZE71" s="598">
        <f t="shared" ref="QZE71" si="6123">QZE64-QZE69</f>
        <v>0</v>
      </c>
      <c r="QZF71" s="607"/>
      <c r="QZG71" s="598">
        <f t="shared" ref="QZG71" si="6124">QZG64-QZG69</f>
        <v>0</v>
      </c>
      <c r="QZH71" s="607"/>
      <c r="QZI71" s="598">
        <f t="shared" ref="QZI71" si="6125">QZI64-QZI69</f>
        <v>0</v>
      </c>
      <c r="QZJ71" s="607"/>
      <c r="QZK71" s="598">
        <f t="shared" ref="QZK71" si="6126">QZK64-QZK69</f>
        <v>0</v>
      </c>
      <c r="QZL71" s="607"/>
      <c r="QZM71" s="598">
        <f t="shared" ref="QZM71" si="6127">QZM64-QZM69</f>
        <v>0</v>
      </c>
      <c r="QZN71" s="607"/>
      <c r="QZO71" s="598">
        <f t="shared" ref="QZO71" si="6128">QZO64-QZO69</f>
        <v>0</v>
      </c>
      <c r="QZP71" s="607"/>
      <c r="QZQ71" s="598">
        <f t="shared" ref="QZQ71" si="6129">QZQ64-QZQ69</f>
        <v>0</v>
      </c>
      <c r="QZR71" s="607"/>
      <c r="QZS71" s="598">
        <f t="shared" ref="QZS71" si="6130">QZS64-QZS69</f>
        <v>0</v>
      </c>
      <c r="QZT71" s="607"/>
      <c r="QZU71" s="598">
        <f t="shared" ref="QZU71" si="6131">QZU64-QZU69</f>
        <v>0</v>
      </c>
      <c r="QZV71" s="607"/>
      <c r="QZW71" s="598">
        <f t="shared" ref="QZW71" si="6132">QZW64-QZW69</f>
        <v>0</v>
      </c>
      <c r="QZX71" s="607"/>
      <c r="QZY71" s="598">
        <f t="shared" ref="QZY71" si="6133">QZY64-QZY69</f>
        <v>0</v>
      </c>
      <c r="QZZ71" s="607"/>
      <c r="RAA71" s="598">
        <f t="shared" ref="RAA71" si="6134">RAA64-RAA69</f>
        <v>0</v>
      </c>
      <c r="RAB71" s="607"/>
      <c r="RAC71" s="598">
        <f t="shared" ref="RAC71" si="6135">RAC64-RAC69</f>
        <v>0</v>
      </c>
      <c r="RAD71" s="607"/>
      <c r="RAE71" s="598">
        <f t="shared" ref="RAE71" si="6136">RAE64-RAE69</f>
        <v>0</v>
      </c>
      <c r="RAF71" s="607"/>
      <c r="RAG71" s="598">
        <f t="shared" ref="RAG71" si="6137">RAG64-RAG69</f>
        <v>0</v>
      </c>
      <c r="RAH71" s="607"/>
      <c r="RAI71" s="598">
        <f t="shared" ref="RAI71" si="6138">RAI64-RAI69</f>
        <v>0</v>
      </c>
      <c r="RAJ71" s="607"/>
      <c r="RAK71" s="598">
        <f t="shared" ref="RAK71" si="6139">RAK64-RAK69</f>
        <v>0</v>
      </c>
      <c r="RAL71" s="607"/>
      <c r="RAM71" s="598">
        <f t="shared" ref="RAM71" si="6140">RAM64-RAM69</f>
        <v>0</v>
      </c>
      <c r="RAN71" s="607"/>
      <c r="RAO71" s="598">
        <f t="shared" ref="RAO71" si="6141">RAO64-RAO69</f>
        <v>0</v>
      </c>
      <c r="RAP71" s="607"/>
      <c r="RAQ71" s="598">
        <f t="shared" ref="RAQ71" si="6142">RAQ64-RAQ69</f>
        <v>0</v>
      </c>
      <c r="RAR71" s="607"/>
      <c r="RAS71" s="598">
        <f t="shared" ref="RAS71" si="6143">RAS64-RAS69</f>
        <v>0</v>
      </c>
      <c r="RAT71" s="607"/>
      <c r="RAU71" s="598">
        <f t="shared" ref="RAU71" si="6144">RAU64-RAU69</f>
        <v>0</v>
      </c>
      <c r="RAV71" s="607"/>
      <c r="RAW71" s="598">
        <f t="shared" ref="RAW71" si="6145">RAW64-RAW69</f>
        <v>0</v>
      </c>
      <c r="RAX71" s="607"/>
      <c r="RAY71" s="598">
        <f t="shared" ref="RAY71" si="6146">RAY64-RAY69</f>
        <v>0</v>
      </c>
      <c r="RAZ71" s="607"/>
      <c r="RBA71" s="598">
        <f t="shared" ref="RBA71" si="6147">RBA64-RBA69</f>
        <v>0</v>
      </c>
      <c r="RBB71" s="607"/>
      <c r="RBC71" s="598">
        <f t="shared" ref="RBC71" si="6148">RBC64-RBC69</f>
        <v>0</v>
      </c>
      <c r="RBD71" s="607"/>
      <c r="RBE71" s="598">
        <f t="shared" ref="RBE71" si="6149">RBE64-RBE69</f>
        <v>0</v>
      </c>
      <c r="RBF71" s="607"/>
      <c r="RBG71" s="598">
        <f t="shared" ref="RBG71" si="6150">RBG64-RBG69</f>
        <v>0</v>
      </c>
      <c r="RBH71" s="607"/>
      <c r="RBI71" s="598">
        <f t="shared" ref="RBI71" si="6151">RBI64-RBI69</f>
        <v>0</v>
      </c>
      <c r="RBJ71" s="607"/>
      <c r="RBK71" s="598">
        <f t="shared" ref="RBK71" si="6152">RBK64-RBK69</f>
        <v>0</v>
      </c>
      <c r="RBL71" s="607"/>
      <c r="RBM71" s="598">
        <f t="shared" ref="RBM71" si="6153">RBM64-RBM69</f>
        <v>0</v>
      </c>
      <c r="RBN71" s="607"/>
      <c r="RBO71" s="598">
        <f t="shared" ref="RBO71" si="6154">RBO64-RBO69</f>
        <v>0</v>
      </c>
      <c r="RBP71" s="607"/>
      <c r="RBQ71" s="598">
        <f t="shared" ref="RBQ71" si="6155">RBQ64-RBQ69</f>
        <v>0</v>
      </c>
      <c r="RBR71" s="607"/>
      <c r="RBS71" s="598">
        <f t="shared" ref="RBS71" si="6156">RBS64-RBS69</f>
        <v>0</v>
      </c>
      <c r="RBT71" s="607"/>
      <c r="RBU71" s="598">
        <f t="shared" ref="RBU71" si="6157">RBU64-RBU69</f>
        <v>0</v>
      </c>
      <c r="RBV71" s="607"/>
      <c r="RBW71" s="598">
        <f t="shared" ref="RBW71" si="6158">RBW64-RBW69</f>
        <v>0</v>
      </c>
      <c r="RBX71" s="607"/>
      <c r="RBY71" s="598">
        <f t="shared" ref="RBY71" si="6159">RBY64-RBY69</f>
        <v>0</v>
      </c>
      <c r="RBZ71" s="607"/>
      <c r="RCA71" s="598">
        <f t="shared" ref="RCA71" si="6160">RCA64-RCA69</f>
        <v>0</v>
      </c>
      <c r="RCB71" s="607"/>
      <c r="RCC71" s="598">
        <f t="shared" ref="RCC71" si="6161">RCC64-RCC69</f>
        <v>0</v>
      </c>
      <c r="RCD71" s="607"/>
      <c r="RCE71" s="598">
        <f t="shared" ref="RCE71" si="6162">RCE64-RCE69</f>
        <v>0</v>
      </c>
      <c r="RCF71" s="607"/>
      <c r="RCG71" s="598">
        <f t="shared" ref="RCG71" si="6163">RCG64-RCG69</f>
        <v>0</v>
      </c>
      <c r="RCH71" s="607"/>
      <c r="RCI71" s="598">
        <f t="shared" ref="RCI71" si="6164">RCI64-RCI69</f>
        <v>0</v>
      </c>
      <c r="RCJ71" s="607"/>
      <c r="RCK71" s="598">
        <f t="shared" ref="RCK71" si="6165">RCK64-RCK69</f>
        <v>0</v>
      </c>
      <c r="RCL71" s="607"/>
      <c r="RCM71" s="598">
        <f t="shared" ref="RCM71" si="6166">RCM64-RCM69</f>
        <v>0</v>
      </c>
      <c r="RCN71" s="607"/>
      <c r="RCO71" s="598">
        <f t="shared" ref="RCO71" si="6167">RCO64-RCO69</f>
        <v>0</v>
      </c>
      <c r="RCP71" s="607"/>
      <c r="RCQ71" s="598">
        <f t="shared" ref="RCQ71" si="6168">RCQ64-RCQ69</f>
        <v>0</v>
      </c>
      <c r="RCR71" s="607"/>
      <c r="RCS71" s="598">
        <f t="shared" ref="RCS71" si="6169">RCS64-RCS69</f>
        <v>0</v>
      </c>
      <c r="RCT71" s="607"/>
      <c r="RCU71" s="598">
        <f t="shared" ref="RCU71" si="6170">RCU64-RCU69</f>
        <v>0</v>
      </c>
      <c r="RCV71" s="607"/>
      <c r="RCW71" s="598">
        <f t="shared" ref="RCW71" si="6171">RCW64-RCW69</f>
        <v>0</v>
      </c>
      <c r="RCX71" s="607"/>
      <c r="RCY71" s="598">
        <f t="shared" ref="RCY71" si="6172">RCY64-RCY69</f>
        <v>0</v>
      </c>
      <c r="RCZ71" s="607"/>
      <c r="RDA71" s="598">
        <f t="shared" ref="RDA71" si="6173">RDA64-RDA69</f>
        <v>0</v>
      </c>
      <c r="RDB71" s="607"/>
      <c r="RDC71" s="598">
        <f t="shared" ref="RDC71" si="6174">RDC64-RDC69</f>
        <v>0</v>
      </c>
      <c r="RDD71" s="607"/>
      <c r="RDE71" s="598">
        <f t="shared" ref="RDE71" si="6175">RDE64-RDE69</f>
        <v>0</v>
      </c>
      <c r="RDF71" s="607"/>
      <c r="RDG71" s="598">
        <f t="shared" ref="RDG71" si="6176">RDG64-RDG69</f>
        <v>0</v>
      </c>
      <c r="RDH71" s="607"/>
      <c r="RDI71" s="598">
        <f t="shared" ref="RDI71" si="6177">RDI64-RDI69</f>
        <v>0</v>
      </c>
      <c r="RDJ71" s="607"/>
      <c r="RDK71" s="598">
        <f t="shared" ref="RDK71" si="6178">RDK64-RDK69</f>
        <v>0</v>
      </c>
      <c r="RDL71" s="607"/>
      <c r="RDM71" s="598">
        <f t="shared" ref="RDM71" si="6179">RDM64-RDM69</f>
        <v>0</v>
      </c>
      <c r="RDN71" s="607"/>
      <c r="RDO71" s="598">
        <f t="shared" ref="RDO71" si="6180">RDO64-RDO69</f>
        <v>0</v>
      </c>
      <c r="RDP71" s="607"/>
      <c r="RDQ71" s="598">
        <f t="shared" ref="RDQ71" si="6181">RDQ64-RDQ69</f>
        <v>0</v>
      </c>
      <c r="RDR71" s="607"/>
      <c r="RDS71" s="598">
        <f t="shared" ref="RDS71" si="6182">RDS64-RDS69</f>
        <v>0</v>
      </c>
      <c r="RDT71" s="607"/>
      <c r="RDU71" s="598">
        <f t="shared" ref="RDU71" si="6183">RDU64-RDU69</f>
        <v>0</v>
      </c>
      <c r="RDV71" s="607"/>
      <c r="RDW71" s="598">
        <f t="shared" ref="RDW71" si="6184">RDW64-RDW69</f>
        <v>0</v>
      </c>
      <c r="RDX71" s="607"/>
      <c r="RDY71" s="598">
        <f t="shared" ref="RDY71" si="6185">RDY64-RDY69</f>
        <v>0</v>
      </c>
      <c r="RDZ71" s="607"/>
      <c r="REA71" s="598">
        <f t="shared" ref="REA71" si="6186">REA64-REA69</f>
        <v>0</v>
      </c>
      <c r="REB71" s="607"/>
      <c r="REC71" s="598">
        <f t="shared" ref="REC71" si="6187">REC64-REC69</f>
        <v>0</v>
      </c>
      <c r="RED71" s="607"/>
      <c r="REE71" s="598">
        <f t="shared" ref="REE71" si="6188">REE64-REE69</f>
        <v>0</v>
      </c>
      <c r="REF71" s="607"/>
      <c r="REG71" s="598">
        <f t="shared" ref="REG71" si="6189">REG64-REG69</f>
        <v>0</v>
      </c>
      <c r="REH71" s="607"/>
      <c r="REI71" s="598">
        <f t="shared" ref="REI71" si="6190">REI64-REI69</f>
        <v>0</v>
      </c>
      <c r="REJ71" s="607"/>
      <c r="REK71" s="598">
        <f t="shared" ref="REK71" si="6191">REK64-REK69</f>
        <v>0</v>
      </c>
      <c r="REL71" s="607"/>
      <c r="REM71" s="598">
        <f t="shared" ref="REM71" si="6192">REM64-REM69</f>
        <v>0</v>
      </c>
      <c r="REN71" s="607"/>
      <c r="REO71" s="598">
        <f t="shared" ref="REO71" si="6193">REO64-REO69</f>
        <v>0</v>
      </c>
      <c r="REP71" s="607"/>
      <c r="REQ71" s="598">
        <f t="shared" ref="REQ71" si="6194">REQ64-REQ69</f>
        <v>0</v>
      </c>
      <c r="RER71" s="607"/>
      <c r="RES71" s="598">
        <f t="shared" ref="RES71" si="6195">RES64-RES69</f>
        <v>0</v>
      </c>
      <c r="RET71" s="607"/>
      <c r="REU71" s="598">
        <f t="shared" ref="REU71" si="6196">REU64-REU69</f>
        <v>0</v>
      </c>
      <c r="REV71" s="607"/>
      <c r="REW71" s="598">
        <f t="shared" ref="REW71" si="6197">REW64-REW69</f>
        <v>0</v>
      </c>
      <c r="REX71" s="607"/>
      <c r="REY71" s="598">
        <f t="shared" ref="REY71" si="6198">REY64-REY69</f>
        <v>0</v>
      </c>
      <c r="REZ71" s="607"/>
      <c r="RFA71" s="598">
        <f t="shared" ref="RFA71" si="6199">RFA64-RFA69</f>
        <v>0</v>
      </c>
      <c r="RFB71" s="607"/>
      <c r="RFC71" s="598">
        <f t="shared" ref="RFC71" si="6200">RFC64-RFC69</f>
        <v>0</v>
      </c>
      <c r="RFD71" s="607"/>
      <c r="RFE71" s="598">
        <f t="shared" ref="RFE71" si="6201">RFE64-RFE69</f>
        <v>0</v>
      </c>
      <c r="RFF71" s="607"/>
      <c r="RFG71" s="598">
        <f t="shared" ref="RFG71" si="6202">RFG64-RFG69</f>
        <v>0</v>
      </c>
      <c r="RFH71" s="607"/>
      <c r="RFI71" s="598">
        <f t="shared" ref="RFI71" si="6203">RFI64-RFI69</f>
        <v>0</v>
      </c>
      <c r="RFJ71" s="607"/>
      <c r="RFK71" s="598">
        <f t="shared" ref="RFK71" si="6204">RFK64-RFK69</f>
        <v>0</v>
      </c>
      <c r="RFL71" s="607"/>
      <c r="RFM71" s="598">
        <f t="shared" ref="RFM71" si="6205">RFM64-RFM69</f>
        <v>0</v>
      </c>
      <c r="RFN71" s="607"/>
      <c r="RFO71" s="598">
        <f t="shared" ref="RFO71" si="6206">RFO64-RFO69</f>
        <v>0</v>
      </c>
      <c r="RFP71" s="607"/>
      <c r="RFQ71" s="598">
        <f t="shared" ref="RFQ71" si="6207">RFQ64-RFQ69</f>
        <v>0</v>
      </c>
      <c r="RFR71" s="607"/>
      <c r="RFS71" s="598">
        <f t="shared" ref="RFS71" si="6208">RFS64-RFS69</f>
        <v>0</v>
      </c>
      <c r="RFT71" s="607"/>
      <c r="RFU71" s="598">
        <f t="shared" ref="RFU71" si="6209">RFU64-RFU69</f>
        <v>0</v>
      </c>
      <c r="RFV71" s="607"/>
      <c r="RFW71" s="598">
        <f t="shared" ref="RFW71" si="6210">RFW64-RFW69</f>
        <v>0</v>
      </c>
      <c r="RFX71" s="607"/>
      <c r="RFY71" s="598">
        <f t="shared" ref="RFY71" si="6211">RFY64-RFY69</f>
        <v>0</v>
      </c>
      <c r="RFZ71" s="607"/>
      <c r="RGA71" s="598">
        <f t="shared" ref="RGA71" si="6212">RGA64-RGA69</f>
        <v>0</v>
      </c>
      <c r="RGB71" s="607"/>
      <c r="RGC71" s="598">
        <f t="shared" ref="RGC71" si="6213">RGC64-RGC69</f>
        <v>0</v>
      </c>
      <c r="RGD71" s="607"/>
      <c r="RGE71" s="598">
        <f t="shared" ref="RGE71" si="6214">RGE64-RGE69</f>
        <v>0</v>
      </c>
      <c r="RGF71" s="607"/>
      <c r="RGG71" s="598">
        <f t="shared" ref="RGG71" si="6215">RGG64-RGG69</f>
        <v>0</v>
      </c>
      <c r="RGH71" s="607"/>
      <c r="RGI71" s="598">
        <f t="shared" ref="RGI71" si="6216">RGI64-RGI69</f>
        <v>0</v>
      </c>
      <c r="RGJ71" s="607"/>
      <c r="RGK71" s="598">
        <f t="shared" ref="RGK71" si="6217">RGK64-RGK69</f>
        <v>0</v>
      </c>
      <c r="RGL71" s="607"/>
      <c r="RGM71" s="598">
        <f t="shared" ref="RGM71" si="6218">RGM64-RGM69</f>
        <v>0</v>
      </c>
      <c r="RGN71" s="607"/>
      <c r="RGO71" s="598">
        <f t="shared" ref="RGO71" si="6219">RGO64-RGO69</f>
        <v>0</v>
      </c>
      <c r="RGP71" s="607"/>
      <c r="RGQ71" s="598">
        <f t="shared" ref="RGQ71" si="6220">RGQ64-RGQ69</f>
        <v>0</v>
      </c>
      <c r="RGR71" s="607"/>
      <c r="RGS71" s="598">
        <f t="shared" ref="RGS71" si="6221">RGS64-RGS69</f>
        <v>0</v>
      </c>
      <c r="RGT71" s="607"/>
      <c r="RGU71" s="598">
        <f t="shared" ref="RGU71" si="6222">RGU64-RGU69</f>
        <v>0</v>
      </c>
      <c r="RGV71" s="607"/>
      <c r="RGW71" s="598">
        <f t="shared" ref="RGW71" si="6223">RGW64-RGW69</f>
        <v>0</v>
      </c>
      <c r="RGX71" s="607"/>
      <c r="RGY71" s="598">
        <f t="shared" ref="RGY71" si="6224">RGY64-RGY69</f>
        <v>0</v>
      </c>
      <c r="RGZ71" s="607"/>
      <c r="RHA71" s="598">
        <f t="shared" ref="RHA71" si="6225">RHA64-RHA69</f>
        <v>0</v>
      </c>
      <c r="RHB71" s="607"/>
      <c r="RHC71" s="598">
        <f t="shared" ref="RHC71" si="6226">RHC64-RHC69</f>
        <v>0</v>
      </c>
      <c r="RHD71" s="607"/>
      <c r="RHE71" s="598">
        <f t="shared" ref="RHE71" si="6227">RHE64-RHE69</f>
        <v>0</v>
      </c>
      <c r="RHF71" s="607"/>
      <c r="RHG71" s="598">
        <f t="shared" ref="RHG71" si="6228">RHG64-RHG69</f>
        <v>0</v>
      </c>
      <c r="RHH71" s="607"/>
      <c r="RHI71" s="598">
        <f t="shared" ref="RHI71" si="6229">RHI64-RHI69</f>
        <v>0</v>
      </c>
      <c r="RHJ71" s="607"/>
      <c r="RHK71" s="598">
        <f t="shared" ref="RHK71" si="6230">RHK64-RHK69</f>
        <v>0</v>
      </c>
      <c r="RHL71" s="607"/>
      <c r="RHM71" s="598">
        <f t="shared" ref="RHM71" si="6231">RHM64-RHM69</f>
        <v>0</v>
      </c>
      <c r="RHN71" s="607"/>
      <c r="RHO71" s="598">
        <f t="shared" ref="RHO71" si="6232">RHO64-RHO69</f>
        <v>0</v>
      </c>
      <c r="RHP71" s="607"/>
      <c r="RHQ71" s="598">
        <f t="shared" ref="RHQ71" si="6233">RHQ64-RHQ69</f>
        <v>0</v>
      </c>
      <c r="RHR71" s="607"/>
      <c r="RHS71" s="598">
        <f t="shared" ref="RHS71" si="6234">RHS64-RHS69</f>
        <v>0</v>
      </c>
      <c r="RHT71" s="607"/>
      <c r="RHU71" s="598">
        <f t="shared" ref="RHU71" si="6235">RHU64-RHU69</f>
        <v>0</v>
      </c>
      <c r="RHV71" s="607"/>
      <c r="RHW71" s="598">
        <f t="shared" ref="RHW71" si="6236">RHW64-RHW69</f>
        <v>0</v>
      </c>
      <c r="RHX71" s="607"/>
      <c r="RHY71" s="598">
        <f t="shared" ref="RHY71" si="6237">RHY64-RHY69</f>
        <v>0</v>
      </c>
      <c r="RHZ71" s="607"/>
      <c r="RIA71" s="598">
        <f t="shared" ref="RIA71" si="6238">RIA64-RIA69</f>
        <v>0</v>
      </c>
      <c r="RIB71" s="607"/>
      <c r="RIC71" s="598">
        <f t="shared" ref="RIC71" si="6239">RIC64-RIC69</f>
        <v>0</v>
      </c>
      <c r="RID71" s="607"/>
      <c r="RIE71" s="598">
        <f t="shared" ref="RIE71" si="6240">RIE64-RIE69</f>
        <v>0</v>
      </c>
      <c r="RIF71" s="607"/>
      <c r="RIG71" s="598">
        <f t="shared" ref="RIG71" si="6241">RIG64-RIG69</f>
        <v>0</v>
      </c>
      <c r="RIH71" s="607"/>
      <c r="RII71" s="598">
        <f t="shared" ref="RII71" si="6242">RII64-RII69</f>
        <v>0</v>
      </c>
      <c r="RIJ71" s="607"/>
      <c r="RIK71" s="598">
        <f t="shared" ref="RIK71" si="6243">RIK64-RIK69</f>
        <v>0</v>
      </c>
      <c r="RIL71" s="607"/>
      <c r="RIM71" s="598">
        <f t="shared" ref="RIM71" si="6244">RIM64-RIM69</f>
        <v>0</v>
      </c>
      <c r="RIN71" s="607"/>
      <c r="RIO71" s="598">
        <f t="shared" ref="RIO71" si="6245">RIO64-RIO69</f>
        <v>0</v>
      </c>
      <c r="RIP71" s="607"/>
      <c r="RIQ71" s="598">
        <f t="shared" ref="RIQ71" si="6246">RIQ64-RIQ69</f>
        <v>0</v>
      </c>
      <c r="RIR71" s="607"/>
      <c r="RIS71" s="598">
        <f t="shared" ref="RIS71" si="6247">RIS64-RIS69</f>
        <v>0</v>
      </c>
      <c r="RIT71" s="607"/>
      <c r="RIU71" s="598">
        <f t="shared" ref="RIU71" si="6248">RIU64-RIU69</f>
        <v>0</v>
      </c>
      <c r="RIV71" s="607"/>
      <c r="RIW71" s="598">
        <f t="shared" ref="RIW71" si="6249">RIW64-RIW69</f>
        <v>0</v>
      </c>
      <c r="RIX71" s="607"/>
      <c r="RIY71" s="598">
        <f t="shared" ref="RIY71" si="6250">RIY64-RIY69</f>
        <v>0</v>
      </c>
      <c r="RIZ71" s="607"/>
      <c r="RJA71" s="598">
        <f t="shared" ref="RJA71" si="6251">RJA64-RJA69</f>
        <v>0</v>
      </c>
      <c r="RJB71" s="607"/>
      <c r="RJC71" s="598">
        <f t="shared" ref="RJC71" si="6252">RJC64-RJC69</f>
        <v>0</v>
      </c>
      <c r="RJD71" s="607"/>
      <c r="RJE71" s="598">
        <f t="shared" ref="RJE71" si="6253">RJE64-RJE69</f>
        <v>0</v>
      </c>
      <c r="RJF71" s="607"/>
      <c r="RJG71" s="598">
        <f t="shared" ref="RJG71" si="6254">RJG64-RJG69</f>
        <v>0</v>
      </c>
      <c r="RJH71" s="607"/>
      <c r="RJI71" s="598">
        <f t="shared" ref="RJI71" si="6255">RJI64-RJI69</f>
        <v>0</v>
      </c>
      <c r="RJJ71" s="607"/>
      <c r="RJK71" s="598">
        <f t="shared" ref="RJK71" si="6256">RJK64-RJK69</f>
        <v>0</v>
      </c>
      <c r="RJL71" s="607"/>
      <c r="RJM71" s="598">
        <f t="shared" ref="RJM71" si="6257">RJM64-RJM69</f>
        <v>0</v>
      </c>
      <c r="RJN71" s="607"/>
      <c r="RJO71" s="598">
        <f t="shared" ref="RJO71" si="6258">RJO64-RJO69</f>
        <v>0</v>
      </c>
      <c r="RJP71" s="607"/>
      <c r="RJQ71" s="598">
        <f t="shared" ref="RJQ71" si="6259">RJQ64-RJQ69</f>
        <v>0</v>
      </c>
      <c r="RJR71" s="607"/>
      <c r="RJS71" s="598">
        <f t="shared" ref="RJS71" si="6260">RJS64-RJS69</f>
        <v>0</v>
      </c>
      <c r="RJT71" s="607"/>
      <c r="RJU71" s="598">
        <f t="shared" ref="RJU71" si="6261">RJU64-RJU69</f>
        <v>0</v>
      </c>
      <c r="RJV71" s="607"/>
      <c r="RJW71" s="598">
        <f t="shared" ref="RJW71" si="6262">RJW64-RJW69</f>
        <v>0</v>
      </c>
      <c r="RJX71" s="607"/>
      <c r="RJY71" s="598">
        <f t="shared" ref="RJY71" si="6263">RJY64-RJY69</f>
        <v>0</v>
      </c>
      <c r="RJZ71" s="607"/>
      <c r="RKA71" s="598">
        <f t="shared" ref="RKA71" si="6264">RKA64-RKA69</f>
        <v>0</v>
      </c>
      <c r="RKB71" s="607"/>
      <c r="RKC71" s="598">
        <f t="shared" ref="RKC71" si="6265">RKC64-RKC69</f>
        <v>0</v>
      </c>
      <c r="RKD71" s="607"/>
      <c r="RKE71" s="598">
        <f t="shared" ref="RKE71" si="6266">RKE64-RKE69</f>
        <v>0</v>
      </c>
      <c r="RKF71" s="607"/>
      <c r="RKG71" s="598">
        <f t="shared" ref="RKG71" si="6267">RKG64-RKG69</f>
        <v>0</v>
      </c>
      <c r="RKH71" s="607"/>
      <c r="RKI71" s="598">
        <f t="shared" ref="RKI71" si="6268">RKI64-RKI69</f>
        <v>0</v>
      </c>
      <c r="RKJ71" s="607"/>
      <c r="RKK71" s="598">
        <f t="shared" ref="RKK71" si="6269">RKK64-RKK69</f>
        <v>0</v>
      </c>
      <c r="RKL71" s="607"/>
      <c r="RKM71" s="598">
        <f t="shared" ref="RKM71" si="6270">RKM64-RKM69</f>
        <v>0</v>
      </c>
      <c r="RKN71" s="607"/>
      <c r="RKO71" s="598">
        <f t="shared" ref="RKO71" si="6271">RKO64-RKO69</f>
        <v>0</v>
      </c>
      <c r="RKP71" s="607"/>
      <c r="RKQ71" s="598">
        <f t="shared" ref="RKQ71" si="6272">RKQ64-RKQ69</f>
        <v>0</v>
      </c>
      <c r="RKR71" s="607"/>
      <c r="RKS71" s="598">
        <f t="shared" ref="RKS71" si="6273">RKS64-RKS69</f>
        <v>0</v>
      </c>
      <c r="RKT71" s="607"/>
      <c r="RKU71" s="598">
        <f t="shared" ref="RKU71" si="6274">RKU64-RKU69</f>
        <v>0</v>
      </c>
      <c r="RKV71" s="607"/>
      <c r="RKW71" s="598">
        <f t="shared" ref="RKW71" si="6275">RKW64-RKW69</f>
        <v>0</v>
      </c>
      <c r="RKX71" s="607"/>
      <c r="RKY71" s="598">
        <f t="shared" ref="RKY71" si="6276">RKY64-RKY69</f>
        <v>0</v>
      </c>
      <c r="RKZ71" s="607"/>
      <c r="RLA71" s="598">
        <f t="shared" ref="RLA71" si="6277">RLA64-RLA69</f>
        <v>0</v>
      </c>
      <c r="RLB71" s="607"/>
      <c r="RLC71" s="598">
        <f t="shared" ref="RLC71" si="6278">RLC64-RLC69</f>
        <v>0</v>
      </c>
      <c r="RLD71" s="607"/>
      <c r="RLE71" s="598">
        <f t="shared" ref="RLE71" si="6279">RLE64-RLE69</f>
        <v>0</v>
      </c>
      <c r="RLF71" s="607"/>
      <c r="RLG71" s="598">
        <f t="shared" ref="RLG71" si="6280">RLG64-RLG69</f>
        <v>0</v>
      </c>
      <c r="RLH71" s="607"/>
      <c r="RLI71" s="598">
        <f t="shared" ref="RLI71" si="6281">RLI64-RLI69</f>
        <v>0</v>
      </c>
      <c r="RLJ71" s="607"/>
      <c r="RLK71" s="598">
        <f t="shared" ref="RLK71" si="6282">RLK64-RLK69</f>
        <v>0</v>
      </c>
      <c r="RLL71" s="607"/>
      <c r="RLM71" s="598">
        <f t="shared" ref="RLM71" si="6283">RLM64-RLM69</f>
        <v>0</v>
      </c>
      <c r="RLN71" s="607"/>
      <c r="RLO71" s="598">
        <f t="shared" ref="RLO71" si="6284">RLO64-RLO69</f>
        <v>0</v>
      </c>
      <c r="RLP71" s="607"/>
      <c r="RLQ71" s="598">
        <f t="shared" ref="RLQ71" si="6285">RLQ64-RLQ69</f>
        <v>0</v>
      </c>
      <c r="RLR71" s="607"/>
      <c r="RLS71" s="598">
        <f t="shared" ref="RLS71" si="6286">RLS64-RLS69</f>
        <v>0</v>
      </c>
      <c r="RLT71" s="607"/>
      <c r="RLU71" s="598">
        <f t="shared" ref="RLU71" si="6287">RLU64-RLU69</f>
        <v>0</v>
      </c>
      <c r="RLV71" s="607"/>
      <c r="RLW71" s="598">
        <f t="shared" ref="RLW71" si="6288">RLW64-RLW69</f>
        <v>0</v>
      </c>
      <c r="RLX71" s="607"/>
      <c r="RLY71" s="598">
        <f t="shared" ref="RLY71" si="6289">RLY64-RLY69</f>
        <v>0</v>
      </c>
      <c r="RLZ71" s="607"/>
      <c r="RMA71" s="598">
        <f t="shared" ref="RMA71" si="6290">RMA64-RMA69</f>
        <v>0</v>
      </c>
      <c r="RMB71" s="607"/>
      <c r="RMC71" s="598">
        <f t="shared" ref="RMC71" si="6291">RMC64-RMC69</f>
        <v>0</v>
      </c>
      <c r="RMD71" s="607"/>
      <c r="RME71" s="598">
        <f t="shared" ref="RME71" si="6292">RME64-RME69</f>
        <v>0</v>
      </c>
      <c r="RMF71" s="607"/>
      <c r="RMG71" s="598">
        <f t="shared" ref="RMG71" si="6293">RMG64-RMG69</f>
        <v>0</v>
      </c>
      <c r="RMH71" s="607"/>
      <c r="RMI71" s="598">
        <f t="shared" ref="RMI71" si="6294">RMI64-RMI69</f>
        <v>0</v>
      </c>
      <c r="RMJ71" s="607"/>
      <c r="RMK71" s="598">
        <f t="shared" ref="RMK71" si="6295">RMK64-RMK69</f>
        <v>0</v>
      </c>
      <c r="RML71" s="607"/>
      <c r="RMM71" s="598">
        <f t="shared" ref="RMM71" si="6296">RMM64-RMM69</f>
        <v>0</v>
      </c>
      <c r="RMN71" s="607"/>
      <c r="RMO71" s="598">
        <f t="shared" ref="RMO71" si="6297">RMO64-RMO69</f>
        <v>0</v>
      </c>
      <c r="RMP71" s="607"/>
      <c r="RMQ71" s="598">
        <f t="shared" ref="RMQ71" si="6298">RMQ64-RMQ69</f>
        <v>0</v>
      </c>
      <c r="RMR71" s="607"/>
      <c r="RMS71" s="598">
        <f t="shared" ref="RMS71" si="6299">RMS64-RMS69</f>
        <v>0</v>
      </c>
      <c r="RMT71" s="607"/>
      <c r="RMU71" s="598">
        <f t="shared" ref="RMU71" si="6300">RMU64-RMU69</f>
        <v>0</v>
      </c>
      <c r="RMV71" s="607"/>
      <c r="RMW71" s="598">
        <f t="shared" ref="RMW71" si="6301">RMW64-RMW69</f>
        <v>0</v>
      </c>
      <c r="RMX71" s="607"/>
      <c r="RMY71" s="598">
        <f t="shared" ref="RMY71" si="6302">RMY64-RMY69</f>
        <v>0</v>
      </c>
      <c r="RMZ71" s="607"/>
      <c r="RNA71" s="598">
        <f t="shared" ref="RNA71" si="6303">RNA64-RNA69</f>
        <v>0</v>
      </c>
      <c r="RNB71" s="607"/>
      <c r="RNC71" s="598">
        <f t="shared" ref="RNC71" si="6304">RNC64-RNC69</f>
        <v>0</v>
      </c>
      <c r="RND71" s="607"/>
      <c r="RNE71" s="598">
        <f t="shared" ref="RNE71" si="6305">RNE64-RNE69</f>
        <v>0</v>
      </c>
      <c r="RNF71" s="607"/>
      <c r="RNG71" s="598">
        <f t="shared" ref="RNG71" si="6306">RNG64-RNG69</f>
        <v>0</v>
      </c>
      <c r="RNH71" s="607"/>
      <c r="RNI71" s="598">
        <f t="shared" ref="RNI71" si="6307">RNI64-RNI69</f>
        <v>0</v>
      </c>
      <c r="RNJ71" s="607"/>
      <c r="RNK71" s="598">
        <f t="shared" ref="RNK71" si="6308">RNK64-RNK69</f>
        <v>0</v>
      </c>
      <c r="RNL71" s="607"/>
      <c r="RNM71" s="598">
        <f t="shared" ref="RNM71" si="6309">RNM64-RNM69</f>
        <v>0</v>
      </c>
      <c r="RNN71" s="607"/>
      <c r="RNO71" s="598">
        <f t="shared" ref="RNO71" si="6310">RNO64-RNO69</f>
        <v>0</v>
      </c>
      <c r="RNP71" s="607"/>
      <c r="RNQ71" s="598">
        <f t="shared" ref="RNQ71" si="6311">RNQ64-RNQ69</f>
        <v>0</v>
      </c>
      <c r="RNR71" s="607"/>
      <c r="RNS71" s="598">
        <f t="shared" ref="RNS71" si="6312">RNS64-RNS69</f>
        <v>0</v>
      </c>
      <c r="RNT71" s="607"/>
      <c r="RNU71" s="598">
        <f t="shared" ref="RNU71" si="6313">RNU64-RNU69</f>
        <v>0</v>
      </c>
      <c r="RNV71" s="607"/>
      <c r="RNW71" s="598">
        <f t="shared" ref="RNW71" si="6314">RNW64-RNW69</f>
        <v>0</v>
      </c>
      <c r="RNX71" s="607"/>
      <c r="RNY71" s="598">
        <f t="shared" ref="RNY71" si="6315">RNY64-RNY69</f>
        <v>0</v>
      </c>
      <c r="RNZ71" s="607"/>
      <c r="ROA71" s="598">
        <f t="shared" ref="ROA71" si="6316">ROA64-ROA69</f>
        <v>0</v>
      </c>
      <c r="ROB71" s="607"/>
      <c r="ROC71" s="598">
        <f t="shared" ref="ROC71" si="6317">ROC64-ROC69</f>
        <v>0</v>
      </c>
      <c r="ROD71" s="607"/>
      <c r="ROE71" s="598">
        <f t="shared" ref="ROE71" si="6318">ROE64-ROE69</f>
        <v>0</v>
      </c>
      <c r="ROF71" s="607"/>
      <c r="ROG71" s="598">
        <f t="shared" ref="ROG71" si="6319">ROG64-ROG69</f>
        <v>0</v>
      </c>
      <c r="ROH71" s="607"/>
      <c r="ROI71" s="598">
        <f t="shared" ref="ROI71" si="6320">ROI64-ROI69</f>
        <v>0</v>
      </c>
      <c r="ROJ71" s="607"/>
      <c r="ROK71" s="598">
        <f t="shared" ref="ROK71" si="6321">ROK64-ROK69</f>
        <v>0</v>
      </c>
      <c r="ROL71" s="607"/>
      <c r="ROM71" s="598">
        <f t="shared" ref="ROM71" si="6322">ROM64-ROM69</f>
        <v>0</v>
      </c>
      <c r="RON71" s="607"/>
      <c r="ROO71" s="598">
        <f t="shared" ref="ROO71" si="6323">ROO64-ROO69</f>
        <v>0</v>
      </c>
      <c r="ROP71" s="607"/>
      <c r="ROQ71" s="598">
        <f t="shared" ref="ROQ71" si="6324">ROQ64-ROQ69</f>
        <v>0</v>
      </c>
      <c r="ROR71" s="607"/>
      <c r="ROS71" s="598">
        <f t="shared" ref="ROS71" si="6325">ROS64-ROS69</f>
        <v>0</v>
      </c>
      <c r="ROT71" s="607"/>
      <c r="ROU71" s="598">
        <f t="shared" ref="ROU71" si="6326">ROU64-ROU69</f>
        <v>0</v>
      </c>
      <c r="ROV71" s="607"/>
      <c r="ROW71" s="598">
        <f t="shared" ref="ROW71" si="6327">ROW64-ROW69</f>
        <v>0</v>
      </c>
      <c r="ROX71" s="607"/>
      <c r="ROY71" s="598">
        <f t="shared" ref="ROY71" si="6328">ROY64-ROY69</f>
        <v>0</v>
      </c>
      <c r="ROZ71" s="607"/>
      <c r="RPA71" s="598">
        <f t="shared" ref="RPA71" si="6329">RPA64-RPA69</f>
        <v>0</v>
      </c>
      <c r="RPB71" s="607"/>
      <c r="RPC71" s="598">
        <f t="shared" ref="RPC71" si="6330">RPC64-RPC69</f>
        <v>0</v>
      </c>
      <c r="RPD71" s="607"/>
      <c r="RPE71" s="598">
        <f t="shared" ref="RPE71" si="6331">RPE64-RPE69</f>
        <v>0</v>
      </c>
      <c r="RPF71" s="607"/>
      <c r="RPG71" s="598">
        <f t="shared" ref="RPG71" si="6332">RPG64-RPG69</f>
        <v>0</v>
      </c>
      <c r="RPH71" s="607"/>
      <c r="RPI71" s="598">
        <f t="shared" ref="RPI71" si="6333">RPI64-RPI69</f>
        <v>0</v>
      </c>
      <c r="RPJ71" s="607"/>
      <c r="RPK71" s="598">
        <f t="shared" ref="RPK71" si="6334">RPK64-RPK69</f>
        <v>0</v>
      </c>
      <c r="RPL71" s="607"/>
      <c r="RPM71" s="598">
        <f t="shared" ref="RPM71" si="6335">RPM64-RPM69</f>
        <v>0</v>
      </c>
      <c r="RPN71" s="607"/>
      <c r="RPO71" s="598">
        <f t="shared" ref="RPO71" si="6336">RPO64-RPO69</f>
        <v>0</v>
      </c>
      <c r="RPP71" s="607"/>
      <c r="RPQ71" s="598">
        <f t="shared" ref="RPQ71" si="6337">RPQ64-RPQ69</f>
        <v>0</v>
      </c>
      <c r="RPR71" s="607"/>
      <c r="RPS71" s="598">
        <f t="shared" ref="RPS71" si="6338">RPS64-RPS69</f>
        <v>0</v>
      </c>
      <c r="RPT71" s="607"/>
      <c r="RPU71" s="598">
        <f t="shared" ref="RPU71" si="6339">RPU64-RPU69</f>
        <v>0</v>
      </c>
      <c r="RPV71" s="607"/>
      <c r="RPW71" s="598">
        <f t="shared" ref="RPW71" si="6340">RPW64-RPW69</f>
        <v>0</v>
      </c>
      <c r="RPX71" s="607"/>
      <c r="RPY71" s="598">
        <f t="shared" ref="RPY71" si="6341">RPY64-RPY69</f>
        <v>0</v>
      </c>
      <c r="RPZ71" s="607"/>
      <c r="RQA71" s="598">
        <f t="shared" ref="RQA71" si="6342">RQA64-RQA69</f>
        <v>0</v>
      </c>
      <c r="RQB71" s="607"/>
      <c r="RQC71" s="598">
        <f t="shared" ref="RQC71" si="6343">RQC64-RQC69</f>
        <v>0</v>
      </c>
      <c r="RQD71" s="607"/>
      <c r="RQE71" s="598">
        <f t="shared" ref="RQE71" si="6344">RQE64-RQE69</f>
        <v>0</v>
      </c>
      <c r="RQF71" s="607"/>
      <c r="RQG71" s="598">
        <f t="shared" ref="RQG71" si="6345">RQG64-RQG69</f>
        <v>0</v>
      </c>
      <c r="RQH71" s="607"/>
      <c r="RQI71" s="598">
        <f t="shared" ref="RQI71" si="6346">RQI64-RQI69</f>
        <v>0</v>
      </c>
      <c r="RQJ71" s="607"/>
      <c r="RQK71" s="598">
        <f t="shared" ref="RQK71" si="6347">RQK64-RQK69</f>
        <v>0</v>
      </c>
      <c r="RQL71" s="607"/>
      <c r="RQM71" s="598">
        <f t="shared" ref="RQM71" si="6348">RQM64-RQM69</f>
        <v>0</v>
      </c>
      <c r="RQN71" s="607"/>
      <c r="RQO71" s="598">
        <f t="shared" ref="RQO71" si="6349">RQO64-RQO69</f>
        <v>0</v>
      </c>
      <c r="RQP71" s="607"/>
      <c r="RQQ71" s="598">
        <f t="shared" ref="RQQ71" si="6350">RQQ64-RQQ69</f>
        <v>0</v>
      </c>
      <c r="RQR71" s="607"/>
      <c r="RQS71" s="598">
        <f t="shared" ref="RQS71" si="6351">RQS64-RQS69</f>
        <v>0</v>
      </c>
      <c r="RQT71" s="607"/>
      <c r="RQU71" s="598">
        <f t="shared" ref="RQU71" si="6352">RQU64-RQU69</f>
        <v>0</v>
      </c>
      <c r="RQV71" s="607"/>
      <c r="RQW71" s="598">
        <f t="shared" ref="RQW71" si="6353">RQW64-RQW69</f>
        <v>0</v>
      </c>
      <c r="RQX71" s="607"/>
      <c r="RQY71" s="598">
        <f t="shared" ref="RQY71" si="6354">RQY64-RQY69</f>
        <v>0</v>
      </c>
      <c r="RQZ71" s="607"/>
      <c r="RRA71" s="598">
        <f t="shared" ref="RRA71" si="6355">RRA64-RRA69</f>
        <v>0</v>
      </c>
      <c r="RRB71" s="607"/>
      <c r="RRC71" s="598">
        <f t="shared" ref="RRC71" si="6356">RRC64-RRC69</f>
        <v>0</v>
      </c>
      <c r="RRD71" s="607"/>
      <c r="RRE71" s="598">
        <f t="shared" ref="RRE71" si="6357">RRE64-RRE69</f>
        <v>0</v>
      </c>
      <c r="RRF71" s="607"/>
      <c r="RRG71" s="598">
        <f t="shared" ref="RRG71" si="6358">RRG64-RRG69</f>
        <v>0</v>
      </c>
      <c r="RRH71" s="607"/>
      <c r="RRI71" s="598">
        <f t="shared" ref="RRI71" si="6359">RRI64-RRI69</f>
        <v>0</v>
      </c>
      <c r="RRJ71" s="607"/>
      <c r="RRK71" s="598">
        <f t="shared" ref="RRK71" si="6360">RRK64-RRK69</f>
        <v>0</v>
      </c>
      <c r="RRL71" s="607"/>
      <c r="RRM71" s="598">
        <f t="shared" ref="RRM71" si="6361">RRM64-RRM69</f>
        <v>0</v>
      </c>
      <c r="RRN71" s="607"/>
      <c r="RRO71" s="598">
        <f t="shared" ref="RRO71" si="6362">RRO64-RRO69</f>
        <v>0</v>
      </c>
      <c r="RRP71" s="607"/>
      <c r="RRQ71" s="598">
        <f t="shared" ref="RRQ71" si="6363">RRQ64-RRQ69</f>
        <v>0</v>
      </c>
      <c r="RRR71" s="607"/>
      <c r="RRS71" s="598">
        <f t="shared" ref="RRS71" si="6364">RRS64-RRS69</f>
        <v>0</v>
      </c>
      <c r="RRT71" s="607"/>
      <c r="RRU71" s="598">
        <f t="shared" ref="RRU71" si="6365">RRU64-RRU69</f>
        <v>0</v>
      </c>
      <c r="RRV71" s="607"/>
      <c r="RRW71" s="598">
        <f t="shared" ref="RRW71" si="6366">RRW64-RRW69</f>
        <v>0</v>
      </c>
      <c r="RRX71" s="607"/>
      <c r="RRY71" s="598">
        <f t="shared" ref="RRY71" si="6367">RRY64-RRY69</f>
        <v>0</v>
      </c>
      <c r="RRZ71" s="607"/>
      <c r="RSA71" s="598">
        <f t="shared" ref="RSA71" si="6368">RSA64-RSA69</f>
        <v>0</v>
      </c>
      <c r="RSB71" s="607"/>
      <c r="RSC71" s="598">
        <f t="shared" ref="RSC71" si="6369">RSC64-RSC69</f>
        <v>0</v>
      </c>
      <c r="RSD71" s="607"/>
      <c r="RSE71" s="598">
        <f t="shared" ref="RSE71" si="6370">RSE64-RSE69</f>
        <v>0</v>
      </c>
      <c r="RSF71" s="607"/>
      <c r="RSG71" s="598">
        <f t="shared" ref="RSG71" si="6371">RSG64-RSG69</f>
        <v>0</v>
      </c>
      <c r="RSH71" s="607"/>
      <c r="RSI71" s="598">
        <f t="shared" ref="RSI71" si="6372">RSI64-RSI69</f>
        <v>0</v>
      </c>
      <c r="RSJ71" s="607"/>
      <c r="RSK71" s="598">
        <f t="shared" ref="RSK71" si="6373">RSK64-RSK69</f>
        <v>0</v>
      </c>
      <c r="RSL71" s="607"/>
      <c r="RSM71" s="598">
        <f t="shared" ref="RSM71" si="6374">RSM64-RSM69</f>
        <v>0</v>
      </c>
      <c r="RSN71" s="607"/>
      <c r="RSO71" s="598">
        <f t="shared" ref="RSO71" si="6375">RSO64-RSO69</f>
        <v>0</v>
      </c>
      <c r="RSP71" s="607"/>
      <c r="RSQ71" s="598">
        <f t="shared" ref="RSQ71" si="6376">RSQ64-RSQ69</f>
        <v>0</v>
      </c>
      <c r="RSR71" s="607"/>
      <c r="RSS71" s="598">
        <f t="shared" ref="RSS71" si="6377">RSS64-RSS69</f>
        <v>0</v>
      </c>
      <c r="RST71" s="607"/>
      <c r="RSU71" s="598">
        <f t="shared" ref="RSU71" si="6378">RSU64-RSU69</f>
        <v>0</v>
      </c>
      <c r="RSV71" s="607"/>
      <c r="RSW71" s="598">
        <f t="shared" ref="RSW71" si="6379">RSW64-RSW69</f>
        <v>0</v>
      </c>
      <c r="RSX71" s="607"/>
      <c r="RSY71" s="598">
        <f t="shared" ref="RSY71" si="6380">RSY64-RSY69</f>
        <v>0</v>
      </c>
      <c r="RSZ71" s="607"/>
      <c r="RTA71" s="598">
        <f t="shared" ref="RTA71" si="6381">RTA64-RTA69</f>
        <v>0</v>
      </c>
      <c r="RTB71" s="607"/>
      <c r="RTC71" s="598">
        <f t="shared" ref="RTC71" si="6382">RTC64-RTC69</f>
        <v>0</v>
      </c>
      <c r="RTD71" s="607"/>
      <c r="RTE71" s="598">
        <f t="shared" ref="RTE71" si="6383">RTE64-RTE69</f>
        <v>0</v>
      </c>
      <c r="RTF71" s="607"/>
      <c r="RTG71" s="598">
        <f t="shared" ref="RTG71" si="6384">RTG64-RTG69</f>
        <v>0</v>
      </c>
      <c r="RTH71" s="607"/>
      <c r="RTI71" s="598">
        <f t="shared" ref="RTI71" si="6385">RTI64-RTI69</f>
        <v>0</v>
      </c>
      <c r="RTJ71" s="607"/>
      <c r="RTK71" s="598">
        <f t="shared" ref="RTK71" si="6386">RTK64-RTK69</f>
        <v>0</v>
      </c>
      <c r="RTL71" s="607"/>
      <c r="RTM71" s="598">
        <f t="shared" ref="RTM71" si="6387">RTM64-RTM69</f>
        <v>0</v>
      </c>
      <c r="RTN71" s="607"/>
      <c r="RTO71" s="598">
        <f t="shared" ref="RTO71" si="6388">RTO64-RTO69</f>
        <v>0</v>
      </c>
      <c r="RTP71" s="607"/>
      <c r="RTQ71" s="598">
        <f t="shared" ref="RTQ71" si="6389">RTQ64-RTQ69</f>
        <v>0</v>
      </c>
      <c r="RTR71" s="607"/>
      <c r="RTS71" s="598">
        <f t="shared" ref="RTS71" si="6390">RTS64-RTS69</f>
        <v>0</v>
      </c>
      <c r="RTT71" s="607"/>
      <c r="RTU71" s="598">
        <f t="shared" ref="RTU71" si="6391">RTU64-RTU69</f>
        <v>0</v>
      </c>
      <c r="RTV71" s="607"/>
      <c r="RTW71" s="598">
        <f t="shared" ref="RTW71" si="6392">RTW64-RTW69</f>
        <v>0</v>
      </c>
      <c r="RTX71" s="607"/>
      <c r="RTY71" s="598">
        <f t="shared" ref="RTY71" si="6393">RTY64-RTY69</f>
        <v>0</v>
      </c>
      <c r="RTZ71" s="607"/>
      <c r="RUA71" s="598">
        <f t="shared" ref="RUA71" si="6394">RUA64-RUA69</f>
        <v>0</v>
      </c>
      <c r="RUB71" s="607"/>
      <c r="RUC71" s="598">
        <f t="shared" ref="RUC71" si="6395">RUC64-RUC69</f>
        <v>0</v>
      </c>
      <c r="RUD71" s="607"/>
      <c r="RUE71" s="598">
        <f t="shared" ref="RUE71" si="6396">RUE64-RUE69</f>
        <v>0</v>
      </c>
      <c r="RUF71" s="607"/>
      <c r="RUG71" s="598">
        <f t="shared" ref="RUG71" si="6397">RUG64-RUG69</f>
        <v>0</v>
      </c>
      <c r="RUH71" s="607"/>
      <c r="RUI71" s="598">
        <f t="shared" ref="RUI71" si="6398">RUI64-RUI69</f>
        <v>0</v>
      </c>
      <c r="RUJ71" s="607"/>
      <c r="RUK71" s="598">
        <f t="shared" ref="RUK71" si="6399">RUK64-RUK69</f>
        <v>0</v>
      </c>
      <c r="RUL71" s="607"/>
      <c r="RUM71" s="598">
        <f t="shared" ref="RUM71" si="6400">RUM64-RUM69</f>
        <v>0</v>
      </c>
      <c r="RUN71" s="607"/>
      <c r="RUO71" s="598">
        <f t="shared" ref="RUO71" si="6401">RUO64-RUO69</f>
        <v>0</v>
      </c>
      <c r="RUP71" s="607"/>
      <c r="RUQ71" s="598">
        <f t="shared" ref="RUQ71" si="6402">RUQ64-RUQ69</f>
        <v>0</v>
      </c>
      <c r="RUR71" s="607"/>
      <c r="RUS71" s="598">
        <f t="shared" ref="RUS71" si="6403">RUS64-RUS69</f>
        <v>0</v>
      </c>
      <c r="RUT71" s="607"/>
      <c r="RUU71" s="598">
        <f t="shared" ref="RUU71" si="6404">RUU64-RUU69</f>
        <v>0</v>
      </c>
      <c r="RUV71" s="607"/>
      <c r="RUW71" s="598">
        <f t="shared" ref="RUW71" si="6405">RUW64-RUW69</f>
        <v>0</v>
      </c>
      <c r="RUX71" s="607"/>
      <c r="RUY71" s="598">
        <f t="shared" ref="RUY71" si="6406">RUY64-RUY69</f>
        <v>0</v>
      </c>
      <c r="RUZ71" s="607"/>
      <c r="RVA71" s="598">
        <f t="shared" ref="RVA71" si="6407">RVA64-RVA69</f>
        <v>0</v>
      </c>
      <c r="RVB71" s="607"/>
      <c r="RVC71" s="598">
        <f t="shared" ref="RVC71" si="6408">RVC64-RVC69</f>
        <v>0</v>
      </c>
      <c r="RVD71" s="607"/>
      <c r="RVE71" s="598">
        <f t="shared" ref="RVE71" si="6409">RVE64-RVE69</f>
        <v>0</v>
      </c>
      <c r="RVF71" s="607"/>
      <c r="RVG71" s="598">
        <f t="shared" ref="RVG71" si="6410">RVG64-RVG69</f>
        <v>0</v>
      </c>
      <c r="RVH71" s="607"/>
      <c r="RVI71" s="598">
        <f t="shared" ref="RVI71" si="6411">RVI64-RVI69</f>
        <v>0</v>
      </c>
      <c r="RVJ71" s="607"/>
      <c r="RVK71" s="598">
        <f t="shared" ref="RVK71" si="6412">RVK64-RVK69</f>
        <v>0</v>
      </c>
      <c r="RVL71" s="607"/>
      <c r="RVM71" s="598">
        <f t="shared" ref="RVM71" si="6413">RVM64-RVM69</f>
        <v>0</v>
      </c>
      <c r="RVN71" s="607"/>
      <c r="RVO71" s="598">
        <f t="shared" ref="RVO71" si="6414">RVO64-RVO69</f>
        <v>0</v>
      </c>
      <c r="RVP71" s="607"/>
      <c r="RVQ71" s="598">
        <f t="shared" ref="RVQ71" si="6415">RVQ64-RVQ69</f>
        <v>0</v>
      </c>
      <c r="RVR71" s="607"/>
      <c r="RVS71" s="598">
        <f t="shared" ref="RVS71" si="6416">RVS64-RVS69</f>
        <v>0</v>
      </c>
      <c r="RVT71" s="607"/>
      <c r="RVU71" s="598">
        <f t="shared" ref="RVU71" si="6417">RVU64-RVU69</f>
        <v>0</v>
      </c>
      <c r="RVV71" s="607"/>
      <c r="RVW71" s="598">
        <f t="shared" ref="RVW71" si="6418">RVW64-RVW69</f>
        <v>0</v>
      </c>
      <c r="RVX71" s="607"/>
      <c r="RVY71" s="598">
        <f t="shared" ref="RVY71" si="6419">RVY64-RVY69</f>
        <v>0</v>
      </c>
      <c r="RVZ71" s="607"/>
      <c r="RWA71" s="598">
        <f t="shared" ref="RWA71" si="6420">RWA64-RWA69</f>
        <v>0</v>
      </c>
      <c r="RWB71" s="607"/>
      <c r="RWC71" s="598">
        <f t="shared" ref="RWC71" si="6421">RWC64-RWC69</f>
        <v>0</v>
      </c>
      <c r="RWD71" s="607"/>
      <c r="RWE71" s="598">
        <f t="shared" ref="RWE71" si="6422">RWE64-RWE69</f>
        <v>0</v>
      </c>
      <c r="RWF71" s="607"/>
      <c r="RWG71" s="598">
        <f t="shared" ref="RWG71" si="6423">RWG64-RWG69</f>
        <v>0</v>
      </c>
      <c r="RWH71" s="607"/>
      <c r="RWI71" s="598">
        <f t="shared" ref="RWI71" si="6424">RWI64-RWI69</f>
        <v>0</v>
      </c>
      <c r="RWJ71" s="607"/>
      <c r="RWK71" s="598">
        <f t="shared" ref="RWK71" si="6425">RWK64-RWK69</f>
        <v>0</v>
      </c>
      <c r="RWL71" s="607"/>
      <c r="RWM71" s="598">
        <f t="shared" ref="RWM71" si="6426">RWM64-RWM69</f>
        <v>0</v>
      </c>
      <c r="RWN71" s="607"/>
      <c r="RWO71" s="598">
        <f t="shared" ref="RWO71" si="6427">RWO64-RWO69</f>
        <v>0</v>
      </c>
      <c r="RWP71" s="607"/>
      <c r="RWQ71" s="598">
        <f t="shared" ref="RWQ71" si="6428">RWQ64-RWQ69</f>
        <v>0</v>
      </c>
      <c r="RWR71" s="607"/>
      <c r="RWS71" s="598">
        <f t="shared" ref="RWS71" si="6429">RWS64-RWS69</f>
        <v>0</v>
      </c>
      <c r="RWT71" s="607"/>
      <c r="RWU71" s="598">
        <f t="shared" ref="RWU71" si="6430">RWU64-RWU69</f>
        <v>0</v>
      </c>
      <c r="RWV71" s="607"/>
      <c r="RWW71" s="598">
        <f t="shared" ref="RWW71" si="6431">RWW64-RWW69</f>
        <v>0</v>
      </c>
      <c r="RWX71" s="607"/>
      <c r="RWY71" s="598">
        <f t="shared" ref="RWY71" si="6432">RWY64-RWY69</f>
        <v>0</v>
      </c>
      <c r="RWZ71" s="607"/>
      <c r="RXA71" s="598">
        <f t="shared" ref="RXA71" si="6433">RXA64-RXA69</f>
        <v>0</v>
      </c>
      <c r="RXB71" s="607"/>
      <c r="RXC71" s="598">
        <f t="shared" ref="RXC71" si="6434">RXC64-RXC69</f>
        <v>0</v>
      </c>
      <c r="RXD71" s="607"/>
      <c r="RXE71" s="598">
        <f t="shared" ref="RXE71" si="6435">RXE64-RXE69</f>
        <v>0</v>
      </c>
      <c r="RXF71" s="607"/>
      <c r="RXG71" s="598">
        <f t="shared" ref="RXG71" si="6436">RXG64-RXG69</f>
        <v>0</v>
      </c>
      <c r="RXH71" s="607"/>
      <c r="RXI71" s="598">
        <f t="shared" ref="RXI71" si="6437">RXI64-RXI69</f>
        <v>0</v>
      </c>
      <c r="RXJ71" s="607"/>
      <c r="RXK71" s="598">
        <f t="shared" ref="RXK71" si="6438">RXK64-RXK69</f>
        <v>0</v>
      </c>
      <c r="RXL71" s="607"/>
      <c r="RXM71" s="598">
        <f t="shared" ref="RXM71" si="6439">RXM64-RXM69</f>
        <v>0</v>
      </c>
      <c r="RXN71" s="607"/>
      <c r="RXO71" s="598">
        <f t="shared" ref="RXO71" si="6440">RXO64-RXO69</f>
        <v>0</v>
      </c>
      <c r="RXP71" s="607"/>
      <c r="RXQ71" s="598">
        <f t="shared" ref="RXQ71" si="6441">RXQ64-RXQ69</f>
        <v>0</v>
      </c>
      <c r="RXR71" s="607"/>
      <c r="RXS71" s="598">
        <f t="shared" ref="RXS71" si="6442">RXS64-RXS69</f>
        <v>0</v>
      </c>
      <c r="RXT71" s="607"/>
      <c r="RXU71" s="598">
        <f t="shared" ref="RXU71" si="6443">RXU64-RXU69</f>
        <v>0</v>
      </c>
      <c r="RXV71" s="607"/>
      <c r="RXW71" s="598">
        <f t="shared" ref="RXW71" si="6444">RXW64-RXW69</f>
        <v>0</v>
      </c>
      <c r="RXX71" s="607"/>
      <c r="RXY71" s="598">
        <f t="shared" ref="RXY71" si="6445">RXY64-RXY69</f>
        <v>0</v>
      </c>
      <c r="RXZ71" s="607"/>
      <c r="RYA71" s="598">
        <f t="shared" ref="RYA71" si="6446">RYA64-RYA69</f>
        <v>0</v>
      </c>
      <c r="RYB71" s="607"/>
      <c r="RYC71" s="598">
        <f t="shared" ref="RYC71" si="6447">RYC64-RYC69</f>
        <v>0</v>
      </c>
      <c r="RYD71" s="607"/>
      <c r="RYE71" s="598">
        <f t="shared" ref="RYE71" si="6448">RYE64-RYE69</f>
        <v>0</v>
      </c>
      <c r="RYF71" s="607"/>
      <c r="RYG71" s="598">
        <f t="shared" ref="RYG71" si="6449">RYG64-RYG69</f>
        <v>0</v>
      </c>
      <c r="RYH71" s="607"/>
      <c r="RYI71" s="598">
        <f t="shared" ref="RYI71" si="6450">RYI64-RYI69</f>
        <v>0</v>
      </c>
      <c r="RYJ71" s="607"/>
      <c r="RYK71" s="598">
        <f t="shared" ref="RYK71" si="6451">RYK64-RYK69</f>
        <v>0</v>
      </c>
      <c r="RYL71" s="607"/>
      <c r="RYM71" s="598">
        <f t="shared" ref="RYM71" si="6452">RYM64-RYM69</f>
        <v>0</v>
      </c>
      <c r="RYN71" s="607"/>
      <c r="RYO71" s="598">
        <f t="shared" ref="RYO71" si="6453">RYO64-RYO69</f>
        <v>0</v>
      </c>
      <c r="RYP71" s="607"/>
      <c r="RYQ71" s="598">
        <f t="shared" ref="RYQ71" si="6454">RYQ64-RYQ69</f>
        <v>0</v>
      </c>
      <c r="RYR71" s="607"/>
      <c r="RYS71" s="598">
        <f t="shared" ref="RYS71" si="6455">RYS64-RYS69</f>
        <v>0</v>
      </c>
      <c r="RYT71" s="607"/>
      <c r="RYU71" s="598">
        <f t="shared" ref="RYU71" si="6456">RYU64-RYU69</f>
        <v>0</v>
      </c>
      <c r="RYV71" s="607"/>
      <c r="RYW71" s="598">
        <f t="shared" ref="RYW71" si="6457">RYW64-RYW69</f>
        <v>0</v>
      </c>
      <c r="RYX71" s="607"/>
      <c r="RYY71" s="598">
        <f t="shared" ref="RYY71" si="6458">RYY64-RYY69</f>
        <v>0</v>
      </c>
      <c r="RYZ71" s="607"/>
      <c r="RZA71" s="598">
        <f t="shared" ref="RZA71" si="6459">RZA64-RZA69</f>
        <v>0</v>
      </c>
      <c r="RZB71" s="607"/>
      <c r="RZC71" s="598">
        <f t="shared" ref="RZC71" si="6460">RZC64-RZC69</f>
        <v>0</v>
      </c>
      <c r="RZD71" s="607"/>
      <c r="RZE71" s="598">
        <f t="shared" ref="RZE71" si="6461">RZE64-RZE69</f>
        <v>0</v>
      </c>
      <c r="RZF71" s="607"/>
      <c r="RZG71" s="598">
        <f t="shared" ref="RZG71" si="6462">RZG64-RZG69</f>
        <v>0</v>
      </c>
      <c r="RZH71" s="607"/>
      <c r="RZI71" s="598">
        <f t="shared" ref="RZI71" si="6463">RZI64-RZI69</f>
        <v>0</v>
      </c>
      <c r="RZJ71" s="607"/>
      <c r="RZK71" s="598">
        <f t="shared" ref="RZK71" si="6464">RZK64-RZK69</f>
        <v>0</v>
      </c>
      <c r="RZL71" s="607"/>
      <c r="RZM71" s="598">
        <f t="shared" ref="RZM71" si="6465">RZM64-RZM69</f>
        <v>0</v>
      </c>
      <c r="RZN71" s="607"/>
      <c r="RZO71" s="598">
        <f t="shared" ref="RZO71" si="6466">RZO64-RZO69</f>
        <v>0</v>
      </c>
      <c r="RZP71" s="607"/>
      <c r="RZQ71" s="598">
        <f t="shared" ref="RZQ71" si="6467">RZQ64-RZQ69</f>
        <v>0</v>
      </c>
      <c r="RZR71" s="607"/>
      <c r="RZS71" s="598">
        <f t="shared" ref="RZS71" si="6468">RZS64-RZS69</f>
        <v>0</v>
      </c>
      <c r="RZT71" s="607"/>
      <c r="RZU71" s="598">
        <f t="shared" ref="RZU71" si="6469">RZU64-RZU69</f>
        <v>0</v>
      </c>
      <c r="RZV71" s="607"/>
      <c r="RZW71" s="598">
        <f t="shared" ref="RZW71" si="6470">RZW64-RZW69</f>
        <v>0</v>
      </c>
      <c r="RZX71" s="607"/>
      <c r="RZY71" s="598">
        <f t="shared" ref="RZY71" si="6471">RZY64-RZY69</f>
        <v>0</v>
      </c>
      <c r="RZZ71" s="607"/>
      <c r="SAA71" s="598">
        <f t="shared" ref="SAA71" si="6472">SAA64-SAA69</f>
        <v>0</v>
      </c>
      <c r="SAB71" s="607"/>
      <c r="SAC71" s="598">
        <f t="shared" ref="SAC71" si="6473">SAC64-SAC69</f>
        <v>0</v>
      </c>
      <c r="SAD71" s="607"/>
      <c r="SAE71" s="598">
        <f t="shared" ref="SAE71" si="6474">SAE64-SAE69</f>
        <v>0</v>
      </c>
      <c r="SAF71" s="607"/>
      <c r="SAG71" s="598">
        <f t="shared" ref="SAG71" si="6475">SAG64-SAG69</f>
        <v>0</v>
      </c>
      <c r="SAH71" s="607"/>
      <c r="SAI71" s="598">
        <f t="shared" ref="SAI71" si="6476">SAI64-SAI69</f>
        <v>0</v>
      </c>
      <c r="SAJ71" s="607"/>
      <c r="SAK71" s="598">
        <f t="shared" ref="SAK71" si="6477">SAK64-SAK69</f>
        <v>0</v>
      </c>
      <c r="SAL71" s="607"/>
      <c r="SAM71" s="598">
        <f t="shared" ref="SAM71" si="6478">SAM64-SAM69</f>
        <v>0</v>
      </c>
      <c r="SAN71" s="607"/>
      <c r="SAO71" s="598">
        <f t="shared" ref="SAO71" si="6479">SAO64-SAO69</f>
        <v>0</v>
      </c>
      <c r="SAP71" s="607"/>
      <c r="SAQ71" s="598">
        <f t="shared" ref="SAQ71" si="6480">SAQ64-SAQ69</f>
        <v>0</v>
      </c>
      <c r="SAR71" s="607"/>
      <c r="SAS71" s="598">
        <f t="shared" ref="SAS71" si="6481">SAS64-SAS69</f>
        <v>0</v>
      </c>
      <c r="SAT71" s="607"/>
      <c r="SAU71" s="598">
        <f t="shared" ref="SAU71" si="6482">SAU64-SAU69</f>
        <v>0</v>
      </c>
      <c r="SAV71" s="607"/>
      <c r="SAW71" s="598">
        <f t="shared" ref="SAW71" si="6483">SAW64-SAW69</f>
        <v>0</v>
      </c>
      <c r="SAX71" s="607"/>
      <c r="SAY71" s="598">
        <f t="shared" ref="SAY71" si="6484">SAY64-SAY69</f>
        <v>0</v>
      </c>
      <c r="SAZ71" s="607"/>
      <c r="SBA71" s="598">
        <f t="shared" ref="SBA71" si="6485">SBA64-SBA69</f>
        <v>0</v>
      </c>
      <c r="SBB71" s="607"/>
      <c r="SBC71" s="598">
        <f t="shared" ref="SBC71" si="6486">SBC64-SBC69</f>
        <v>0</v>
      </c>
      <c r="SBD71" s="607"/>
      <c r="SBE71" s="598">
        <f t="shared" ref="SBE71" si="6487">SBE64-SBE69</f>
        <v>0</v>
      </c>
      <c r="SBF71" s="607"/>
      <c r="SBG71" s="598">
        <f t="shared" ref="SBG71" si="6488">SBG64-SBG69</f>
        <v>0</v>
      </c>
      <c r="SBH71" s="607"/>
      <c r="SBI71" s="598">
        <f t="shared" ref="SBI71" si="6489">SBI64-SBI69</f>
        <v>0</v>
      </c>
      <c r="SBJ71" s="607"/>
      <c r="SBK71" s="598">
        <f t="shared" ref="SBK71" si="6490">SBK64-SBK69</f>
        <v>0</v>
      </c>
      <c r="SBL71" s="607"/>
      <c r="SBM71" s="598">
        <f t="shared" ref="SBM71" si="6491">SBM64-SBM69</f>
        <v>0</v>
      </c>
      <c r="SBN71" s="607"/>
      <c r="SBO71" s="598">
        <f t="shared" ref="SBO71" si="6492">SBO64-SBO69</f>
        <v>0</v>
      </c>
      <c r="SBP71" s="607"/>
      <c r="SBQ71" s="598">
        <f t="shared" ref="SBQ71" si="6493">SBQ64-SBQ69</f>
        <v>0</v>
      </c>
      <c r="SBR71" s="607"/>
      <c r="SBS71" s="598">
        <f t="shared" ref="SBS71" si="6494">SBS64-SBS69</f>
        <v>0</v>
      </c>
      <c r="SBT71" s="607"/>
      <c r="SBU71" s="598">
        <f t="shared" ref="SBU71" si="6495">SBU64-SBU69</f>
        <v>0</v>
      </c>
      <c r="SBV71" s="607"/>
      <c r="SBW71" s="598">
        <f t="shared" ref="SBW71" si="6496">SBW64-SBW69</f>
        <v>0</v>
      </c>
      <c r="SBX71" s="607"/>
      <c r="SBY71" s="598">
        <f t="shared" ref="SBY71" si="6497">SBY64-SBY69</f>
        <v>0</v>
      </c>
      <c r="SBZ71" s="607"/>
      <c r="SCA71" s="598">
        <f t="shared" ref="SCA71" si="6498">SCA64-SCA69</f>
        <v>0</v>
      </c>
      <c r="SCB71" s="607"/>
      <c r="SCC71" s="598">
        <f t="shared" ref="SCC71" si="6499">SCC64-SCC69</f>
        <v>0</v>
      </c>
      <c r="SCD71" s="607"/>
      <c r="SCE71" s="598">
        <f t="shared" ref="SCE71" si="6500">SCE64-SCE69</f>
        <v>0</v>
      </c>
      <c r="SCF71" s="607"/>
      <c r="SCG71" s="598">
        <f t="shared" ref="SCG71" si="6501">SCG64-SCG69</f>
        <v>0</v>
      </c>
      <c r="SCH71" s="607"/>
      <c r="SCI71" s="598">
        <f t="shared" ref="SCI71" si="6502">SCI64-SCI69</f>
        <v>0</v>
      </c>
      <c r="SCJ71" s="607"/>
      <c r="SCK71" s="598">
        <f t="shared" ref="SCK71" si="6503">SCK64-SCK69</f>
        <v>0</v>
      </c>
      <c r="SCL71" s="607"/>
      <c r="SCM71" s="598">
        <f t="shared" ref="SCM71" si="6504">SCM64-SCM69</f>
        <v>0</v>
      </c>
      <c r="SCN71" s="607"/>
      <c r="SCO71" s="598">
        <f t="shared" ref="SCO71" si="6505">SCO64-SCO69</f>
        <v>0</v>
      </c>
      <c r="SCP71" s="607"/>
      <c r="SCQ71" s="598">
        <f t="shared" ref="SCQ71" si="6506">SCQ64-SCQ69</f>
        <v>0</v>
      </c>
      <c r="SCR71" s="607"/>
      <c r="SCS71" s="598">
        <f t="shared" ref="SCS71" si="6507">SCS64-SCS69</f>
        <v>0</v>
      </c>
      <c r="SCT71" s="607"/>
      <c r="SCU71" s="598">
        <f t="shared" ref="SCU71" si="6508">SCU64-SCU69</f>
        <v>0</v>
      </c>
      <c r="SCV71" s="607"/>
      <c r="SCW71" s="598">
        <f t="shared" ref="SCW71" si="6509">SCW64-SCW69</f>
        <v>0</v>
      </c>
      <c r="SCX71" s="607"/>
      <c r="SCY71" s="598">
        <f t="shared" ref="SCY71" si="6510">SCY64-SCY69</f>
        <v>0</v>
      </c>
      <c r="SCZ71" s="607"/>
      <c r="SDA71" s="598">
        <f t="shared" ref="SDA71" si="6511">SDA64-SDA69</f>
        <v>0</v>
      </c>
      <c r="SDB71" s="607"/>
      <c r="SDC71" s="598">
        <f t="shared" ref="SDC71" si="6512">SDC64-SDC69</f>
        <v>0</v>
      </c>
      <c r="SDD71" s="607"/>
      <c r="SDE71" s="598">
        <f t="shared" ref="SDE71" si="6513">SDE64-SDE69</f>
        <v>0</v>
      </c>
      <c r="SDF71" s="607"/>
      <c r="SDG71" s="598">
        <f t="shared" ref="SDG71" si="6514">SDG64-SDG69</f>
        <v>0</v>
      </c>
      <c r="SDH71" s="607"/>
      <c r="SDI71" s="598">
        <f t="shared" ref="SDI71" si="6515">SDI64-SDI69</f>
        <v>0</v>
      </c>
      <c r="SDJ71" s="607"/>
      <c r="SDK71" s="598">
        <f t="shared" ref="SDK71" si="6516">SDK64-SDK69</f>
        <v>0</v>
      </c>
      <c r="SDL71" s="607"/>
      <c r="SDM71" s="598">
        <f t="shared" ref="SDM71" si="6517">SDM64-SDM69</f>
        <v>0</v>
      </c>
      <c r="SDN71" s="607"/>
      <c r="SDO71" s="598">
        <f t="shared" ref="SDO71" si="6518">SDO64-SDO69</f>
        <v>0</v>
      </c>
      <c r="SDP71" s="607"/>
      <c r="SDQ71" s="598">
        <f t="shared" ref="SDQ71" si="6519">SDQ64-SDQ69</f>
        <v>0</v>
      </c>
      <c r="SDR71" s="607"/>
      <c r="SDS71" s="598">
        <f t="shared" ref="SDS71" si="6520">SDS64-SDS69</f>
        <v>0</v>
      </c>
      <c r="SDT71" s="607"/>
      <c r="SDU71" s="598">
        <f t="shared" ref="SDU71" si="6521">SDU64-SDU69</f>
        <v>0</v>
      </c>
      <c r="SDV71" s="607"/>
      <c r="SDW71" s="598">
        <f t="shared" ref="SDW71" si="6522">SDW64-SDW69</f>
        <v>0</v>
      </c>
      <c r="SDX71" s="607"/>
      <c r="SDY71" s="598">
        <f t="shared" ref="SDY71" si="6523">SDY64-SDY69</f>
        <v>0</v>
      </c>
      <c r="SDZ71" s="607"/>
      <c r="SEA71" s="598">
        <f t="shared" ref="SEA71" si="6524">SEA64-SEA69</f>
        <v>0</v>
      </c>
      <c r="SEB71" s="607"/>
      <c r="SEC71" s="598">
        <f t="shared" ref="SEC71" si="6525">SEC64-SEC69</f>
        <v>0</v>
      </c>
      <c r="SED71" s="607"/>
      <c r="SEE71" s="598">
        <f t="shared" ref="SEE71" si="6526">SEE64-SEE69</f>
        <v>0</v>
      </c>
      <c r="SEF71" s="607"/>
      <c r="SEG71" s="598">
        <f t="shared" ref="SEG71" si="6527">SEG64-SEG69</f>
        <v>0</v>
      </c>
      <c r="SEH71" s="607"/>
      <c r="SEI71" s="598">
        <f t="shared" ref="SEI71" si="6528">SEI64-SEI69</f>
        <v>0</v>
      </c>
      <c r="SEJ71" s="607"/>
      <c r="SEK71" s="598">
        <f t="shared" ref="SEK71" si="6529">SEK64-SEK69</f>
        <v>0</v>
      </c>
      <c r="SEL71" s="607"/>
      <c r="SEM71" s="598">
        <f t="shared" ref="SEM71" si="6530">SEM64-SEM69</f>
        <v>0</v>
      </c>
      <c r="SEN71" s="607"/>
      <c r="SEO71" s="598">
        <f t="shared" ref="SEO71" si="6531">SEO64-SEO69</f>
        <v>0</v>
      </c>
      <c r="SEP71" s="607"/>
      <c r="SEQ71" s="598">
        <f t="shared" ref="SEQ71" si="6532">SEQ64-SEQ69</f>
        <v>0</v>
      </c>
      <c r="SER71" s="607"/>
      <c r="SES71" s="598">
        <f t="shared" ref="SES71" si="6533">SES64-SES69</f>
        <v>0</v>
      </c>
      <c r="SET71" s="607"/>
      <c r="SEU71" s="598">
        <f t="shared" ref="SEU71" si="6534">SEU64-SEU69</f>
        <v>0</v>
      </c>
      <c r="SEV71" s="607"/>
      <c r="SEW71" s="598">
        <f t="shared" ref="SEW71" si="6535">SEW64-SEW69</f>
        <v>0</v>
      </c>
      <c r="SEX71" s="607"/>
      <c r="SEY71" s="598">
        <f t="shared" ref="SEY71" si="6536">SEY64-SEY69</f>
        <v>0</v>
      </c>
      <c r="SEZ71" s="607"/>
      <c r="SFA71" s="598">
        <f t="shared" ref="SFA71" si="6537">SFA64-SFA69</f>
        <v>0</v>
      </c>
      <c r="SFB71" s="607"/>
      <c r="SFC71" s="598">
        <f t="shared" ref="SFC71" si="6538">SFC64-SFC69</f>
        <v>0</v>
      </c>
      <c r="SFD71" s="607"/>
      <c r="SFE71" s="598">
        <f t="shared" ref="SFE71" si="6539">SFE64-SFE69</f>
        <v>0</v>
      </c>
      <c r="SFF71" s="607"/>
      <c r="SFG71" s="598">
        <f t="shared" ref="SFG71" si="6540">SFG64-SFG69</f>
        <v>0</v>
      </c>
      <c r="SFH71" s="607"/>
      <c r="SFI71" s="598">
        <f t="shared" ref="SFI71" si="6541">SFI64-SFI69</f>
        <v>0</v>
      </c>
      <c r="SFJ71" s="607"/>
      <c r="SFK71" s="598">
        <f t="shared" ref="SFK71" si="6542">SFK64-SFK69</f>
        <v>0</v>
      </c>
      <c r="SFL71" s="607"/>
      <c r="SFM71" s="598">
        <f t="shared" ref="SFM71" si="6543">SFM64-SFM69</f>
        <v>0</v>
      </c>
      <c r="SFN71" s="607"/>
      <c r="SFO71" s="598">
        <f t="shared" ref="SFO71" si="6544">SFO64-SFO69</f>
        <v>0</v>
      </c>
      <c r="SFP71" s="607"/>
      <c r="SFQ71" s="598">
        <f t="shared" ref="SFQ71" si="6545">SFQ64-SFQ69</f>
        <v>0</v>
      </c>
      <c r="SFR71" s="607"/>
      <c r="SFS71" s="598">
        <f t="shared" ref="SFS71" si="6546">SFS64-SFS69</f>
        <v>0</v>
      </c>
      <c r="SFT71" s="607"/>
      <c r="SFU71" s="598">
        <f t="shared" ref="SFU71" si="6547">SFU64-SFU69</f>
        <v>0</v>
      </c>
      <c r="SFV71" s="607"/>
      <c r="SFW71" s="598">
        <f t="shared" ref="SFW71" si="6548">SFW64-SFW69</f>
        <v>0</v>
      </c>
      <c r="SFX71" s="607"/>
      <c r="SFY71" s="598">
        <f t="shared" ref="SFY71" si="6549">SFY64-SFY69</f>
        <v>0</v>
      </c>
      <c r="SFZ71" s="607"/>
      <c r="SGA71" s="598">
        <f t="shared" ref="SGA71" si="6550">SGA64-SGA69</f>
        <v>0</v>
      </c>
      <c r="SGB71" s="607"/>
      <c r="SGC71" s="598">
        <f t="shared" ref="SGC71" si="6551">SGC64-SGC69</f>
        <v>0</v>
      </c>
      <c r="SGD71" s="607"/>
      <c r="SGE71" s="598">
        <f t="shared" ref="SGE71" si="6552">SGE64-SGE69</f>
        <v>0</v>
      </c>
      <c r="SGF71" s="607"/>
      <c r="SGG71" s="598">
        <f t="shared" ref="SGG71" si="6553">SGG64-SGG69</f>
        <v>0</v>
      </c>
      <c r="SGH71" s="607"/>
      <c r="SGI71" s="598">
        <f t="shared" ref="SGI71" si="6554">SGI64-SGI69</f>
        <v>0</v>
      </c>
      <c r="SGJ71" s="607"/>
      <c r="SGK71" s="598">
        <f t="shared" ref="SGK71" si="6555">SGK64-SGK69</f>
        <v>0</v>
      </c>
      <c r="SGL71" s="607"/>
      <c r="SGM71" s="598">
        <f t="shared" ref="SGM71" si="6556">SGM64-SGM69</f>
        <v>0</v>
      </c>
      <c r="SGN71" s="607"/>
      <c r="SGO71" s="598">
        <f t="shared" ref="SGO71" si="6557">SGO64-SGO69</f>
        <v>0</v>
      </c>
      <c r="SGP71" s="607"/>
      <c r="SGQ71" s="598">
        <f t="shared" ref="SGQ71" si="6558">SGQ64-SGQ69</f>
        <v>0</v>
      </c>
      <c r="SGR71" s="607"/>
      <c r="SGS71" s="598">
        <f t="shared" ref="SGS71" si="6559">SGS64-SGS69</f>
        <v>0</v>
      </c>
      <c r="SGT71" s="607"/>
      <c r="SGU71" s="598">
        <f t="shared" ref="SGU71" si="6560">SGU64-SGU69</f>
        <v>0</v>
      </c>
      <c r="SGV71" s="607"/>
      <c r="SGW71" s="598">
        <f t="shared" ref="SGW71" si="6561">SGW64-SGW69</f>
        <v>0</v>
      </c>
      <c r="SGX71" s="607"/>
      <c r="SGY71" s="598">
        <f t="shared" ref="SGY71" si="6562">SGY64-SGY69</f>
        <v>0</v>
      </c>
      <c r="SGZ71" s="607"/>
      <c r="SHA71" s="598">
        <f t="shared" ref="SHA71" si="6563">SHA64-SHA69</f>
        <v>0</v>
      </c>
      <c r="SHB71" s="607"/>
      <c r="SHC71" s="598">
        <f t="shared" ref="SHC71" si="6564">SHC64-SHC69</f>
        <v>0</v>
      </c>
      <c r="SHD71" s="607"/>
      <c r="SHE71" s="598">
        <f t="shared" ref="SHE71" si="6565">SHE64-SHE69</f>
        <v>0</v>
      </c>
      <c r="SHF71" s="607"/>
      <c r="SHG71" s="598">
        <f t="shared" ref="SHG71" si="6566">SHG64-SHG69</f>
        <v>0</v>
      </c>
      <c r="SHH71" s="607"/>
      <c r="SHI71" s="598">
        <f t="shared" ref="SHI71" si="6567">SHI64-SHI69</f>
        <v>0</v>
      </c>
      <c r="SHJ71" s="607"/>
      <c r="SHK71" s="598">
        <f t="shared" ref="SHK71" si="6568">SHK64-SHK69</f>
        <v>0</v>
      </c>
      <c r="SHL71" s="607"/>
      <c r="SHM71" s="598">
        <f t="shared" ref="SHM71" si="6569">SHM64-SHM69</f>
        <v>0</v>
      </c>
      <c r="SHN71" s="607"/>
      <c r="SHO71" s="598">
        <f t="shared" ref="SHO71" si="6570">SHO64-SHO69</f>
        <v>0</v>
      </c>
      <c r="SHP71" s="607"/>
      <c r="SHQ71" s="598">
        <f t="shared" ref="SHQ71" si="6571">SHQ64-SHQ69</f>
        <v>0</v>
      </c>
      <c r="SHR71" s="607"/>
      <c r="SHS71" s="598">
        <f t="shared" ref="SHS71" si="6572">SHS64-SHS69</f>
        <v>0</v>
      </c>
      <c r="SHT71" s="607"/>
      <c r="SHU71" s="598">
        <f t="shared" ref="SHU71" si="6573">SHU64-SHU69</f>
        <v>0</v>
      </c>
      <c r="SHV71" s="607"/>
      <c r="SHW71" s="598">
        <f t="shared" ref="SHW71" si="6574">SHW64-SHW69</f>
        <v>0</v>
      </c>
      <c r="SHX71" s="607"/>
      <c r="SHY71" s="598">
        <f t="shared" ref="SHY71" si="6575">SHY64-SHY69</f>
        <v>0</v>
      </c>
      <c r="SHZ71" s="607"/>
      <c r="SIA71" s="598">
        <f t="shared" ref="SIA71" si="6576">SIA64-SIA69</f>
        <v>0</v>
      </c>
      <c r="SIB71" s="607"/>
      <c r="SIC71" s="598">
        <f t="shared" ref="SIC71" si="6577">SIC64-SIC69</f>
        <v>0</v>
      </c>
      <c r="SID71" s="607"/>
      <c r="SIE71" s="598">
        <f t="shared" ref="SIE71" si="6578">SIE64-SIE69</f>
        <v>0</v>
      </c>
      <c r="SIF71" s="607"/>
      <c r="SIG71" s="598">
        <f t="shared" ref="SIG71" si="6579">SIG64-SIG69</f>
        <v>0</v>
      </c>
      <c r="SIH71" s="607"/>
      <c r="SII71" s="598">
        <f t="shared" ref="SII71" si="6580">SII64-SII69</f>
        <v>0</v>
      </c>
      <c r="SIJ71" s="607"/>
      <c r="SIK71" s="598">
        <f t="shared" ref="SIK71" si="6581">SIK64-SIK69</f>
        <v>0</v>
      </c>
      <c r="SIL71" s="607"/>
      <c r="SIM71" s="598">
        <f t="shared" ref="SIM71" si="6582">SIM64-SIM69</f>
        <v>0</v>
      </c>
      <c r="SIN71" s="607"/>
      <c r="SIO71" s="598">
        <f t="shared" ref="SIO71" si="6583">SIO64-SIO69</f>
        <v>0</v>
      </c>
      <c r="SIP71" s="607"/>
      <c r="SIQ71" s="598">
        <f t="shared" ref="SIQ71" si="6584">SIQ64-SIQ69</f>
        <v>0</v>
      </c>
      <c r="SIR71" s="607"/>
      <c r="SIS71" s="598">
        <f t="shared" ref="SIS71" si="6585">SIS64-SIS69</f>
        <v>0</v>
      </c>
      <c r="SIT71" s="607"/>
      <c r="SIU71" s="598">
        <f t="shared" ref="SIU71" si="6586">SIU64-SIU69</f>
        <v>0</v>
      </c>
      <c r="SIV71" s="607"/>
      <c r="SIW71" s="598">
        <f t="shared" ref="SIW71" si="6587">SIW64-SIW69</f>
        <v>0</v>
      </c>
      <c r="SIX71" s="607"/>
      <c r="SIY71" s="598">
        <f t="shared" ref="SIY71" si="6588">SIY64-SIY69</f>
        <v>0</v>
      </c>
      <c r="SIZ71" s="607"/>
      <c r="SJA71" s="598">
        <f t="shared" ref="SJA71" si="6589">SJA64-SJA69</f>
        <v>0</v>
      </c>
      <c r="SJB71" s="607"/>
      <c r="SJC71" s="598">
        <f t="shared" ref="SJC71" si="6590">SJC64-SJC69</f>
        <v>0</v>
      </c>
      <c r="SJD71" s="607"/>
      <c r="SJE71" s="598">
        <f t="shared" ref="SJE71" si="6591">SJE64-SJE69</f>
        <v>0</v>
      </c>
      <c r="SJF71" s="607"/>
      <c r="SJG71" s="598">
        <f t="shared" ref="SJG71" si="6592">SJG64-SJG69</f>
        <v>0</v>
      </c>
      <c r="SJH71" s="607"/>
      <c r="SJI71" s="598">
        <f t="shared" ref="SJI71" si="6593">SJI64-SJI69</f>
        <v>0</v>
      </c>
      <c r="SJJ71" s="607"/>
      <c r="SJK71" s="598">
        <f t="shared" ref="SJK71" si="6594">SJK64-SJK69</f>
        <v>0</v>
      </c>
      <c r="SJL71" s="607"/>
      <c r="SJM71" s="598">
        <f t="shared" ref="SJM71" si="6595">SJM64-SJM69</f>
        <v>0</v>
      </c>
      <c r="SJN71" s="607"/>
      <c r="SJO71" s="598">
        <f t="shared" ref="SJO71" si="6596">SJO64-SJO69</f>
        <v>0</v>
      </c>
      <c r="SJP71" s="607"/>
      <c r="SJQ71" s="598">
        <f t="shared" ref="SJQ71" si="6597">SJQ64-SJQ69</f>
        <v>0</v>
      </c>
      <c r="SJR71" s="607"/>
      <c r="SJS71" s="598">
        <f t="shared" ref="SJS71" si="6598">SJS64-SJS69</f>
        <v>0</v>
      </c>
      <c r="SJT71" s="607"/>
      <c r="SJU71" s="598">
        <f t="shared" ref="SJU71" si="6599">SJU64-SJU69</f>
        <v>0</v>
      </c>
      <c r="SJV71" s="607"/>
      <c r="SJW71" s="598">
        <f t="shared" ref="SJW71" si="6600">SJW64-SJW69</f>
        <v>0</v>
      </c>
      <c r="SJX71" s="607"/>
      <c r="SJY71" s="598">
        <f t="shared" ref="SJY71" si="6601">SJY64-SJY69</f>
        <v>0</v>
      </c>
      <c r="SJZ71" s="607"/>
      <c r="SKA71" s="598">
        <f t="shared" ref="SKA71" si="6602">SKA64-SKA69</f>
        <v>0</v>
      </c>
      <c r="SKB71" s="607"/>
      <c r="SKC71" s="598">
        <f t="shared" ref="SKC71" si="6603">SKC64-SKC69</f>
        <v>0</v>
      </c>
      <c r="SKD71" s="607"/>
      <c r="SKE71" s="598">
        <f t="shared" ref="SKE71" si="6604">SKE64-SKE69</f>
        <v>0</v>
      </c>
      <c r="SKF71" s="607"/>
      <c r="SKG71" s="598">
        <f t="shared" ref="SKG71" si="6605">SKG64-SKG69</f>
        <v>0</v>
      </c>
      <c r="SKH71" s="607"/>
      <c r="SKI71" s="598">
        <f t="shared" ref="SKI71" si="6606">SKI64-SKI69</f>
        <v>0</v>
      </c>
      <c r="SKJ71" s="607"/>
      <c r="SKK71" s="598">
        <f t="shared" ref="SKK71" si="6607">SKK64-SKK69</f>
        <v>0</v>
      </c>
      <c r="SKL71" s="607"/>
      <c r="SKM71" s="598">
        <f t="shared" ref="SKM71" si="6608">SKM64-SKM69</f>
        <v>0</v>
      </c>
      <c r="SKN71" s="607"/>
      <c r="SKO71" s="598">
        <f t="shared" ref="SKO71" si="6609">SKO64-SKO69</f>
        <v>0</v>
      </c>
      <c r="SKP71" s="607"/>
      <c r="SKQ71" s="598">
        <f t="shared" ref="SKQ71" si="6610">SKQ64-SKQ69</f>
        <v>0</v>
      </c>
      <c r="SKR71" s="607"/>
      <c r="SKS71" s="598">
        <f t="shared" ref="SKS71" si="6611">SKS64-SKS69</f>
        <v>0</v>
      </c>
      <c r="SKT71" s="607"/>
      <c r="SKU71" s="598">
        <f t="shared" ref="SKU71" si="6612">SKU64-SKU69</f>
        <v>0</v>
      </c>
      <c r="SKV71" s="607"/>
      <c r="SKW71" s="598">
        <f t="shared" ref="SKW71" si="6613">SKW64-SKW69</f>
        <v>0</v>
      </c>
      <c r="SKX71" s="607"/>
      <c r="SKY71" s="598">
        <f t="shared" ref="SKY71" si="6614">SKY64-SKY69</f>
        <v>0</v>
      </c>
      <c r="SKZ71" s="607"/>
      <c r="SLA71" s="598">
        <f t="shared" ref="SLA71" si="6615">SLA64-SLA69</f>
        <v>0</v>
      </c>
      <c r="SLB71" s="607"/>
      <c r="SLC71" s="598">
        <f t="shared" ref="SLC71" si="6616">SLC64-SLC69</f>
        <v>0</v>
      </c>
      <c r="SLD71" s="607"/>
      <c r="SLE71" s="598">
        <f t="shared" ref="SLE71" si="6617">SLE64-SLE69</f>
        <v>0</v>
      </c>
      <c r="SLF71" s="607"/>
      <c r="SLG71" s="598">
        <f t="shared" ref="SLG71" si="6618">SLG64-SLG69</f>
        <v>0</v>
      </c>
      <c r="SLH71" s="607"/>
      <c r="SLI71" s="598">
        <f t="shared" ref="SLI71" si="6619">SLI64-SLI69</f>
        <v>0</v>
      </c>
      <c r="SLJ71" s="607"/>
      <c r="SLK71" s="598">
        <f t="shared" ref="SLK71" si="6620">SLK64-SLK69</f>
        <v>0</v>
      </c>
      <c r="SLL71" s="607"/>
      <c r="SLM71" s="598">
        <f t="shared" ref="SLM71" si="6621">SLM64-SLM69</f>
        <v>0</v>
      </c>
      <c r="SLN71" s="607"/>
      <c r="SLO71" s="598">
        <f t="shared" ref="SLO71" si="6622">SLO64-SLO69</f>
        <v>0</v>
      </c>
      <c r="SLP71" s="607"/>
      <c r="SLQ71" s="598">
        <f t="shared" ref="SLQ71" si="6623">SLQ64-SLQ69</f>
        <v>0</v>
      </c>
      <c r="SLR71" s="607"/>
      <c r="SLS71" s="598">
        <f t="shared" ref="SLS71" si="6624">SLS64-SLS69</f>
        <v>0</v>
      </c>
      <c r="SLT71" s="607"/>
      <c r="SLU71" s="598">
        <f t="shared" ref="SLU71" si="6625">SLU64-SLU69</f>
        <v>0</v>
      </c>
      <c r="SLV71" s="607"/>
      <c r="SLW71" s="598">
        <f t="shared" ref="SLW71" si="6626">SLW64-SLW69</f>
        <v>0</v>
      </c>
      <c r="SLX71" s="607"/>
      <c r="SLY71" s="598">
        <f t="shared" ref="SLY71" si="6627">SLY64-SLY69</f>
        <v>0</v>
      </c>
      <c r="SLZ71" s="607"/>
      <c r="SMA71" s="598">
        <f t="shared" ref="SMA71" si="6628">SMA64-SMA69</f>
        <v>0</v>
      </c>
      <c r="SMB71" s="607"/>
      <c r="SMC71" s="598">
        <f t="shared" ref="SMC71" si="6629">SMC64-SMC69</f>
        <v>0</v>
      </c>
      <c r="SMD71" s="607"/>
      <c r="SME71" s="598">
        <f t="shared" ref="SME71" si="6630">SME64-SME69</f>
        <v>0</v>
      </c>
      <c r="SMF71" s="607"/>
      <c r="SMG71" s="598">
        <f t="shared" ref="SMG71" si="6631">SMG64-SMG69</f>
        <v>0</v>
      </c>
      <c r="SMH71" s="607"/>
      <c r="SMI71" s="598">
        <f t="shared" ref="SMI71" si="6632">SMI64-SMI69</f>
        <v>0</v>
      </c>
      <c r="SMJ71" s="607"/>
      <c r="SMK71" s="598">
        <f t="shared" ref="SMK71" si="6633">SMK64-SMK69</f>
        <v>0</v>
      </c>
      <c r="SML71" s="607"/>
      <c r="SMM71" s="598">
        <f t="shared" ref="SMM71" si="6634">SMM64-SMM69</f>
        <v>0</v>
      </c>
      <c r="SMN71" s="607"/>
      <c r="SMO71" s="598">
        <f t="shared" ref="SMO71" si="6635">SMO64-SMO69</f>
        <v>0</v>
      </c>
      <c r="SMP71" s="607"/>
      <c r="SMQ71" s="598">
        <f t="shared" ref="SMQ71" si="6636">SMQ64-SMQ69</f>
        <v>0</v>
      </c>
      <c r="SMR71" s="607"/>
      <c r="SMS71" s="598">
        <f t="shared" ref="SMS71" si="6637">SMS64-SMS69</f>
        <v>0</v>
      </c>
      <c r="SMT71" s="607"/>
      <c r="SMU71" s="598">
        <f t="shared" ref="SMU71" si="6638">SMU64-SMU69</f>
        <v>0</v>
      </c>
      <c r="SMV71" s="607"/>
      <c r="SMW71" s="598">
        <f t="shared" ref="SMW71" si="6639">SMW64-SMW69</f>
        <v>0</v>
      </c>
      <c r="SMX71" s="607"/>
      <c r="SMY71" s="598">
        <f t="shared" ref="SMY71" si="6640">SMY64-SMY69</f>
        <v>0</v>
      </c>
      <c r="SMZ71" s="607"/>
      <c r="SNA71" s="598">
        <f t="shared" ref="SNA71" si="6641">SNA64-SNA69</f>
        <v>0</v>
      </c>
      <c r="SNB71" s="607"/>
      <c r="SNC71" s="598">
        <f t="shared" ref="SNC71" si="6642">SNC64-SNC69</f>
        <v>0</v>
      </c>
      <c r="SND71" s="607"/>
      <c r="SNE71" s="598">
        <f t="shared" ref="SNE71" si="6643">SNE64-SNE69</f>
        <v>0</v>
      </c>
      <c r="SNF71" s="607"/>
      <c r="SNG71" s="598">
        <f t="shared" ref="SNG71" si="6644">SNG64-SNG69</f>
        <v>0</v>
      </c>
      <c r="SNH71" s="607"/>
      <c r="SNI71" s="598">
        <f t="shared" ref="SNI71" si="6645">SNI64-SNI69</f>
        <v>0</v>
      </c>
      <c r="SNJ71" s="607"/>
      <c r="SNK71" s="598">
        <f t="shared" ref="SNK71" si="6646">SNK64-SNK69</f>
        <v>0</v>
      </c>
      <c r="SNL71" s="607"/>
      <c r="SNM71" s="598">
        <f t="shared" ref="SNM71" si="6647">SNM64-SNM69</f>
        <v>0</v>
      </c>
      <c r="SNN71" s="607"/>
      <c r="SNO71" s="598">
        <f t="shared" ref="SNO71" si="6648">SNO64-SNO69</f>
        <v>0</v>
      </c>
      <c r="SNP71" s="607"/>
      <c r="SNQ71" s="598">
        <f t="shared" ref="SNQ71" si="6649">SNQ64-SNQ69</f>
        <v>0</v>
      </c>
      <c r="SNR71" s="607"/>
      <c r="SNS71" s="598">
        <f t="shared" ref="SNS71" si="6650">SNS64-SNS69</f>
        <v>0</v>
      </c>
      <c r="SNT71" s="607"/>
      <c r="SNU71" s="598">
        <f t="shared" ref="SNU71" si="6651">SNU64-SNU69</f>
        <v>0</v>
      </c>
      <c r="SNV71" s="607"/>
      <c r="SNW71" s="598">
        <f t="shared" ref="SNW71" si="6652">SNW64-SNW69</f>
        <v>0</v>
      </c>
      <c r="SNX71" s="607"/>
      <c r="SNY71" s="598">
        <f t="shared" ref="SNY71" si="6653">SNY64-SNY69</f>
        <v>0</v>
      </c>
      <c r="SNZ71" s="607"/>
      <c r="SOA71" s="598">
        <f t="shared" ref="SOA71" si="6654">SOA64-SOA69</f>
        <v>0</v>
      </c>
      <c r="SOB71" s="607"/>
      <c r="SOC71" s="598">
        <f t="shared" ref="SOC71" si="6655">SOC64-SOC69</f>
        <v>0</v>
      </c>
      <c r="SOD71" s="607"/>
      <c r="SOE71" s="598">
        <f t="shared" ref="SOE71" si="6656">SOE64-SOE69</f>
        <v>0</v>
      </c>
      <c r="SOF71" s="607"/>
      <c r="SOG71" s="598">
        <f t="shared" ref="SOG71" si="6657">SOG64-SOG69</f>
        <v>0</v>
      </c>
      <c r="SOH71" s="607"/>
      <c r="SOI71" s="598">
        <f t="shared" ref="SOI71" si="6658">SOI64-SOI69</f>
        <v>0</v>
      </c>
      <c r="SOJ71" s="607"/>
      <c r="SOK71" s="598">
        <f t="shared" ref="SOK71" si="6659">SOK64-SOK69</f>
        <v>0</v>
      </c>
      <c r="SOL71" s="607"/>
      <c r="SOM71" s="598">
        <f t="shared" ref="SOM71" si="6660">SOM64-SOM69</f>
        <v>0</v>
      </c>
      <c r="SON71" s="607"/>
      <c r="SOO71" s="598">
        <f t="shared" ref="SOO71" si="6661">SOO64-SOO69</f>
        <v>0</v>
      </c>
      <c r="SOP71" s="607"/>
      <c r="SOQ71" s="598">
        <f t="shared" ref="SOQ71" si="6662">SOQ64-SOQ69</f>
        <v>0</v>
      </c>
      <c r="SOR71" s="607"/>
      <c r="SOS71" s="598">
        <f t="shared" ref="SOS71" si="6663">SOS64-SOS69</f>
        <v>0</v>
      </c>
      <c r="SOT71" s="607"/>
      <c r="SOU71" s="598">
        <f t="shared" ref="SOU71" si="6664">SOU64-SOU69</f>
        <v>0</v>
      </c>
      <c r="SOV71" s="607"/>
      <c r="SOW71" s="598">
        <f t="shared" ref="SOW71" si="6665">SOW64-SOW69</f>
        <v>0</v>
      </c>
      <c r="SOX71" s="607"/>
      <c r="SOY71" s="598">
        <f t="shared" ref="SOY71" si="6666">SOY64-SOY69</f>
        <v>0</v>
      </c>
      <c r="SOZ71" s="607"/>
      <c r="SPA71" s="598">
        <f t="shared" ref="SPA71" si="6667">SPA64-SPA69</f>
        <v>0</v>
      </c>
      <c r="SPB71" s="607"/>
      <c r="SPC71" s="598">
        <f t="shared" ref="SPC71" si="6668">SPC64-SPC69</f>
        <v>0</v>
      </c>
      <c r="SPD71" s="607"/>
      <c r="SPE71" s="598">
        <f t="shared" ref="SPE71" si="6669">SPE64-SPE69</f>
        <v>0</v>
      </c>
      <c r="SPF71" s="607"/>
      <c r="SPG71" s="598">
        <f t="shared" ref="SPG71" si="6670">SPG64-SPG69</f>
        <v>0</v>
      </c>
      <c r="SPH71" s="607"/>
      <c r="SPI71" s="598">
        <f t="shared" ref="SPI71" si="6671">SPI64-SPI69</f>
        <v>0</v>
      </c>
      <c r="SPJ71" s="607"/>
      <c r="SPK71" s="598">
        <f t="shared" ref="SPK71" si="6672">SPK64-SPK69</f>
        <v>0</v>
      </c>
      <c r="SPL71" s="607"/>
      <c r="SPM71" s="598">
        <f t="shared" ref="SPM71" si="6673">SPM64-SPM69</f>
        <v>0</v>
      </c>
      <c r="SPN71" s="607"/>
      <c r="SPO71" s="598">
        <f t="shared" ref="SPO71" si="6674">SPO64-SPO69</f>
        <v>0</v>
      </c>
      <c r="SPP71" s="607"/>
      <c r="SPQ71" s="598">
        <f t="shared" ref="SPQ71" si="6675">SPQ64-SPQ69</f>
        <v>0</v>
      </c>
      <c r="SPR71" s="607"/>
      <c r="SPS71" s="598">
        <f t="shared" ref="SPS71" si="6676">SPS64-SPS69</f>
        <v>0</v>
      </c>
      <c r="SPT71" s="607"/>
      <c r="SPU71" s="598">
        <f t="shared" ref="SPU71" si="6677">SPU64-SPU69</f>
        <v>0</v>
      </c>
      <c r="SPV71" s="607"/>
      <c r="SPW71" s="598">
        <f t="shared" ref="SPW71" si="6678">SPW64-SPW69</f>
        <v>0</v>
      </c>
      <c r="SPX71" s="607"/>
      <c r="SPY71" s="598">
        <f t="shared" ref="SPY71" si="6679">SPY64-SPY69</f>
        <v>0</v>
      </c>
      <c r="SPZ71" s="607"/>
      <c r="SQA71" s="598">
        <f t="shared" ref="SQA71" si="6680">SQA64-SQA69</f>
        <v>0</v>
      </c>
      <c r="SQB71" s="607"/>
      <c r="SQC71" s="598">
        <f t="shared" ref="SQC71" si="6681">SQC64-SQC69</f>
        <v>0</v>
      </c>
      <c r="SQD71" s="607"/>
      <c r="SQE71" s="598">
        <f t="shared" ref="SQE71" si="6682">SQE64-SQE69</f>
        <v>0</v>
      </c>
      <c r="SQF71" s="607"/>
      <c r="SQG71" s="598">
        <f t="shared" ref="SQG71" si="6683">SQG64-SQG69</f>
        <v>0</v>
      </c>
      <c r="SQH71" s="607"/>
      <c r="SQI71" s="598">
        <f t="shared" ref="SQI71" si="6684">SQI64-SQI69</f>
        <v>0</v>
      </c>
      <c r="SQJ71" s="607"/>
      <c r="SQK71" s="598">
        <f t="shared" ref="SQK71" si="6685">SQK64-SQK69</f>
        <v>0</v>
      </c>
      <c r="SQL71" s="607"/>
      <c r="SQM71" s="598">
        <f t="shared" ref="SQM71" si="6686">SQM64-SQM69</f>
        <v>0</v>
      </c>
      <c r="SQN71" s="607"/>
      <c r="SQO71" s="598">
        <f t="shared" ref="SQO71" si="6687">SQO64-SQO69</f>
        <v>0</v>
      </c>
      <c r="SQP71" s="607"/>
      <c r="SQQ71" s="598">
        <f t="shared" ref="SQQ71" si="6688">SQQ64-SQQ69</f>
        <v>0</v>
      </c>
      <c r="SQR71" s="607"/>
      <c r="SQS71" s="598">
        <f t="shared" ref="SQS71" si="6689">SQS64-SQS69</f>
        <v>0</v>
      </c>
      <c r="SQT71" s="607"/>
      <c r="SQU71" s="598">
        <f t="shared" ref="SQU71" si="6690">SQU64-SQU69</f>
        <v>0</v>
      </c>
      <c r="SQV71" s="607"/>
      <c r="SQW71" s="598">
        <f t="shared" ref="SQW71" si="6691">SQW64-SQW69</f>
        <v>0</v>
      </c>
      <c r="SQX71" s="607"/>
      <c r="SQY71" s="598">
        <f t="shared" ref="SQY71" si="6692">SQY64-SQY69</f>
        <v>0</v>
      </c>
      <c r="SQZ71" s="607"/>
      <c r="SRA71" s="598">
        <f t="shared" ref="SRA71" si="6693">SRA64-SRA69</f>
        <v>0</v>
      </c>
      <c r="SRB71" s="607"/>
      <c r="SRC71" s="598">
        <f t="shared" ref="SRC71" si="6694">SRC64-SRC69</f>
        <v>0</v>
      </c>
      <c r="SRD71" s="607"/>
      <c r="SRE71" s="598">
        <f t="shared" ref="SRE71" si="6695">SRE64-SRE69</f>
        <v>0</v>
      </c>
      <c r="SRF71" s="607"/>
      <c r="SRG71" s="598">
        <f t="shared" ref="SRG71" si="6696">SRG64-SRG69</f>
        <v>0</v>
      </c>
      <c r="SRH71" s="607"/>
      <c r="SRI71" s="598">
        <f t="shared" ref="SRI71" si="6697">SRI64-SRI69</f>
        <v>0</v>
      </c>
      <c r="SRJ71" s="607"/>
      <c r="SRK71" s="598">
        <f t="shared" ref="SRK71" si="6698">SRK64-SRK69</f>
        <v>0</v>
      </c>
      <c r="SRL71" s="607"/>
      <c r="SRM71" s="598">
        <f t="shared" ref="SRM71" si="6699">SRM64-SRM69</f>
        <v>0</v>
      </c>
      <c r="SRN71" s="607"/>
      <c r="SRO71" s="598">
        <f t="shared" ref="SRO71" si="6700">SRO64-SRO69</f>
        <v>0</v>
      </c>
      <c r="SRP71" s="607"/>
      <c r="SRQ71" s="598">
        <f t="shared" ref="SRQ71" si="6701">SRQ64-SRQ69</f>
        <v>0</v>
      </c>
      <c r="SRR71" s="607"/>
      <c r="SRS71" s="598">
        <f t="shared" ref="SRS71" si="6702">SRS64-SRS69</f>
        <v>0</v>
      </c>
      <c r="SRT71" s="607"/>
      <c r="SRU71" s="598">
        <f t="shared" ref="SRU71" si="6703">SRU64-SRU69</f>
        <v>0</v>
      </c>
      <c r="SRV71" s="607"/>
      <c r="SRW71" s="598">
        <f t="shared" ref="SRW71" si="6704">SRW64-SRW69</f>
        <v>0</v>
      </c>
      <c r="SRX71" s="607"/>
      <c r="SRY71" s="598">
        <f t="shared" ref="SRY71" si="6705">SRY64-SRY69</f>
        <v>0</v>
      </c>
      <c r="SRZ71" s="607"/>
      <c r="SSA71" s="598">
        <f t="shared" ref="SSA71" si="6706">SSA64-SSA69</f>
        <v>0</v>
      </c>
      <c r="SSB71" s="607"/>
      <c r="SSC71" s="598">
        <f t="shared" ref="SSC71" si="6707">SSC64-SSC69</f>
        <v>0</v>
      </c>
      <c r="SSD71" s="607"/>
      <c r="SSE71" s="598">
        <f t="shared" ref="SSE71" si="6708">SSE64-SSE69</f>
        <v>0</v>
      </c>
      <c r="SSF71" s="607"/>
      <c r="SSG71" s="598">
        <f t="shared" ref="SSG71" si="6709">SSG64-SSG69</f>
        <v>0</v>
      </c>
      <c r="SSH71" s="607"/>
      <c r="SSI71" s="598">
        <f t="shared" ref="SSI71" si="6710">SSI64-SSI69</f>
        <v>0</v>
      </c>
      <c r="SSJ71" s="607"/>
      <c r="SSK71" s="598">
        <f t="shared" ref="SSK71" si="6711">SSK64-SSK69</f>
        <v>0</v>
      </c>
      <c r="SSL71" s="607"/>
      <c r="SSM71" s="598">
        <f t="shared" ref="SSM71" si="6712">SSM64-SSM69</f>
        <v>0</v>
      </c>
      <c r="SSN71" s="607"/>
      <c r="SSO71" s="598">
        <f t="shared" ref="SSO71" si="6713">SSO64-SSO69</f>
        <v>0</v>
      </c>
      <c r="SSP71" s="607"/>
      <c r="SSQ71" s="598">
        <f t="shared" ref="SSQ71" si="6714">SSQ64-SSQ69</f>
        <v>0</v>
      </c>
      <c r="SSR71" s="607"/>
      <c r="SSS71" s="598">
        <f t="shared" ref="SSS71" si="6715">SSS64-SSS69</f>
        <v>0</v>
      </c>
      <c r="SST71" s="607"/>
      <c r="SSU71" s="598">
        <f t="shared" ref="SSU71" si="6716">SSU64-SSU69</f>
        <v>0</v>
      </c>
      <c r="SSV71" s="607"/>
      <c r="SSW71" s="598">
        <f t="shared" ref="SSW71" si="6717">SSW64-SSW69</f>
        <v>0</v>
      </c>
      <c r="SSX71" s="607"/>
      <c r="SSY71" s="598">
        <f t="shared" ref="SSY71" si="6718">SSY64-SSY69</f>
        <v>0</v>
      </c>
      <c r="SSZ71" s="607"/>
      <c r="STA71" s="598">
        <f t="shared" ref="STA71" si="6719">STA64-STA69</f>
        <v>0</v>
      </c>
      <c r="STB71" s="607"/>
      <c r="STC71" s="598">
        <f t="shared" ref="STC71" si="6720">STC64-STC69</f>
        <v>0</v>
      </c>
      <c r="STD71" s="607"/>
      <c r="STE71" s="598">
        <f t="shared" ref="STE71" si="6721">STE64-STE69</f>
        <v>0</v>
      </c>
      <c r="STF71" s="607"/>
      <c r="STG71" s="598">
        <f t="shared" ref="STG71" si="6722">STG64-STG69</f>
        <v>0</v>
      </c>
      <c r="STH71" s="607"/>
      <c r="STI71" s="598">
        <f t="shared" ref="STI71" si="6723">STI64-STI69</f>
        <v>0</v>
      </c>
      <c r="STJ71" s="607"/>
      <c r="STK71" s="598">
        <f t="shared" ref="STK71" si="6724">STK64-STK69</f>
        <v>0</v>
      </c>
      <c r="STL71" s="607"/>
      <c r="STM71" s="598">
        <f t="shared" ref="STM71" si="6725">STM64-STM69</f>
        <v>0</v>
      </c>
      <c r="STN71" s="607"/>
      <c r="STO71" s="598">
        <f t="shared" ref="STO71" si="6726">STO64-STO69</f>
        <v>0</v>
      </c>
      <c r="STP71" s="607"/>
      <c r="STQ71" s="598">
        <f t="shared" ref="STQ71" si="6727">STQ64-STQ69</f>
        <v>0</v>
      </c>
      <c r="STR71" s="607"/>
      <c r="STS71" s="598">
        <f t="shared" ref="STS71" si="6728">STS64-STS69</f>
        <v>0</v>
      </c>
      <c r="STT71" s="607"/>
      <c r="STU71" s="598">
        <f t="shared" ref="STU71" si="6729">STU64-STU69</f>
        <v>0</v>
      </c>
      <c r="STV71" s="607"/>
      <c r="STW71" s="598">
        <f t="shared" ref="STW71" si="6730">STW64-STW69</f>
        <v>0</v>
      </c>
      <c r="STX71" s="607"/>
      <c r="STY71" s="598">
        <f t="shared" ref="STY71" si="6731">STY64-STY69</f>
        <v>0</v>
      </c>
      <c r="STZ71" s="607"/>
      <c r="SUA71" s="598">
        <f t="shared" ref="SUA71" si="6732">SUA64-SUA69</f>
        <v>0</v>
      </c>
      <c r="SUB71" s="607"/>
      <c r="SUC71" s="598">
        <f t="shared" ref="SUC71" si="6733">SUC64-SUC69</f>
        <v>0</v>
      </c>
      <c r="SUD71" s="607"/>
      <c r="SUE71" s="598">
        <f t="shared" ref="SUE71" si="6734">SUE64-SUE69</f>
        <v>0</v>
      </c>
      <c r="SUF71" s="607"/>
      <c r="SUG71" s="598">
        <f t="shared" ref="SUG71" si="6735">SUG64-SUG69</f>
        <v>0</v>
      </c>
      <c r="SUH71" s="607"/>
      <c r="SUI71" s="598">
        <f t="shared" ref="SUI71" si="6736">SUI64-SUI69</f>
        <v>0</v>
      </c>
      <c r="SUJ71" s="607"/>
      <c r="SUK71" s="598">
        <f t="shared" ref="SUK71" si="6737">SUK64-SUK69</f>
        <v>0</v>
      </c>
      <c r="SUL71" s="607"/>
      <c r="SUM71" s="598">
        <f t="shared" ref="SUM71" si="6738">SUM64-SUM69</f>
        <v>0</v>
      </c>
      <c r="SUN71" s="607"/>
      <c r="SUO71" s="598">
        <f t="shared" ref="SUO71" si="6739">SUO64-SUO69</f>
        <v>0</v>
      </c>
      <c r="SUP71" s="607"/>
      <c r="SUQ71" s="598">
        <f t="shared" ref="SUQ71" si="6740">SUQ64-SUQ69</f>
        <v>0</v>
      </c>
      <c r="SUR71" s="607"/>
      <c r="SUS71" s="598">
        <f t="shared" ref="SUS71" si="6741">SUS64-SUS69</f>
        <v>0</v>
      </c>
      <c r="SUT71" s="607"/>
      <c r="SUU71" s="598">
        <f t="shared" ref="SUU71" si="6742">SUU64-SUU69</f>
        <v>0</v>
      </c>
      <c r="SUV71" s="607"/>
      <c r="SUW71" s="598">
        <f t="shared" ref="SUW71" si="6743">SUW64-SUW69</f>
        <v>0</v>
      </c>
      <c r="SUX71" s="607"/>
      <c r="SUY71" s="598">
        <f t="shared" ref="SUY71" si="6744">SUY64-SUY69</f>
        <v>0</v>
      </c>
      <c r="SUZ71" s="607"/>
      <c r="SVA71" s="598">
        <f t="shared" ref="SVA71" si="6745">SVA64-SVA69</f>
        <v>0</v>
      </c>
      <c r="SVB71" s="607"/>
      <c r="SVC71" s="598">
        <f t="shared" ref="SVC71" si="6746">SVC64-SVC69</f>
        <v>0</v>
      </c>
      <c r="SVD71" s="607"/>
      <c r="SVE71" s="598">
        <f t="shared" ref="SVE71" si="6747">SVE64-SVE69</f>
        <v>0</v>
      </c>
      <c r="SVF71" s="607"/>
      <c r="SVG71" s="598">
        <f t="shared" ref="SVG71" si="6748">SVG64-SVG69</f>
        <v>0</v>
      </c>
      <c r="SVH71" s="607"/>
      <c r="SVI71" s="598">
        <f t="shared" ref="SVI71" si="6749">SVI64-SVI69</f>
        <v>0</v>
      </c>
      <c r="SVJ71" s="607"/>
      <c r="SVK71" s="598">
        <f t="shared" ref="SVK71" si="6750">SVK64-SVK69</f>
        <v>0</v>
      </c>
      <c r="SVL71" s="607"/>
      <c r="SVM71" s="598">
        <f t="shared" ref="SVM71" si="6751">SVM64-SVM69</f>
        <v>0</v>
      </c>
      <c r="SVN71" s="607"/>
      <c r="SVO71" s="598">
        <f t="shared" ref="SVO71" si="6752">SVO64-SVO69</f>
        <v>0</v>
      </c>
      <c r="SVP71" s="607"/>
      <c r="SVQ71" s="598">
        <f t="shared" ref="SVQ71" si="6753">SVQ64-SVQ69</f>
        <v>0</v>
      </c>
      <c r="SVR71" s="607"/>
      <c r="SVS71" s="598">
        <f t="shared" ref="SVS71" si="6754">SVS64-SVS69</f>
        <v>0</v>
      </c>
      <c r="SVT71" s="607"/>
      <c r="SVU71" s="598">
        <f t="shared" ref="SVU71" si="6755">SVU64-SVU69</f>
        <v>0</v>
      </c>
      <c r="SVV71" s="607"/>
      <c r="SVW71" s="598">
        <f t="shared" ref="SVW71" si="6756">SVW64-SVW69</f>
        <v>0</v>
      </c>
      <c r="SVX71" s="607"/>
      <c r="SVY71" s="598">
        <f t="shared" ref="SVY71" si="6757">SVY64-SVY69</f>
        <v>0</v>
      </c>
      <c r="SVZ71" s="607"/>
      <c r="SWA71" s="598">
        <f t="shared" ref="SWA71" si="6758">SWA64-SWA69</f>
        <v>0</v>
      </c>
      <c r="SWB71" s="607"/>
      <c r="SWC71" s="598">
        <f t="shared" ref="SWC71" si="6759">SWC64-SWC69</f>
        <v>0</v>
      </c>
      <c r="SWD71" s="607"/>
      <c r="SWE71" s="598">
        <f t="shared" ref="SWE71" si="6760">SWE64-SWE69</f>
        <v>0</v>
      </c>
      <c r="SWF71" s="607"/>
      <c r="SWG71" s="598">
        <f t="shared" ref="SWG71" si="6761">SWG64-SWG69</f>
        <v>0</v>
      </c>
      <c r="SWH71" s="607"/>
      <c r="SWI71" s="598">
        <f t="shared" ref="SWI71" si="6762">SWI64-SWI69</f>
        <v>0</v>
      </c>
      <c r="SWJ71" s="607"/>
      <c r="SWK71" s="598">
        <f t="shared" ref="SWK71" si="6763">SWK64-SWK69</f>
        <v>0</v>
      </c>
      <c r="SWL71" s="607"/>
      <c r="SWM71" s="598">
        <f t="shared" ref="SWM71" si="6764">SWM64-SWM69</f>
        <v>0</v>
      </c>
      <c r="SWN71" s="607"/>
      <c r="SWO71" s="598">
        <f t="shared" ref="SWO71" si="6765">SWO64-SWO69</f>
        <v>0</v>
      </c>
      <c r="SWP71" s="607"/>
      <c r="SWQ71" s="598">
        <f t="shared" ref="SWQ71" si="6766">SWQ64-SWQ69</f>
        <v>0</v>
      </c>
      <c r="SWR71" s="607"/>
      <c r="SWS71" s="598">
        <f t="shared" ref="SWS71" si="6767">SWS64-SWS69</f>
        <v>0</v>
      </c>
      <c r="SWT71" s="607"/>
      <c r="SWU71" s="598">
        <f t="shared" ref="SWU71" si="6768">SWU64-SWU69</f>
        <v>0</v>
      </c>
      <c r="SWV71" s="607"/>
      <c r="SWW71" s="598">
        <f t="shared" ref="SWW71" si="6769">SWW64-SWW69</f>
        <v>0</v>
      </c>
      <c r="SWX71" s="607"/>
      <c r="SWY71" s="598">
        <f t="shared" ref="SWY71" si="6770">SWY64-SWY69</f>
        <v>0</v>
      </c>
      <c r="SWZ71" s="607"/>
      <c r="SXA71" s="598">
        <f t="shared" ref="SXA71" si="6771">SXA64-SXA69</f>
        <v>0</v>
      </c>
      <c r="SXB71" s="607"/>
      <c r="SXC71" s="598">
        <f t="shared" ref="SXC71" si="6772">SXC64-SXC69</f>
        <v>0</v>
      </c>
      <c r="SXD71" s="607"/>
      <c r="SXE71" s="598">
        <f t="shared" ref="SXE71" si="6773">SXE64-SXE69</f>
        <v>0</v>
      </c>
      <c r="SXF71" s="607"/>
      <c r="SXG71" s="598">
        <f t="shared" ref="SXG71" si="6774">SXG64-SXG69</f>
        <v>0</v>
      </c>
      <c r="SXH71" s="607"/>
      <c r="SXI71" s="598">
        <f t="shared" ref="SXI71" si="6775">SXI64-SXI69</f>
        <v>0</v>
      </c>
      <c r="SXJ71" s="607"/>
      <c r="SXK71" s="598">
        <f t="shared" ref="SXK71" si="6776">SXK64-SXK69</f>
        <v>0</v>
      </c>
      <c r="SXL71" s="607"/>
      <c r="SXM71" s="598">
        <f t="shared" ref="SXM71" si="6777">SXM64-SXM69</f>
        <v>0</v>
      </c>
      <c r="SXN71" s="607"/>
      <c r="SXO71" s="598">
        <f t="shared" ref="SXO71" si="6778">SXO64-SXO69</f>
        <v>0</v>
      </c>
      <c r="SXP71" s="607"/>
      <c r="SXQ71" s="598">
        <f t="shared" ref="SXQ71" si="6779">SXQ64-SXQ69</f>
        <v>0</v>
      </c>
      <c r="SXR71" s="607"/>
      <c r="SXS71" s="598">
        <f t="shared" ref="SXS71" si="6780">SXS64-SXS69</f>
        <v>0</v>
      </c>
      <c r="SXT71" s="607"/>
      <c r="SXU71" s="598">
        <f t="shared" ref="SXU71" si="6781">SXU64-SXU69</f>
        <v>0</v>
      </c>
      <c r="SXV71" s="607"/>
      <c r="SXW71" s="598">
        <f t="shared" ref="SXW71" si="6782">SXW64-SXW69</f>
        <v>0</v>
      </c>
      <c r="SXX71" s="607"/>
      <c r="SXY71" s="598">
        <f t="shared" ref="SXY71" si="6783">SXY64-SXY69</f>
        <v>0</v>
      </c>
      <c r="SXZ71" s="607"/>
      <c r="SYA71" s="598">
        <f t="shared" ref="SYA71" si="6784">SYA64-SYA69</f>
        <v>0</v>
      </c>
      <c r="SYB71" s="607"/>
      <c r="SYC71" s="598">
        <f t="shared" ref="SYC71" si="6785">SYC64-SYC69</f>
        <v>0</v>
      </c>
      <c r="SYD71" s="607"/>
      <c r="SYE71" s="598">
        <f t="shared" ref="SYE71" si="6786">SYE64-SYE69</f>
        <v>0</v>
      </c>
      <c r="SYF71" s="607"/>
      <c r="SYG71" s="598">
        <f t="shared" ref="SYG71" si="6787">SYG64-SYG69</f>
        <v>0</v>
      </c>
      <c r="SYH71" s="607"/>
      <c r="SYI71" s="598">
        <f t="shared" ref="SYI71" si="6788">SYI64-SYI69</f>
        <v>0</v>
      </c>
      <c r="SYJ71" s="607"/>
      <c r="SYK71" s="598">
        <f t="shared" ref="SYK71" si="6789">SYK64-SYK69</f>
        <v>0</v>
      </c>
      <c r="SYL71" s="607"/>
      <c r="SYM71" s="598">
        <f t="shared" ref="SYM71" si="6790">SYM64-SYM69</f>
        <v>0</v>
      </c>
      <c r="SYN71" s="607"/>
      <c r="SYO71" s="598">
        <f t="shared" ref="SYO71" si="6791">SYO64-SYO69</f>
        <v>0</v>
      </c>
      <c r="SYP71" s="607"/>
      <c r="SYQ71" s="598">
        <f t="shared" ref="SYQ71" si="6792">SYQ64-SYQ69</f>
        <v>0</v>
      </c>
      <c r="SYR71" s="607"/>
      <c r="SYS71" s="598">
        <f t="shared" ref="SYS71" si="6793">SYS64-SYS69</f>
        <v>0</v>
      </c>
      <c r="SYT71" s="607"/>
      <c r="SYU71" s="598">
        <f t="shared" ref="SYU71" si="6794">SYU64-SYU69</f>
        <v>0</v>
      </c>
      <c r="SYV71" s="607"/>
      <c r="SYW71" s="598">
        <f t="shared" ref="SYW71" si="6795">SYW64-SYW69</f>
        <v>0</v>
      </c>
      <c r="SYX71" s="607"/>
      <c r="SYY71" s="598">
        <f t="shared" ref="SYY71" si="6796">SYY64-SYY69</f>
        <v>0</v>
      </c>
      <c r="SYZ71" s="607"/>
      <c r="SZA71" s="598">
        <f t="shared" ref="SZA71" si="6797">SZA64-SZA69</f>
        <v>0</v>
      </c>
      <c r="SZB71" s="607"/>
      <c r="SZC71" s="598">
        <f t="shared" ref="SZC71" si="6798">SZC64-SZC69</f>
        <v>0</v>
      </c>
      <c r="SZD71" s="607"/>
      <c r="SZE71" s="598">
        <f t="shared" ref="SZE71" si="6799">SZE64-SZE69</f>
        <v>0</v>
      </c>
      <c r="SZF71" s="607"/>
      <c r="SZG71" s="598">
        <f t="shared" ref="SZG71" si="6800">SZG64-SZG69</f>
        <v>0</v>
      </c>
      <c r="SZH71" s="607"/>
      <c r="SZI71" s="598">
        <f t="shared" ref="SZI71" si="6801">SZI64-SZI69</f>
        <v>0</v>
      </c>
      <c r="SZJ71" s="607"/>
      <c r="SZK71" s="598">
        <f t="shared" ref="SZK71" si="6802">SZK64-SZK69</f>
        <v>0</v>
      </c>
      <c r="SZL71" s="607"/>
      <c r="SZM71" s="598">
        <f t="shared" ref="SZM71" si="6803">SZM64-SZM69</f>
        <v>0</v>
      </c>
      <c r="SZN71" s="607"/>
      <c r="SZO71" s="598">
        <f t="shared" ref="SZO71" si="6804">SZO64-SZO69</f>
        <v>0</v>
      </c>
      <c r="SZP71" s="607"/>
      <c r="SZQ71" s="598">
        <f t="shared" ref="SZQ71" si="6805">SZQ64-SZQ69</f>
        <v>0</v>
      </c>
      <c r="SZR71" s="607"/>
      <c r="SZS71" s="598">
        <f t="shared" ref="SZS71" si="6806">SZS64-SZS69</f>
        <v>0</v>
      </c>
      <c r="SZT71" s="607"/>
      <c r="SZU71" s="598">
        <f t="shared" ref="SZU71" si="6807">SZU64-SZU69</f>
        <v>0</v>
      </c>
      <c r="SZV71" s="607"/>
      <c r="SZW71" s="598">
        <f t="shared" ref="SZW71" si="6808">SZW64-SZW69</f>
        <v>0</v>
      </c>
      <c r="SZX71" s="607"/>
      <c r="SZY71" s="598">
        <f t="shared" ref="SZY71" si="6809">SZY64-SZY69</f>
        <v>0</v>
      </c>
      <c r="SZZ71" s="607"/>
      <c r="TAA71" s="598">
        <f t="shared" ref="TAA71" si="6810">TAA64-TAA69</f>
        <v>0</v>
      </c>
      <c r="TAB71" s="607"/>
      <c r="TAC71" s="598">
        <f t="shared" ref="TAC71" si="6811">TAC64-TAC69</f>
        <v>0</v>
      </c>
      <c r="TAD71" s="607"/>
      <c r="TAE71" s="598">
        <f t="shared" ref="TAE71" si="6812">TAE64-TAE69</f>
        <v>0</v>
      </c>
      <c r="TAF71" s="607"/>
      <c r="TAG71" s="598">
        <f t="shared" ref="TAG71" si="6813">TAG64-TAG69</f>
        <v>0</v>
      </c>
      <c r="TAH71" s="607"/>
      <c r="TAI71" s="598">
        <f t="shared" ref="TAI71" si="6814">TAI64-TAI69</f>
        <v>0</v>
      </c>
      <c r="TAJ71" s="607"/>
      <c r="TAK71" s="598">
        <f t="shared" ref="TAK71" si="6815">TAK64-TAK69</f>
        <v>0</v>
      </c>
      <c r="TAL71" s="607"/>
      <c r="TAM71" s="598">
        <f t="shared" ref="TAM71" si="6816">TAM64-TAM69</f>
        <v>0</v>
      </c>
      <c r="TAN71" s="607"/>
      <c r="TAO71" s="598">
        <f t="shared" ref="TAO71" si="6817">TAO64-TAO69</f>
        <v>0</v>
      </c>
      <c r="TAP71" s="607"/>
      <c r="TAQ71" s="598">
        <f t="shared" ref="TAQ71" si="6818">TAQ64-TAQ69</f>
        <v>0</v>
      </c>
      <c r="TAR71" s="607"/>
      <c r="TAS71" s="598">
        <f t="shared" ref="TAS71" si="6819">TAS64-TAS69</f>
        <v>0</v>
      </c>
      <c r="TAT71" s="607"/>
      <c r="TAU71" s="598">
        <f t="shared" ref="TAU71" si="6820">TAU64-TAU69</f>
        <v>0</v>
      </c>
      <c r="TAV71" s="607"/>
      <c r="TAW71" s="598">
        <f t="shared" ref="TAW71" si="6821">TAW64-TAW69</f>
        <v>0</v>
      </c>
      <c r="TAX71" s="607"/>
      <c r="TAY71" s="598">
        <f t="shared" ref="TAY71" si="6822">TAY64-TAY69</f>
        <v>0</v>
      </c>
      <c r="TAZ71" s="607"/>
      <c r="TBA71" s="598">
        <f t="shared" ref="TBA71" si="6823">TBA64-TBA69</f>
        <v>0</v>
      </c>
      <c r="TBB71" s="607"/>
      <c r="TBC71" s="598">
        <f t="shared" ref="TBC71" si="6824">TBC64-TBC69</f>
        <v>0</v>
      </c>
      <c r="TBD71" s="607"/>
      <c r="TBE71" s="598">
        <f t="shared" ref="TBE71" si="6825">TBE64-TBE69</f>
        <v>0</v>
      </c>
      <c r="TBF71" s="607"/>
      <c r="TBG71" s="598">
        <f t="shared" ref="TBG71" si="6826">TBG64-TBG69</f>
        <v>0</v>
      </c>
      <c r="TBH71" s="607"/>
      <c r="TBI71" s="598">
        <f t="shared" ref="TBI71" si="6827">TBI64-TBI69</f>
        <v>0</v>
      </c>
      <c r="TBJ71" s="607"/>
      <c r="TBK71" s="598">
        <f t="shared" ref="TBK71" si="6828">TBK64-TBK69</f>
        <v>0</v>
      </c>
      <c r="TBL71" s="607"/>
      <c r="TBM71" s="598">
        <f t="shared" ref="TBM71" si="6829">TBM64-TBM69</f>
        <v>0</v>
      </c>
      <c r="TBN71" s="607"/>
      <c r="TBO71" s="598">
        <f t="shared" ref="TBO71" si="6830">TBO64-TBO69</f>
        <v>0</v>
      </c>
      <c r="TBP71" s="607"/>
      <c r="TBQ71" s="598">
        <f t="shared" ref="TBQ71" si="6831">TBQ64-TBQ69</f>
        <v>0</v>
      </c>
      <c r="TBR71" s="607"/>
      <c r="TBS71" s="598">
        <f t="shared" ref="TBS71" si="6832">TBS64-TBS69</f>
        <v>0</v>
      </c>
      <c r="TBT71" s="607"/>
      <c r="TBU71" s="598">
        <f t="shared" ref="TBU71" si="6833">TBU64-TBU69</f>
        <v>0</v>
      </c>
      <c r="TBV71" s="607"/>
      <c r="TBW71" s="598">
        <f t="shared" ref="TBW71" si="6834">TBW64-TBW69</f>
        <v>0</v>
      </c>
      <c r="TBX71" s="607"/>
      <c r="TBY71" s="598">
        <f t="shared" ref="TBY71" si="6835">TBY64-TBY69</f>
        <v>0</v>
      </c>
      <c r="TBZ71" s="607"/>
      <c r="TCA71" s="598">
        <f t="shared" ref="TCA71" si="6836">TCA64-TCA69</f>
        <v>0</v>
      </c>
      <c r="TCB71" s="607"/>
      <c r="TCC71" s="598">
        <f t="shared" ref="TCC71" si="6837">TCC64-TCC69</f>
        <v>0</v>
      </c>
      <c r="TCD71" s="607"/>
      <c r="TCE71" s="598">
        <f t="shared" ref="TCE71" si="6838">TCE64-TCE69</f>
        <v>0</v>
      </c>
      <c r="TCF71" s="607"/>
      <c r="TCG71" s="598">
        <f t="shared" ref="TCG71" si="6839">TCG64-TCG69</f>
        <v>0</v>
      </c>
      <c r="TCH71" s="607"/>
      <c r="TCI71" s="598">
        <f t="shared" ref="TCI71" si="6840">TCI64-TCI69</f>
        <v>0</v>
      </c>
      <c r="TCJ71" s="607"/>
      <c r="TCK71" s="598">
        <f t="shared" ref="TCK71" si="6841">TCK64-TCK69</f>
        <v>0</v>
      </c>
      <c r="TCL71" s="607"/>
      <c r="TCM71" s="598">
        <f t="shared" ref="TCM71" si="6842">TCM64-TCM69</f>
        <v>0</v>
      </c>
      <c r="TCN71" s="607"/>
      <c r="TCO71" s="598">
        <f t="shared" ref="TCO71" si="6843">TCO64-TCO69</f>
        <v>0</v>
      </c>
      <c r="TCP71" s="607"/>
      <c r="TCQ71" s="598">
        <f t="shared" ref="TCQ71" si="6844">TCQ64-TCQ69</f>
        <v>0</v>
      </c>
      <c r="TCR71" s="607"/>
      <c r="TCS71" s="598">
        <f t="shared" ref="TCS71" si="6845">TCS64-TCS69</f>
        <v>0</v>
      </c>
      <c r="TCT71" s="607"/>
      <c r="TCU71" s="598">
        <f t="shared" ref="TCU71" si="6846">TCU64-TCU69</f>
        <v>0</v>
      </c>
      <c r="TCV71" s="607"/>
      <c r="TCW71" s="598">
        <f t="shared" ref="TCW71" si="6847">TCW64-TCW69</f>
        <v>0</v>
      </c>
      <c r="TCX71" s="607"/>
      <c r="TCY71" s="598">
        <f t="shared" ref="TCY71" si="6848">TCY64-TCY69</f>
        <v>0</v>
      </c>
      <c r="TCZ71" s="607"/>
      <c r="TDA71" s="598">
        <f t="shared" ref="TDA71" si="6849">TDA64-TDA69</f>
        <v>0</v>
      </c>
      <c r="TDB71" s="607"/>
      <c r="TDC71" s="598">
        <f t="shared" ref="TDC71" si="6850">TDC64-TDC69</f>
        <v>0</v>
      </c>
      <c r="TDD71" s="607"/>
      <c r="TDE71" s="598">
        <f t="shared" ref="TDE71" si="6851">TDE64-TDE69</f>
        <v>0</v>
      </c>
      <c r="TDF71" s="607"/>
      <c r="TDG71" s="598">
        <f t="shared" ref="TDG71" si="6852">TDG64-TDG69</f>
        <v>0</v>
      </c>
      <c r="TDH71" s="607"/>
      <c r="TDI71" s="598">
        <f t="shared" ref="TDI71" si="6853">TDI64-TDI69</f>
        <v>0</v>
      </c>
      <c r="TDJ71" s="607"/>
      <c r="TDK71" s="598">
        <f t="shared" ref="TDK71" si="6854">TDK64-TDK69</f>
        <v>0</v>
      </c>
      <c r="TDL71" s="607"/>
      <c r="TDM71" s="598">
        <f t="shared" ref="TDM71" si="6855">TDM64-TDM69</f>
        <v>0</v>
      </c>
      <c r="TDN71" s="607"/>
      <c r="TDO71" s="598">
        <f t="shared" ref="TDO71" si="6856">TDO64-TDO69</f>
        <v>0</v>
      </c>
      <c r="TDP71" s="607"/>
      <c r="TDQ71" s="598">
        <f t="shared" ref="TDQ71" si="6857">TDQ64-TDQ69</f>
        <v>0</v>
      </c>
      <c r="TDR71" s="607"/>
      <c r="TDS71" s="598">
        <f t="shared" ref="TDS71" si="6858">TDS64-TDS69</f>
        <v>0</v>
      </c>
      <c r="TDT71" s="607"/>
      <c r="TDU71" s="598">
        <f t="shared" ref="TDU71" si="6859">TDU64-TDU69</f>
        <v>0</v>
      </c>
      <c r="TDV71" s="607"/>
      <c r="TDW71" s="598">
        <f t="shared" ref="TDW71" si="6860">TDW64-TDW69</f>
        <v>0</v>
      </c>
      <c r="TDX71" s="607"/>
      <c r="TDY71" s="598">
        <f t="shared" ref="TDY71" si="6861">TDY64-TDY69</f>
        <v>0</v>
      </c>
      <c r="TDZ71" s="607"/>
      <c r="TEA71" s="598">
        <f t="shared" ref="TEA71" si="6862">TEA64-TEA69</f>
        <v>0</v>
      </c>
      <c r="TEB71" s="607"/>
      <c r="TEC71" s="598">
        <f t="shared" ref="TEC71" si="6863">TEC64-TEC69</f>
        <v>0</v>
      </c>
      <c r="TED71" s="607"/>
      <c r="TEE71" s="598">
        <f t="shared" ref="TEE71" si="6864">TEE64-TEE69</f>
        <v>0</v>
      </c>
      <c r="TEF71" s="607"/>
      <c r="TEG71" s="598">
        <f t="shared" ref="TEG71" si="6865">TEG64-TEG69</f>
        <v>0</v>
      </c>
      <c r="TEH71" s="607"/>
      <c r="TEI71" s="598">
        <f t="shared" ref="TEI71" si="6866">TEI64-TEI69</f>
        <v>0</v>
      </c>
      <c r="TEJ71" s="607"/>
      <c r="TEK71" s="598">
        <f t="shared" ref="TEK71" si="6867">TEK64-TEK69</f>
        <v>0</v>
      </c>
      <c r="TEL71" s="607"/>
      <c r="TEM71" s="598">
        <f t="shared" ref="TEM71" si="6868">TEM64-TEM69</f>
        <v>0</v>
      </c>
      <c r="TEN71" s="607"/>
      <c r="TEO71" s="598">
        <f t="shared" ref="TEO71" si="6869">TEO64-TEO69</f>
        <v>0</v>
      </c>
      <c r="TEP71" s="607"/>
      <c r="TEQ71" s="598">
        <f t="shared" ref="TEQ71" si="6870">TEQ64-TEQ69</f>
        <v>0</v>
      </c>
      <c r="TER71" s="607"/>
      <c r="TES71" s="598">
        <f t="shared" ref="TES71" si="6871">TES64-TES69</f>
        <v>0</v>
      </c>
      <c r="TET71" s="607"/>
      <c r="TEU71" s="598">
        <f t="shared" ref="TEU71" si="6872">TEU64-TEU69</f>
        <v>0</v>
      </c>
      <c r="TEV71" s="607"/>
      <c r="TEW71" s="598">
        <f t="shared" ref="TEW71" si="6873">TEW64-TEW69</f>
        <v>0</v>
      </c>
      <c r="TEX71" s="607"/>
      <c r="TEY71" s="598">
        <f t="shared" ref="TEY71" si="6874">TEY64-TEY69</f>
        <v>0</v>
      </c>
      <c r="TEZ71" s="607"/>
      <c r="TFA71" s="598">
        <f t="shared" ref="TFA71" si="6875">TFA64-TFA69</f>
        <v>0</v>
      </c>
      <c r="TFB71" s="607"/>
      <c r="TFC71" s="598">
        <f t="shared" ref="TFC71" si="6876">TFC64-TFC69</f>
        <v>0</v>
      </c>
      <c r="TFD71" s="607"/>
      <c r="TFE71" s="598">
        <f t="shared" ref="TFE71" si="6877">TFE64-TFE69</f>
        <v>0</v>
      </c>
      <c r="TFF71" s="607"/>
      <c r="TFG71" s="598">
        <f t="shared" ref="TFG71" si="6878">TFG64-TFG69</f>
        <v>0</v>
      </c>
      <c r="TFH71" s="607"/>
      <c r="TFI71" s="598">
        <f t="shared" ref="TFI71" si="6879">TFI64-TFI69</f>
        <v>0</v>
      </c>
      <c r="TFJ71" s="607"/>
      <c r="TFK71" s="598">
        <f t="shared" ref="TFK71" si="6880">TFK64-TFK69</f>
        <v>0</v>
      </c>
      <c r="TFL71" s="607"/>
      <c r="TFM71" s="598">
        <f t="shared" ref="TFM71" si="6881">TFM64-TFM69</f>
        <v>0</v>
      </c>
      <c r="TFN71" s="607"/>
      <c r="TFO71" s="598">
        <f t="shared" ref="TFO71" si="6882">TFO64-TFO69</f>
        <v>0</v>
      </c>
      <c r="TFP71" s="607"/>
      <c r="TFQ71" s="598">
        <f t="shared" ref="TFQ71" si="6883">TFQ64-TFQ69</f>
        <v>0</v>
      </c>
      <c r="TFR71" s="607"/>
      <c r="TFS71" s="598">
        <f t="shared" ref="TFS71" si="6884">TFS64-TFS69</f>
        <v>0</v>
      </c>
      <c r="TFT71" s="607"/>
      <c r="TFU71" s="598">
        <f t="shared" ref="TFU71" si="6885">TFU64-TFU69</f>
        <v>0</v>
      </c>
      <c r="TFV71" s="607"/>
      <c r="TFW71" s="598">
        <f t="shared" ref="TFW71" si="6886">TFW64-TFW69</f>
        <v>0</v>
      </c>
      <c r="TFX71" s="607"/>
      <c r="TFY71" s="598">
        <f t="shared" ref="TFY71" si="6887">TFY64-TFY69</f>
        <v>0</v>
      </c>
      <c r="TFZ71" s="607"/>
      <c r="TGA71" s="598">
        <f t="shared" ref="TGA71" si="6888">TGA64-TGA69</f>
        <v>0</v>
      </c>
      <c r="TGB71" s="607"/>
      <c r="TGC71" s="598">
        <f t="shared" ref="TGC71" si="6889">TGC64-TGC69</f>
        <v>0</v>
      </c>
      <c r="TGD71" s="607"/>
      <c r="TGE71" s="598">
        <f t="shared" ref="TGE71" si="6890">TGE64-TGE69</f>
        <v>0</v>
      </c>
      <c r="TGF71" s="607"/>
      <c r="TGG71" s="598">
        <f t="shared" ref="TGG71" si="6891">TGG64-TGG69</f>
        <v>0</v>
      </c>
      <c r="TGH71" s="607"/>
      <c r="TGI71" s="598">
        <f t="shared" ref="TGI71" si="6892">TGI64-TGI69</f>
        <v>0</v>
      </c>
      <c r="TGJ71" s="607"/>
      <c r="TGK71" s="598">
        <f t="shared" ref="TGK71" si="6893">TGK64-TGK69</f>
        <v>0</v>
      </c>
      <c r="TGL71" s="607"/>
      <c r="TGM71" s="598">
        <f t="shared" ref="TGM71" si="6894">TGM64-TGM69</f>
        <v>0</v>
      </c>
      <c r="TGN71" s="607"/>
      <c r="TGO71" s="598">
        <f t="shared" ref="TGO71" si="6895">TGO64-TGO69</f>
        <v>0</v>
      </c>
      <c r="TGP71" s="607"/>
      <c r="TGQ71" s="598">
        <f t="shared" ref="TGQ71" si="6896">TGQ64-TGQ69</f>
        <v>0</v>
      </c>
      <c r="TGR71" s="607"/>
      <c r="TGS71" s="598">
        <f t="shared" ref="TGS71" si="6897">TGS64-TGS69</f>
        <v>0</v>
      </c>
      <c r="TGT71" s="607"/>
      <c r="TGU71" s="598">
        <f t="shared" ref="TGU71" si="6898">TGU64-TGU69</f>
        <v>0</v>
      </c>
      <c r="TGV71" s="607"/>
      <c r="TGW71" s="598">
        <f t="shared" ref="TGW71" si="6899">TGW64-TGW69</f>
        <v>0</v>
      </c>
      <c r="TGX71" s="607"/>
      <c r="TGY71" s="598">
        <f t="shared" ref="TGY71" si="6900">TGY64-TGY69</f>
        <v>0</v>
      </c>
      <c r="TGZ71" s="607"/>
      <c r="THA71" s="598">
        <f t="shared" ref="THA71" si="6901">THA64-THA69</f>
        <v>0</v>
      </c>
      <c r="THB71" s="607"/>
      <c r="THC71" s="598">
        <f t="shared" ref="THC71" si="6902">THC64-THC69</f>
        <v>0</v>
      </c>
      <c r="THD71" s="607"/>
      <c r="THE71" s="598">
        <f t="shared" ref="THE71" si="6903">THE64-THE69</f>
        <v>0</v>
      </c>
      <c r="THF71" s="607"/>
      <c r="THG71" s="598">
        <f t="shared" ref="THG71" si="6904">THG64-THG69</f>
        <v>0</v>
      </c>
      <c r="THH71" s="607"/>
      <c r="THI71" s="598">
        <f t="shared" ref="THI71" si="6905">THI64-THI69</f>
        <v>0</v>
      </c>
      <c r="THJ71" s="607"/>
      <c r="THK71" s="598">
        <f t="shared" ref="THK71" si="6906">THK64-THK69</f>
        <v>0</v>
      </c>
      <c r="THL71" s="607"/>
      <c r="THM71" s="598">
        <f t="shared" ref="THM71" si="6907">THM64-THM69</f>
        <v>0</v>
      </c>
      <c r="THN71" s="607"/>
      <c r="THO71" s="598">
        <f t="shared" ref="THO71" si="6908">THO64-THO69</f>
        <v>0</v>
      </c>
      <c r="THP71" s="607"/>
      <c r="THQ71" s="598">
        <f t="shared" ref="THQ71" si="6909">THQ64-THQ69</f>
        <v>0</v>
      </c>
      <c r="THR71" s="607"/>
      <c r="THS71" s="598">
        <f t="shared" ref="THS71" si="6910">THS64-THS69</f>
        <v>0</v>
      </c>
      <c r="THT71" s="607"/>
      <c r="THU71" s="598">
        <f t="shared" ref="THU71" si="6911">THU64-THU69</f>
        <v>0</v>
      </c>
      <c r="THV71" s="607"/>
      <c r="THW71" s="598">
        <f t="shared" ref="THW71" si="6912">THW64-THW69</f>
        <v>0</v>
      </c>
      <c r="THX71" s="607"/>
      <c r="THY71" s="598">
        <f t="shared" ref="THY71" si="6913">THY64-THY69</f>
        <v>0</v>
      </c>
      <c r="THZ71" s="607"/>
      <c r="TIA71" s="598">
        <f t="shared" ref="TIA71" si="6914">TIA64-TIA69</f>
        <v>0</v>
      </c>
      <c r="TIB71" s="607"/>
      <c r="TIC71" s="598">
        <f t="shared" ref="TIC71" si="6915">TIC64-TIC69</f>
        <v>0</v>
      </c>
      <c r="TID71" s="607"/>
      <c r="TIE71" s="598">
        <f t="shared" ref="TIE71" si="6916">TIE64-TIE69</f>
        <v>0</v>
      </c>
      <c r="TIF71" s="607"/>
      <c r="TIG71" s="598">
        <f t="shared" ref="TIG71" si="6917">TIG64-TIG69</f>
        <v>0</v>
      </c>
      <c r="TIH71" s="607"/>
      <c r="TII71" s="598">
        <f t="shared" ref="TII71" si="6918">TII64-TII69</f>
        <v>0</v>
      </c>
      <c r="TIJ71" s="607"/>
      <c r="TIK71" s="598">
        <f t="shared" ref="TIK71" si="6919">TIK64-TIK69</f>
        <v>0</v>
      </c>
      <c r="TIL71" s="607"/>
      <c r="TIM71" s="598">
        <f t="shared" ref="TIM71" si="6920">TIM64-TIM69</f>
        <v>0</v>
      </c>
      <c r="TIN71" s="607"/>
      <c r="TIO71" s="598">
        <f t="shared" ref="TIO71" si="6921">TIO64-TIO69</f>
        <v>0</v>
      </c>
      <c r="TIP71" s="607"/>
      <c r="TIQ71" s="598">
        <f t="shared" ref="TIQ71" si="6922">TIQ64-TIQ69</f>
        <v>0</v>
      </c>
      <c r="TIR71" s="607"/>
      <c r="TIS71" s="598">
        <f t="shared" ref="TIS71" si="6923">TIS64-TIS69</f>
        <v>0</v>
      </c>
      <c r="TIT71" s="607"/>
      <c r="TIU71" s="598">
        <f t="shared" ref="TIU71" si="6924">TIU64-TIU69</f>
        <v>0</v>
      </c>
      <c r="TIV71" s="607"/>
      <c r="TIW71" s="598">
        <f t="shared" ref="TIW71" si="6925">TIW64-TIW69</f>
        <v>0</v>
      </c>
      <c r="TIX71" s="607"/>
      <c r="TIY71" s="598">
        <f t="shared" ref="TIY71" si="6926">TIY64-TIY69</f>
        <v>0</v>
      </c>
      <c r="TIZ71" s="607"/>
      <c r="TJA71" s="598">
        <f t="shared" ref="TJA71" si="6927">TJA64-TJA69</f>
        <v>0</v>
      </c>
      <c r="TJB71" s="607"/>
      <c r="TJC71" s="598">
        <f t="shared" ref="TJC71" si="6928">TJC64-TJC69</f>
        <v>0</v>
      </c>
      <c r="TJD71" s="607"/>
      <c r="TJE71" s="598">
        <f t="shared" ref="TJE71" si="6929">TJE64-TJE69</f>
        <v>0</v>
      </c>
      <c r="TJF71" s="607"/>
      <c r="TJG71" s="598">
        <f t="shared" ref="TJG71" si="6930">TJG64-TJG69</f>
        <v>0</v>
      </c>
      <c r="TJH71" s="607"/>
      <c r="TJI71" s="598">
        <f t="shared" ref="TJI71" si="6931">TJI64-TJI69</f>
        <v>0</v>
      </c>
      <c r="TJJ71" s="607"/>
      <c r="TJK71" s="598">
        <f t="shared" ref="TJK71" si="6932">TJK64-TJK69</f>
        <v>0</v>
      </c>
      <c r="TJL71" s="607"/>
      <c r="TJM71" s="598">
        <f t="shared" ref="TJM71" si="6933">TJM64-TJM69</f>
        <v>0</v>
      </c>
      <c r="TJN71" s="607"/>
      <c r="TJO71" s="598">
        <f t="shared" ref="TJO71" si="6934">TJO64-TJO69</f>
        <v>0</v>
      </c>
      <c r="TJP71" s="607"/>
      <c r="TJQ71" s="598">
        <f t="shared" ref="TJQ71" si="6935">TJQ64-TJQ69</f>
        <v>0</v>
      </c>
      <c r="TJR71" s="607"/>
      <c r="TJS71" s="598">
        <f t="shared" ref="TJS71" si="6936">TJS64-TJS69</f>
        <v>0</v>
      </c>
      <c r="TJT71" s="607"/>
      <c r="TJU71" s="598">
        <f t="shared" ref="TJU71" si="6937">TJU64-TJU69</f>
        <v>0</v>
      </c>
      <c r="TJV71" s="607"/>
      <c r="TJW71" s="598">
        <f t="shared" ref="TJW71" si="6938">TJW64-TJW69</f>
        <v>0</v>
      </c>
      <c r="TJX71" s="607"/>
      <c r="TJY71" s="598">
        <f t="shared" ref="TJY71" si="6939">TJY64-TJY69</f>
        <v>0</v>
      </c>
      <c r="TJZ71" s="607"/>
      <c r="TKA71" s="598">
        <f t="shared" ref="TKA71" si="6940">TKA64-TKA69</f>
        <v>0</v>
      </c>
      <c r="TKB71" s="607"/>
      <c r="TKC71" s="598">
        <f t="shared" ref="TKC71" si="6941">TKC64-TKC69</f>
        <v>0</v>
      </c>
      <c r="TKD71" s="607"/>
      <c r="TKE71" s="598">
        <f t="shared" ref="TKE71" si="6942">TKE64-TKE69</f>
        <v>0</v>
      </c>
      <c r="TKF71" s="607"/>
      <c r="TKG71" s="598">
        <f t="shared" ref="TKG71" si="6943">TKG64-TKG69</f>
        <v>0</v>
      </c>
      <c r="TKH71" s="607"/>
      <c r="TKI71" s="598">
        <f t="shared" ref="TKI71" si="6944">TKI64-TKI69</f>
        <v>0</v>
      </c>
      <c r="TKJ71" s="607"/>
      <c r="TKK71" s="598">
        <f t="shared" ref="TKK71" si="6945">TKK64-TKK69</f>
        <v>0</v>
      </c>
      <c r="TKL71" s="607"/>
      <c r="TKM71" s="598">
        <f t="shared" ref="TKM71" si="6946">TKM64-TKM69</f>
        <v>0</v>
      </c>
      <c r="TKN71" s="607"/>
      <c r="TKO71" s="598">
        <f t="shared" ref="TKO71" si="6947">TKO64-TKO69</f>
        <v>0</v>
      </c>
      <c r="TKP71" s="607"/>
      <c r="TKQ71" s="598">
        <f t="shared" ref="TKQ71" si="6948">TKQ64-TKQ69</f>
        <v>0</v>
      </c>
      <c r="TKR71" s="607"/>
      <c r="TKS71" s="598">
        <f t="shared" ref="TKS71" si="6949">TKS64-TKS69</f>
        <v>0</v>
      </c>
      <c r="TKT71" s="607"/>
      <c r="TKU71" s="598">
        <f t="shared" ref="TKU71" si="6950">TKU64-TKU69</f>
        <v>0</v>
      </c>
      <c r="TKV71" s="607"/>
      <c r="TKW71" s="598">
        <f t="shared" ref="TKW71" si="6951">TKW64-TKW69</f>
        <v>0</v>
      </c>
      <c r="TKX71" s="607"/>
      <c r="TKY71" s="598">
        <f t="shared" ref="TKY71" si="6952">TKY64-TKY69</f>
        <v>0</v>
      </c>
      <c r="TKZ71" s="607"/>
      <c r="TLA71" s="598">
        <f t="shared" ref="TLA71" si="6953">TLA64-TLA69</f>
        <v>0</v>
      </c>
      <c r="TLB71" s="607"/>
      <c r="TLC71" s="598">
        <f t="shared" ref="TLC71" si="6954">TLC64-TLC69</f>
        <v>0</v>
      </c>
      <c r="TLD71" s="607"/>
      <c r="TLE71" s="598">
        <f t="shared" ref="TLE71" si="6955">TLE64-TLE69</f>
        <v>0</v>
      </c>
      <c r="TLF71" s="607"/>
      <c r="TLG71" s="598">
        <f t="shared" ref="TLG71" si="6956">TLG64-TLG69</f>
        <v>0</v>
      </c>
      <c r="TLH71" s="607"/>
      <c r="TLI71" s="598">
        <f t="shared" ref="TLI71" si="6957">TLI64-TLI69</f>
        <v>0</v>
      </c>
      <c r="TLJ71" s="607"/>
      <c r="TLK71" s="598">
        <f t="shared" ref="TLK71" si="6958">TLK64-TLK69</f>
        <v>0</v>
      </c>
      <c r="TLL71" s="607"/>
      <c r="TLM71" s="598">
        <f t="shared" ref="TLM71" si="6959">TLM64-TLM69</f>
        <v>0</v>
      </c>
      <c r="TLN71" s="607"/>
      <c r="TLO71" s="598">
        <f t="shared" ref="TLO71" si="6960">TLO64-TLO69</f>
        <v>0</v>
      </c>
      <c r="TLP71" s="607"/>
      <c r="TLQ71" s="598">
        <f t="shared" ref="TLQ71" si="6961">TLQ64-TLQ69</f>
        <v>0</v>
      </c>
      <c r="TLR71" s="607"/>
      <c r="TLS71" s="598">
        <f t="shared" ref="TLS71" si="6962">TLS64-TLS69</f>
        <v>0</v>
      </c>
      <c r="TLT71" s="607"/>
      <c r="TLU71" s="598">
        <f t="shared" ref="TLU71" si="6963">TLU64-TLU69</f>
        <v>0</v>
      </c>
      <c r="TLV71" s="607"/>
      <c r="TLW71" s="598">
        <f t="shared" ref="TLW71" si="6964">TLW64-TLW69</f>
        <v>0</v>
      </c>
      <c r="TLX71" s="607"/>
      <c r="TLY71" s="598">
        <f t="shared" ref="TLY71" si="6965">TLY64-TLY69</f>
        <v>0</v>
      </c>
      <c r="TLZ71" s="607"/>
      <c r="TMA71" s="598">
        <f t="shared" ref="TMA71" si="6966">TMA64-TMA69</f>
        <v>0</v>
      </c>
      <c r="TMB71" s="607"/>
      <c r="TMC71" s="598">
        <f t="shared" ref="TMC71" si="6967">TMC64-TMC69</f>
        <v>0</v>
      </c>
      <c r="TMD71" s="607"/>
      <c r="TME71" s="598">
        <f t="shared" ref="TME71" si="6968">TME64-TME69</f>
        <v>0</v>
      </c>
      <c r="TMF71" s="607"/>
      <c r="TMG71" s="598">
        <f t="shared" ref="TMG71" si="6969">TMG64-TMG69</f>
        <v>0</v>
      </c>
      <c r="TMH71" s="607"/>
      <c r="TMI71" s="598">
        <f t="shared" ref="TMI71" si="6970">TMI64-TMI69</f>
        <v>0</v>
      </c>
      <c r="TMJ71" s="607"/>
      <c r="TMK71" s="598">
        <f t="shared" ref="TMK71" si="6971">TMK64-TMK69</f>
        <v>0</v>
      </c>
      <c r="TML71" s="607"/>
      <c r="TMM71" s="598">
        <f t="shared" ref="TMM71" si="6972">TMM64-TMM69</f>
        <v>0</v>
      </c>
      <c r="TMN71" s="607"/>
      <c r="TMO71" s="598">
        <f t="shared" ref="TMO71" si="6973">TMO64-TMO69</f>
        <v>0</v>
      </c>
      <c r="TMP71" s="607"/>
      <c r="TMQ71" s="598">
        <f t="shared" ref="TMQ71" si="6974">TMQ64-TMQ69</f>
        <v>0</v>
      </c>
      <c r="TMR71" s="607"/>
      <c r="TMS71" s="598">
        <f t="shared" ref="TMS71" si="6975">TMS64-TMS69</f>
        <v>0</v>
      </c>
      <c r="TMT71" s="607"/>
      <c r="TMU71" s="598">
        <f t="shared" ref="TMU71" si="6976">TMU64-TMU69</f>
        <v>0</v>
      </c>
      <c r="TMV71" s="607"/>
      <c r="TMW71" s="598">
        <f t="shared" ref="TMW71" si="6977">TMW64-TMW69</f>
        <v>0</v>
      </c>
      <c r="TMX71" s="607"/>
      <c r="TMY71" s="598">
        <f t="shared" ref="TMY71" si="6978">TMY64-TMY69</f>
        <v>0</v>
      </c>
      <c r="TMZ71" s="607"/>
      <c r="TNA71" s="598">
        <f t="shared" ref="TNA71" si="6979">TNA64-TNA69</f>
        <v>0</v>
      </c>
      <c r="TNB71" s="607"/>
      <c r="TNC71" s="598">
        <f t="shared" ref="TNC71" si="6980">TNC64-TNC69</f>
        <v>0</v>
      </c>
      <c r="TND71" s="607"/>
      <c r="TNE71" s="598">
        <f t="shared" ref="TNE71" si="6981">TNE64-TNE69</f>
        <v>0</v>
      </c>
      <c r="TNF71" s="607"/>
      <c r="TNG71" s="598">
        <f t="shared" ref="TNG71" si="6982">TNG64-TNG69</f>
        <v>0</v>
      </c>
      <c r="TNH71" s="607"/>
      <c r="TNI71" s="598">
        <f t="shared" ref="TNI71" si="6983">TNI64-TNI69</f>
        <v>0</v>
      </c>
      <c r="TNJ71" s="607"/>
      <c r="TNK71" s="598">
        <f t="shared" ref="TNK71" si="6984">TNK64-TNK69</f>
        <v>0</v>
      </c>
      <c r="TNL71" s="607"/>
      <c r="TNM71" s="598">
        <f t="shared" ref="TNM71" si="6985">TNM64-TNM69</f>
        <v>0</v>
      </c>
      <c r="TNN71" s="607"/>
      <c r="TNO71" s="598">
        <f t="shared" ref="TNO71" si="6986">TNO64-TNO69</f>
        <v>0</v>
      </c>
      <c r="TNP71" s="607"/>
      <c r="TNQ71" s="598">
        <f t="shared" ref="TNQ71" si="6987">TNQ64-TNQ69</f>
        <v>0</v>
      </c>
      <c r="TNR71" s="607"/>
      <c r="TNS71" s="598">
        <f t="shared" ref="TNS71" si="6988">TNS64-TNS69</f>
        <v>0</v>
      </c>
      <c r="TNT71" s="607"/>
      <c r="TNU71" s="598">
        <f t="shared" ref="TNU71" si="6989">TNU64-TNU69</f>
        <v>0</v>
      </c>
      <c r="TNV71" s="607"/>
      <c r="TNW71" s="598">
        <f t="shared" ref="TNW71" si="6990">TNW64-TNW69</f>
        <v>0</v>
      </c>
      <c r="TNX71" s="607"/>
      <c r="TNY71" s="598">
        <f t="shared" ref="TNY71" si="6991">TNY64-TNY69</f>
        <v>0</v>
      </c>
      <c r="TNZ71" s="607"/>
      <c r="TOA71" s="598">
        <f t="shared" ref="TOA71" si="6992">TOA64-TOA69</f>
        <v>0</v>
      </c>
      <c r="TOB71" s="607"/>
      <c r="TOC71" s="598">
        <f t="shared" ref="TOC71" si="6993">TOC64-TOC69</f>
        <v>0</v>
      </c>
      <c r="TOD71" s="607"/>
      <c r="TOE71" s="598">
        <f t="shared" ref="TOE71" si="6994">TOE64-TOE69</f>
        <v>0</v>
      </c>
      <c r="TOF71" s="607"/>
      <c r="TOG71" s="598">
        <f t="shared" ref="TOG71" si="6995">TOG64-TOG69</f>
        <v>0</v>
      </c>
      <c r="TOH71" s="607"/>
      <c r="TOI71" s="598">
        <f t="shared" ref="TOI71" si="6996">TOI64-TOI69</f>
        <v>0</v>
      </c>
      <c r="TOJ71" s="607"/>
      <c r="TOK71" s="598">
        <f t="shared" ref="TOK71" si="6997">TOK64-TOK69</f>
        <v>0</v>
      </c>
      <c r="TOL71" s="607"/>
      <c r="TOM71" s="598">
        <f t="shared" ref="TOM71" si="6998">TOM64-TOM69</f>
        <v>0</v>
      </c>
      <c r="TON71" s="607"/>
      <c r="TOO71" s="598">
        <f t="shared" ref="TOO71" si="6999">TOO64-TOO69</f>
        <v>0</v>
      </c>
      <c r="TOP71" s="607"/>
      <c r="TOQ71" s="598">
        <f t="shared" ref="TOQ71" si="7000">TOQ64-TOQ69</f>
        <v>0</v>
      </c>
      <c r="TOR71" s="607"/>
      <c r="TOS71" s="598">
        <f t="shared" ref="TOS71" si="7001">TOS64-TOS69</f>
        <v>0</v>
      </c>
      <c r="TOT71" s="607"/>
      <c r="TOU71" s="598">
        <f t="shared" ref="TOU71" si="7002">TOU64-TOU69</f>
        <v>0</v>
      </c>
      <c r="TOV71" s="607"/>
      <c r="TOW71" s="598">
        <f t="shared" ref="TOW71" si="7003">TOW64-TOW69</f>
        <v>0</v>
      </c>
      <c r="TOX71" s="607"/>
      <c r="TOY71" s="598">
        <f t="shared" ref="TOY71" si="7004">TOY64-TOY69</f>
        <v>0</v>
      </c>
      <c r="TOZ71" s="607"/>
      <c r="TPA71" s="598">
        <f t="shared" ref="TPA71" si="7005">TPA64-TPA69</f>
        <v>0</v>
      </c>
      <c r="TPB71" s="607"/>
      <c r="TPC71" s="598">
        <f t="shared" ref="TPC71" si="7006">TPC64-TPC69</f>
        <v>0</v>
      </c>
      <c r="TPD71" s="607"/>
      <c r="TPE71" s="598">
        <f t="shared" ref="TPE71" si="7007">TPE64-TPE69</f>
        <v>0</v>
      </c>
      <c r="TPF71" s="607"/>
      <c r="TPG71" s="598">
        <f t="shared" ref="TPG71" si="7008">TPG64-TPG69</f>
        <v>0</v>
      </c>
      <c r="TPH71" s="607"/>
      <c r="TPI71" s="598">
        <f t="shared" ref="TPI71" si="7009">TPI64-TPI69</f>
        <v>0</v>
      </c>
      <c r="TPJ71" s="607"/>
      <c r="TPK71" s="598">
        <f t="shared" ref="TPK71" si="7010">TPK64-TPK69</f>
        <v>0</v>
      </c>
      <c r="TPL71" s="607"/>
      <c r="TPM71" s="598">
        <f t="shared" ref="TPM71" si="7011">TPM64-TPM69</f>
        <v>0</v>
      </c>
      <c r="TPN71" s="607"/>
      <c r="TPO71" s="598">
        <f t="shared" ref="TPO71" si="7012">TPO64-TPO69</f>
        <v>0</v>
      </c>
      <c r="TPP71" s="607"/>
      <c r="TPQ71" s="598">
        <f t="shared" ref="TPQ71" si="7013">TPQ64-TPQ69</f>
        <v>0</v>
      </c>
      <c r="TPR71" s="607"/>
      <c r="TPS71" s="598">
        <f t="shared" ref="TPS71" si="7014">TPS64-TPS69</f>
        <v>0</v>
      </c>
      <c r="TPT71" s="607"/>
      <c r="TPU71" s="598">
        <f t="shared" ref="TPU71" si="7015">TPU64-TPU69</f>
        <v>0</v>
      </c>
      <c r="TPV71" s="607"/>
      <c r="TPW71" s="598">
        <f t="shared" ref="TPW71" si="7016">TPW64-TPW69</f>
        <v>0</v>
      </c>
      <c r="TPX71" s="607"/>
      <c r="TPY71" s="598">
        <f t="shared" ref="TPY71" si="7017">TPY64-TPY69</f>
        <v>0</v>
      </c>
      <c r="TPZ71" s="607"/>
      <c r="TQA71" s="598">
        <f t="shared" ref="TQA71" si="7018">TQA64-TQA69</f>
        <v>0</v>
      </c>
      <c r="TQB71" s="607"/>
      <c r="TQC71" s="598">
        <f t="shared" ref="TQC71" si="7019">TQC64-TQC69</f>
        <v>0</v>
      </c>
      <c r="TQD71" s="607"/>
      <c r="TQE71" s="598">
        <f t="shared" ref="TQE71" si="7020">TQE64-TQE69</f>
        <v>0</v>
      </c>
      <c r="TQF71" s="607"/>
      <c r="TQG71" s="598">
        <f t="shared" ref="TQG71" si="7021">TQG64-TQG69</f>
        <v>0</v>
      </c>
      <c r="TQH71" s="607"/>
      <c r="TQI71" s="598">
        <f t="shared" ref="TQI71" si="7022">TQI64-TQI69</f>
        <v>0</v>
      </c>
      <c r="TQJ71" s="607"/>
      <c r="TQK71" s="598">
        <f t="shared" ref="TQK71" si="7023">TQK64-TQK69</f>
        <v>0</v>
      </c>
      <c r="TQL71" s="607"/>
      <c r="TQM71" s="598">
        <f t="shared" ref="TQM71" si="7024">TQM64-TQM69</f>
        <v>0</v>
      </c>
      <c r="TQN71" s="607"/>
      <c r="TQO71" s="598">
        <f t="shared" ref="TQO71" si="7025">TQO64-TQO69</f>
        <v>0</v>
      </c>
      <c r="TQP71" s="607"/>
      <c r="TQQ71" s="598">
        <f t="shared" ref="TQQ71" si="7026">TQQ64-TQQ69</f>
        <v>0</v>
      </c>
      <c r="TQR71" s="607"/>
      <c r="TQS71" s="598">
        <f t="shared" ref="TQS71" si="7027">TQS64-TQS69</f>
        <v>0</v>
      </c>
      <c r="TQT71" s="607"/>
      <c r="TQU71" s="598">
        <f t="shared" ref="TQU71" si="7028">TQU64-TQU69</f>
        <v>0</v>
      </c>
      <c r="TQV71" s="607"/>
      <c r="TQW71" s="598">
        <f t="shared" ref="TQW71" si="7029">TQW64-TQW69</f>
        <v>0</v>
      </c>
      <c r="TQX71" s="607"/>
      <c r="TQY71" s="598">
        <f t="shared" ref="TQY71" si="7030">TQY64-TQY69</f>
        <v>0</v>
      </c>
      <c r="TQZ71" s="607"/>
      <c r="TRA71" s="598">
        <f t="shared" ref="TRA71" si="7031">TRA64-TRA69</f>
        <v>0</v>
      </c>
      <c r="TRB71" s="607"/>
      <c r="TRC71" s="598">
        <f t="shared" ref="TRC71" si="7032">TRC64-TRC69</f>
        <v>0</v>
      </c>
      <c r="TRD71" s="607"/>
      <c r="TRE71" s="598">
        <f t="shared" ref="TRE71" si="7033">TRE64-TRE69</f>
        <v>0</v>
      </c>
      <c r="TRF71" s="607"/>
      <c r="TRG71" s="598">
        <f t="shared" ref="TRG71" si="7034">TRG64-TRG69</f>
        <v>0</v>
      </c>
      <c r="TRH71" s="607"/>
      <c r="TRI71" s="598">
        <f t="shared" ref="TRI71" si="7035">TRI64-TRI69</f>
        <v>0</v>
      </c>
      <c r="TRJ71" s="607"/>
      <c r="TRK71" s="598">
        <f t="shared" ref="TRK71" si="7036">TRK64-TRK69</f>
        <v>0</v>
      </c>
      <c r="TRL71" s="607"/>
      <c r="TRM71" s="598">
        <f t="shared" ref="TRM71" si="7037">TRM64-TRM69</f>
        <v>0</v>
      </c>
      <c r="TRN71" s="607"/>
      <c r="TRO71" s="598">
        <f t="shared" ref="TRO71" si="7038">TRO64-TRO69</f>
        <v>0</v>
      </c>
      <c r="TRP71" s="607"/>
      <c r="TRQ71" s="598">
        <f t="shared" ref="TRQ71" si="7039">TRQ64-TRQ69</f>
        <v>0</v>
      </c>
      <c r="TRR71" s="607"/>
      <c r="TRS71" s="598">
        <f t="shared" ref="TRS71" si="7040">TRS64-TRS69</f>
        <v>0</v>
      </c>
      <c r="TRT71" s="607"/>
      <c r="TRU71" s="598">
        <f t="shared" ref="TRU71" si="7041">TRU64-TRU69</f>
        <v>0</v>
      </c>
      <c r="TRV71" s="607"/>
      <c r="TRW71" s="598">
        <f t="shared" ref="TRW71" si="7042">TRW64-TRW69</f>
        <v>0</v>
      </c>
      <c r="TRX71" s="607"/>
      <c r="TRY71" s="598">
        <f t="shared" ref="TRY71" si="7043">TRY64-TRY69</f>
        <v>0</v>
      </c>
      <c r="TRZ71" s="607"/>
      <c r="TSA71" s="598">
        <f t="shared" ref="TSA71" si="7044">TSA64-TSA69</f>
        <v>0</v>
      </c>
      <c r="TSB71" s="607"/>
      <c r="TSC71" s="598">
        <f t="shared" ref="TSC71" si="7045">TSC64-TSC69</f>
        <v>0</v>
      </c>
      <c r="TSD71" s="607"/>
      <c r="TSE71" s="598">
        <f t="shared" ref="TSE71" si="7046">TSE64-TSE69</f>
        <v>0</v>
      </c>
      <c r="TSF71" s="607"/>
      <c r="TSG71" s="598">
        <f t="shared" ref="TSG71" si="7047">TSG64-TSG69</f>
        <v>0</v>
      </c>
      <c r="TSH71" s="607"/>
      <c r="TSI71" s="598">
        <f t="shared" ref="TSI71" si="7048">TSI64-TSI69</f>
        <v>0</v>
      </c>
      <c r="TSJ71" s="607"/>
      <c r="TSK71" s="598">
        <f t="shared" ref="TSK71" si="7049">TSK64-TSK69</f>
        <v>0</v>
      </c>
      <c r="TSL71" s="607"/>
      <c r="TSM71" s="598">
        <f t="shared" ref="TSM71" si="7050">TSM64-TSM69</f>
        <v>0</v>
      </c>
      <c r="TSN71" s="607"/>
      <c r="TSO71" s="598">
        <f t="shared" ref="TSO71" si="7051">TSO64-TSO69</f>
        <v>0</v>
      </c>
      <c r="TSP71" s="607"/>
      <c r="TSQ71" s="598">
        <f t="shared" ref="TSQ71" si="7052">TSQ64-TSQ69</f>
        <v>0</v>
      </c>
      <c r="TSR71" s="607"/>
      <c r="TSS71" s="598">
        <f t="shared" ref="TSS71" si="7053">TSS64-TSS69</f>
        <v>0</v>
      </c>
      <c r="TST71" s="607"/>
      <c r="TSU71" s="598">
        <f t="shared" ref="TSU71" si="7054">TSU64-TSU69</f>
        <v>0</v>
      </c>
      <c r="TSV71" s="607"/>
      <c r="TSW71" s="598">
        <f t="shared" ref="TSW71" si="7055">TSW64-TSW69</f>
        <v>0</v>
      </c>
      <c r="TSX71" s="607"/>
      <c r="TSY71" s="598">
        <f t="shared" ref="TSY71" si="7056">TSY64-TSY69</f>
        <v>0</v>
      </c>
      <c r="TSZ71" s="607"/>
      <c r="TTA71" s="598">
        <f t="shared" ref="TTA71" si="7057">TTA64-TTA69</f>
        <v>0</v>
      </c>
      <c r="TTB71" s="607"/>
      <c r="TTC71" s="598">
        <f t="shared" ref="TTC71" si="7058">TTC64-TTC69</f>
        <v>0</v>
      </c>
      <c r="TTD71" s="607"/>
      <c r="TTE71" s="598">
        <f t="shared" ref="TTE71" si="7059">TTE64-TTE69</f>
        <v>0</v>
      </c>
      <c r="TTF71" s="607"/>
      <c r="TTG71" s="598">
        <f t="shared" ref="TTG71" si="7060">TTG64-TTG69</f>
        <v>0</v>
      </c>
      <c r="TTH71" s="607"/>
      <c r="TTI71" s="598">
        <f t="shared" ref="TTI71" si="7061">TTI64-TTI69</f>
        <v>0</v>
      </c>
      <c r="TTJ71" s="607"/>
      <c r="TTK71" s="598">
        <f t="shared" ref="TTK71" si="7062">TTK64-TTK69</f>
        <v>0</v>
      </c>
      <c r="TTL71" s="607"/>
      <c r="TTM71" s="598">
        <f t="shared" ref="TTM71" si="7063">TTM64-TTM69</f>
        <v>0</v>
      </c>
      <c r="TTN71" s="607"/>
      <c r="TTO71" s="598">
        <f t="shared" ref="TTO71" si="7064">TTO64-TTO69</f>
        <v>0</v>
      </c>
      <c r="TTP71" s="607"/>
      <c r="TTQ71" s="598">
        <f t="shared" ref="TTQ71" si="7065">TTQ64-TTQ69</f>
        <v>0</v>
      </c>
      <c r="TTR71" s="607"/>
      <c r="TTS71" s="598">
        <f t="shared" ref="TTS71" si="7066">TTS64-TTS69</f>
        <v>0</v>
      </c>
      <c r="TTT71" s="607"/>
      <c r="TTU71" s="598">
        <f t="shared" ref="TTU71" si="7067">TTU64-TTU69</f>
        <v>0</v>
      </c>
      <c r="TTV71" s="607"/>
      <c r="TTW71" s="598">
        <f t="shared" ref="TTW71" si="7068">TTW64-TTW69</f>
        <v>0</v>
      </c>
      <c r="TTX71" s="607"/>
      <c r="TTY71" s="598">
        <f t="shared" ref="TTY71" si="7069">TTY64-TTY69</f>
        <v>0</v>
      </c>
      <c r="TTZ71" s="607"/>
      <c r="TUA71" s="598">
        <f t="shared" ref="TUA71" si="7070">TUA64-TUA69</f>
        <v>0</v>
      </c>
      <c r="TUB71" s="607"/>
      <c r="TUC71" s="598">
        <f t="shared" ref="TUC71" si="7071">TUC64-TUC69</f>
        <v>0</v>
      </c>
      <c r="TUD71" s="607"/>
      <c r="TUE71" s="598">
        <f t="shared" ref="TUE71" si="7072">TUE64-TUE69</f>
        <v>0</v>
      </c>
      <c r="TUF71" s="607"/>
      <c r="TUG71" s="598">
        <f t="shared" ref="TUG71" si="7073">TUG64-TUG69</f>
        <v>0</v>
      </c>
      <c r="TUH71" s="607"/>
      <c r="TUI71" s="598">
        <f t="shared" ref="TUI71" si="7074">TUI64-TUI69</f>
        <v>0</v>
      </c>
      <c r="TUJ71" s="607"/>
      <c r="TUK71" s="598">
        <f t="shared" ref="TUK71" si="7075">TUK64-TUK69</f>
        <v>0</v>
      </c>
      <c r="TUL71" s="607"/>
      <c r="TUM71" s="598">
        <f t="shared" ref="TUM71" si="7076">TUM64-TUM69</f>
        <v>0</v>
      </c>
      <c r="TUN71" s="607"/>
      <c r="TUO71" s="598">
        <f t="shared" ref="TUO71" si="7077">TUO64-TUO69</f>
        <v>0</v>
      </c>
      <c r="TUP71" s="607"/>
      <c r="TUQ71" s="598">
        <f t="shared" ref="TUQ71" si="7078">TUQ64-TUQ69</f>
        <v>0</v>
      </c>
      <c r="TUR71" s="607"/>
      <c r="TUS71" s="598">
        <f t="shared" ref="TUS71" si="7079">TUS64-TUS69</f>
        <v>0</v>
      </c>
      <c r="TUT71" s="607"/>
      <c r="TUU71" s="598">
        <f t="shared" ref="TUU71" si="7080">TUU64-TUU69</f>
        <v>0</v>
      </c>
      <c r="TUV71" s="607"/>
      <c r="TUW71" s="598">
        <f t="shared" ref="TUW71" si="7081">TUW64-TUW69</f>
        <v>0</v>
      </c>
      <c r="TUX71" s="607"/>
      <c r="TUY71" s="598">
        <f t="shared" ref="TUY71" si="7082">TUY64-TUY69</f>
        <v>0</v>
      </c>
      <c r="TUZ71" s="607"/>
      <c r="TVA71" s="598">
        <f t="shared" ref="TVA71" si="7083">TVA64-TVA69</f>
        <v>0</v>
      </c>
      <c r="TVB71" s="607"/>
      <c r="TVC71" s="598">
        <f t="shared" ref="TVC71" si="7084">TVC64-TVC69</f>
        <v>0</v>
      </c>
      <c r="TVD71" s="607"/>
      <c r="TVE71" s="598">
        <f t="shared" ref="TVE71" si="7085">TVE64-TVE69</f>
        <v>0</v>
      </c>
      <c r="TVF71" s="607"/>
      <c r="TVG71" s="598">
        <f t="shared" ref="TVG71" si="7086">TVG64-TVG69</f>
        <v>0</v>
      </c>
      <c r="TVH71" s="607"/>
      <c r="TVI71" s="598">
        <f t="shared" ref="TVI71" si="7087">TVI64-TVI69</f>
        <v>0</v>
      </c>
      <c r="TVJ71" s="607"/>
      <c r="TVK71" s="598">
        <f t="shared" ref="TVK71" si="7088">TVK64-TVK69</f>
        <v>0</v>
      </c>
      <c r="TVL71" s="607"/>
      <c r="TVM71" s="598">
        <f t="shared" ref="TVM71" si="7089">TVM64-TVM69</f>
        <v>0</v>
      </c>
      <c r="TVN71" s="607"/>
      <c r="TVO71" s="598">
        <f t="shared" ref="TVO71" si="7090">TVO64-TVO69</f>
        <v>0</v>
      </c>
      <c r="TVP71" s="607"/>
      <c r="TVQ71" s="598">
        <f t="shared" ref="TVQ71" si="7091">TVQ64-TVQ69</f>
        <v>0</v>
      </c>
      <c r="TVR71" s="607"/>
      <c r="TVS71" s="598">
        <f t="shared" ref="TVS71" si="7092">TVS64-TVS69</f>
        <v>0</v>
      </c>
      <c r="TVT71" s="607"/>
      <c r="TVU71" s="598">
        <f t="shared" ref="TVU71" si="7093">TVU64-TVU69</f>
        <v>0</v>
      </c>
      <c r="TVV71" s="607"/>
      <c r="TVW71" s="598">
        <f t="shared" ref="TVW71" si="7094">TVW64-TVW69</f>
        <v>0</v>
      </c>
      <c r="TVX71" s="607"/>
      <c r="TVY71" s="598">
        <f t="shared" ref="TVY71" si="7095">TVY64-TVY69</f>
        <v>0</v>
      </c>
      <c r="TVZ71" s="607"/>
      <c r="TWA71" s="598">
        <f t="shared" ref="TWA71" si="7096">TWA64-TWA69</f>
        <v>0</v>
      </c>
      <c r="TWB71" s="607"/>
      <c r="TWC71" s="598">
        <f t="shared" ref="TWC71" si="7097">TWC64-TWC69</f>
        <v>0</v>
      </c>
      <c r="TWD71" s="607"/>
      <c r="TWE71" s="598">
        <f t="shared" ref="TWE71" si="7098">TWE64-TWE69</f>
        <v>0</v>
      </c>
      <c r="TWF71" s="607"/>
      <c r="TWG71" s="598">
        <f t="shared" ref="TWG71" si="7099">TWG64-TWG69</f>
        <v>0</v>
      </c>
      <c r="TWH71" s="607"/>
      <c r="TWI71" s="598">
        <f t="shared" ref="TWI71" si="7100">TWI64-TWI69</f>
        <v>0</v>
      </c>
      <c r="TWJ71" s="607"/>
      <c r="TWK71" s="598">
        <f t="shared" ref="TWK71" si="7101">TWK64-TWK69</f>
        <v>0</v>
      </c>
      <c r="TWL71" s="607"/>
      <c r="TWM71" s="598">
        <f t="shared" ref="TWM71" si="7102">TWM64-TWM69</f>
        <v>0</v>
      </c>
      <c r="TWN71" s="607"/>
      <c r="TWO71" s="598">
        <f t="shared" ref="TWO71" si="7103">TWO64-TWO69</f>
        <v>0</v>
      </c>
      <c r="TWP71" s="607"/>
      <c r="TWQ71" s="598">
        <f t="shared" ref="TWQ71" si="7104">TWQ64-TWQ69</f>
        <v>0</v>
      </c>
      <c r="TWR71" s="607"/>
      <c r="TWS71" s="598">
        <f t="shared" ref="TWS71" si="7105">TWS64-TWS69</f>
        <v>0</v>
      </c>
      <c r="TWT71" s="607"/>
      <c r="TWU71" s="598">
        <f t="shared" ref="TWU71" si="7106">TWU64-TWU69</f>
        <v>0</v>
      </c>
      <c r="TWV71" s="607"/>
      <c r="TWW71" s="598">
        <f t="shared" ref="TWW71" si="7107">TWW64-TWW69</f>
        <v>0</v>
      </c>
      <c r="TWX71" s="607"/>
      <c r="TWY71" s="598">
        <f t="shared" ref="TWY71" si="7108">TWY64-TWY69</f>
        <v>0</v>
      </c>
      <c r="TWZ71" s="607"/>
      <c r="TXA71" s="598">
        <f t="shared" ref="TXA71" si="7109">TXA64-TXA69</f>
        <v>0</v>
      </c>
      <c r="TXB71" s="607"/>
      <c r="TXC71" s="598">
        <f t="shared" ref="TXC71" si="7110">TXC64-TXC69</f>
        <v>0</v>
      </c>
      <c r="TXD71" s="607"/>
      <c r="TXE71" s="598">
        <f t="shared" ref="TXE71" si="7111">TXE64-TXE69</f>
        <v>0</v>
      </c>
      <c r="TXF71" s="607"/>
      <c r="TXG71" s="598">
        <f t="shared" ref="TXG71" si="7112">TXG64-TXG69</f>
        <v>0</v>
      </c>
      <c r="TXH71" s="607"/>
      <c r="TXI71" s="598">
        <f t="shared" ref="TXI71" si="7113">TXI64-TXI69</f>
        <v>0</v>
      </c>
      <c r="TXJ71" s="607"/>
      <c r="TXK71" s="598">
        <f t="shared" ref="TXK71" si="7114">TXK64-TXK69</f>
        <v>0</v>
      </c>
      <c r="TXL71" s="607"/>
      <c r="TXM71" s="598">
        <f t="shared" ref="TXM71" si="7115">TXM64-TXM69</f>
        <v>0</v>
      </c>
      <c r="TXN71" s="607"/>
      <c r="TXO71" s="598">
        <f t="shared" ref="TXO71" si="7116">TXO64-TXO69</f>
        <v>0</v>
      </c>
      <c r="TXP71" s="607"/>
      <c r="TXQ71" s="598">
        <f t="shared" ref="TXQ71" si="7117">TXQ64-TXQ69</f>
        <v>0</v>
      </c>
      <c r="TXR71" s="607"/>
      <c r="TXS71" s="598">
        <f t="shared" ref="TXS71" si="7118">TXS64-TXS69</f>
        <v>0</v>
      </c>
      <c r="TXT71" s="607"/>
      <c r="TXU71" s="598">
        <f t="shared" ref="TXU71" si="7119">TXU64-TXU69</f>
        <v>0</v>
      </c>
      <c r="TXV71" s="607"/>
      <c r="TXW71" s="598">
        <f t="shared" ref="TXW71" si="7120">TXW64-TXW69</f>
        <v>0</v>
      </c>
      <c r="TXX71" s="607"/>
      <c r="TXY71" s="598">
        <f t="shared" ref="TXY71" si="7121">TXY64-TXY69</f>
        <v>0</v>
      </c>
      <c r="TXZ71" s="607"/>
      <c r="TYA71" s="598">
        <f t="shared" ref="TYA71" si="7122">TYA64-TYA69</f>
        <v>0</v>
      </c>
      <c r="TYB71" s="607"/>
      <c r="TYC71" s="598">
        <f t="shared" ref="TYC71" si="7123">TYC64-TYC69</f>
        <v>0</v>
      </c>
      <c r="TYD71" s="607"/>
      <c r="TYE71" s="598">
        <f t="shared" ref="TYE71" si="7124">TYE64-TYE69</f>
        <v>0</v>
      </c>
      <c r="TYF71" s="607"/>
      <c r="TYG71" s="598">
        <f t="shared" ref="TYG71" si="7125">TYG64-TYG69</f>
        <v>0</v>
      </c>
      <c r="TYH71" s="607"/>
      <c r="TYI71" s="598">
        <f t="shared" ref="TYI71" si="7126">TYI64-TYI69</f>
        <v>0</v>
      </c>
      <c r="TYJ71" s="607"/>
      <c r="TYK71" s="598">
        <f t="shared" ref="TYK71" si="7127">TYK64-TYK69</f>
        <v>0</v>
      </c>
      <c r="TYL71" s="607"/>
      <c r="TYM71" s="598">
        <f t="shared" ref="TYM71" si="7128">TYM64-TYM69</f>
        <v>0</v>
      </c>
      <c r="TYN71" s="607"/>
      <c r="TYO71" s="598">
        <f t="shared" ref="TYO71" si="7129">TYO64-TYO69</f>
        <v>0</v>
      </c>
      <c r="TYP71" s="607"/>
      <c r="TYQ71" s="598">
        <f t="shared" ref="TYQ71" si="7130">TYQ64-TYQ69</f>
        <v>0</v>
      </c>
      <c r="TYR71" s="607"/>
      <c r="TYS71" s="598">
        <f t="shared" ref="TYS71" si="7131">TYS64-TYS69</f>
        <v>0</v>
      </c>
      <c r="TYT71" s="607"/>
      <c r="TYU71" s="598">
        <f t="shared" ref="TYU71" si="7132">TYU64-TYU69</f>
        <v>0</v>
      </c>
      <c r="TYV71" s="607"/>
      <c r="TYW71" s="598">
        <f t="shared" ref="TYW71" si="7133">TYW64-TYW69</f>
        <v>0</v>
      </c>
      <c r="TYX71" s="607"/>
      <c r="TYY71" s="598">
        <f t="shared" ref="TYY71" si="7134">TYY64-TYY69</f>
        <v>0</v>
      </c>
      <c r="TYZ71" s="607"/>
      <c r="TZA71" s="598">
        <f t="shared" ref="TZA71" si="7135">TZA64-TZA69</f>
        <v>0</v>
      </c>
      <c r="TZB71" s="607"/>
      <c r="TZC71" s="598">
        <f t="shared" ref="TZC71" si="7136">TZC64-TZC69</f>
        <v>0</v>
      </c>
      <c r="TZD71" s="607"/>
      <c r="TZE71" s="598">
        <f t="shared" ref="TZE71" si="7137">TZE64-TZE69</f>
        <v>0</v>
      </c>
      <c r="TZF71" s="607"/>
      <c r="TZG71" s="598">
        <f t="shared" ref="TZG71" si="7138">TZG64-TZG69</f>
        <v>0</v>
      </c>
      <c r="TZH71" s="607"/>
      <c r="TZI71" s="598">
        <f t="shared" ref="TZI71" si="7139">TZI64-TZI69</f>
        <v>0</v>
      </c>
      <c r="TZJ71" s="607"/>
      <c r="TZK71" s="598">
        <f t="shared" ref="TZK71" si="7140">TZK64-TZK69</f>
        <v>0</v>
      </c>
      <c r="TZL71" s="607"/>
      <c r="TZM71" s="598">
        <f t="shared" ref="TZM71" si="7141">TZM64-TZM69</f>
        <v>0</v>
      </c>
      <c r="TZN71" s="607"/>
      <c r="TZO71" s="598">
        <f t="shared" ref="TZO71" si="7142">TZO64-TZO69</f>
        <v>0</v>
      </c>
      <c r="TZP71" s="607"/>
      <c r="TZQ71" s="598">
        <f t="shared" ref="TZQ71" si="7143">TZQ64-TZQ69</f>
        <v>0</v>
      </c>
      <c r="TZR71" s="607"/>
      <c r="TZS71" s="598">
        <f t="shared" ref="TZS71" si="7144">TZS64-TZS69</f>
        <v>0</v>
      </c>
      <c r="TZT71" s="607"/>
      <c r="TZU71" s="598">
        <f t="shared" ref="TZU71" si="7145">TZU64-TZU69</f>
        <v>0</v>
      </c>
      <c r="TZV71" s="607"/>
      <c r="TZW71" s="598">
        <f t="shared" ref="TZW71" si="7146">TZW64-TZW69</f>
        <v>0</v>
      </c>
      <c r="TZX71" s="607"/>
      <c r="TZY71" s="598">
        <f t="shared" ref="TZY71" si="7147">TZY64-TZY69</f>
        <v>0</v>
      </c>
      <c r="TZZ71" s="607"/>
      <c r="UAA71" s="598">
        <f t="shared" ref="UAA71" si="7148">UAA64-UAA69</f>
        <v>0</v>
      </c>
      <c r="UAB71" s="607"/>
      <c r="UAC71" s="598">
        <f t="shared" ref="UAC71" si="7149">UAC64-UAC69</f>
        <v>0</v>
      </c>
      <c r="UAD71" s="607"/>
      <c r="UAE71" s="598">
        <f t="shared" ref="UAE71" si="7150">UAE64-UAE69</f>
        <v>0</v>
      </c>
      <c r="UAF71" s="607"/>
      <c r="UAG71" s="598">
        <f t="shared" ref="UAG71" si="7151">UAG64-UAG69</f>
        <v>0</v>
      </c>
      <c r="UAH71" s="607"/>
      <c r="UAI71" s="598">
        <f t="shared" ref="UAI71" si="7152">UAI64-UAI69</f>
        <v>0</v>
      </c>
      <c r="UAJ71" s="607"/>
      <c r="UAK71" s="598">
        <f t="shared" ref="UAK71" si="7153">UAK64-UAK69</f>
        <v>0</v>
      </c>
      <c r="UAL71" s="607"/>
      <c r="UAM71" s="598">
        <f t="shared" ref="UAM71" si="7154">UAM64-UAM69</f>
        <v>0</v>
      </c>
      <c r="UAN71" s="607"/>
      <c r="UAO71" s="598">
        <f t="shared" ref="UAO71" si="7155">UAO64-UAO69</f>
        <v>0</v>
      </c>
      <c r="UAP71" s="607"/>
      <c r="UAQ71" s="598">
        <f t="shared" ref="UAQ71" si="7156">UAQ64-UAQ69</f>
        <v>0</v>
      </c>
      <c r="UAR71" s="607"/>
      <c r="UAS71" s="598">
        <f t="shared" ref="UAS71" si="7157">UAS64-UAS69</f>
        <v>0</v>
      </c>
      <c r="UAT71" s="607"/>
      <c r="UAU71" s="598">
        <f t="shared" ref="UAU71" si="7158">UAU64-UAU69</f>
        <v>0</v>
      </c>
      <c r="UAV71" s="607"/>
      <c r="UAW71" s="598">
        <f t="shared" ref="UAW71" si="7159">UAW64-UAW69</f>
        <v>0</v>
      </c>
      <c r="UAX71" s="607"/>
      <c r="UAY71" s="598">
        <f t="shared" ref="UAY71" si="7160">UAY64-UAY69</f>
        <v>0</v>
      </c>
      <c r="UAZ71" s="607"/>
      <c r="UBA71" s="598">
        <f t="shared" ref="UBA71" si="7161">UBA64-UBA69</f>
        <v>0</v>
      </c>
      <c r="UBB71" s="607"/>
      <c r="UBC71" s="598">
        <f t="shared" ref="UBC71" si="7162">UBC64-UBC69</f>
        <v>0</v>
      </c>
      <c r="UBD71" s="607"/>
      <c r="UBE71" s="598">
        <f t="shared" ref="UBE71" si="7163">UBE64-UBE69</f>
        <v>0</v>
      </c>
      <c r="UBF71" s="607"/>
      <c r="UBG71" s="598">
        <f t="shared" ref="UBG71" si="7164">UBG64-UBG69</f>
        <v>0</v>
      </c>
      <c r="UBH71" s="607"/>
      <c r="UBI71" s="598">
        <f t="shared" ref="UBI71" si="7165">UBI64-UBI69</f>
        <v>0</v>
      </c>
      <c r="UBJ71" s="607"/>
      <c r="UBK71" s="598">
        <f t="shared" ref="UBK71" si="7166">UBK64-UBK69</f>
        <v>0</v>
      </c>
      <c r="UBL71" s="607"/>
      <c r="UBM71" s="598">
        <f t="shared" ref="UBM71" si="7167">UBM64-UBM69</f>
        <v>0</v>
      </c>
      <c r="UBN71" s="607"/>
      <c r="UBO71" s="598">
        <f t="shared" ref="UBO71" si="7168">UBO64-UBO69</f>
        <v>0</v>
      </c>
      <c r="UBP71" s="607"/>
      <c r="UBQ71" s="598">
        <f t="shared" ref="UBQ71" si="7169">UBQ64-UBQ69</f>
        <v>0</v>
      </c>
      <c r="UBR71" s="607"/>
      <c r="UBS71" s="598">
        <f t="shared" ref="UBS71" si="7170">UBS64-UBS69</f>
        <v>0</v>
      </c>
      <c r="UBT71" s="607"/>
      <c r="UBU71" s="598">
        <f t="shared" ref="UBU71" si="7171">UBU64-UBU69</f>
        <v>0</v>
      </c>
      <c r="UBV71" s="607"/>
      <c r="UBW71" s="598">
        <f t="shared" ref="UBW71" si="7172">UBW64-UBW69</f>
        <v>0</v>
      </c>
      <c r="UBX71" s="607"/>
      <c r="UBY71" s="598">
        <f t="shared" ref="UBY71" si="7173">UBY64-UBY69</f>
        <v>0</v>
      </c>
      <c r="UBZ71" s="607"/>
      <c r="UCA71" s="598">
        <f t="shared" ref="UCA71" si="7174">UCA64-UCA69</f>
        <v>0</v>
      </c>
      <c r="UCB71" s="607"/>
      <c r="UCC71" s="598">
        <f t="shared" ref="UCC71" si="7175">UCC64-UCC69</f>
        <v>0</v>
      </c>
      <c r="UCD71" s="607"/>
      <c r="UCE71" s="598">
        <f t="shared" ref="UCE71" si="7176">UCE64-UCE69</f>
        <v>0</v>
      </c>
      <c r="UCF71" s="607"/>
      <c r="UCG71" s="598">
        <f t="shared" ref="UCG71" si="7177">UCG64-UCG69</f>
        <v>0</v>
      </c>
      <c r="UCH71" s="607"/>
      <c r="UCI71" s="598">
        <f t="shared" ref="UCI71" si="7178">UCI64-UCI69</f>
        <v>0</v>
      </c>
      <c r="UCJ71" s="607"/>
      <c r="UCK71" s="598">
        <f t="shared" ref="UCK71" si="7179">UCK64-UCK69</f>
        <v>0</v>
      </c>
      <c r="UCL71" s="607"/>
      <c r="UCM71" s="598">
        <f t="shared" ref="UCM71" si="7180">UCM64-UCM69</f>
        <v>0</v>
      </c>
      <c r="UCN71" s="607"/>
      <c r="UCO71" s="598">
        <f t="shared" ref="UCO71" si="7181">UCO64-UCO69</f>
        <v>0</v>
      </c>
      <c r="UCP71" s="607"/>
      <c r="UCQ71" s="598">
        <f t="shared" ref="UCQ71" si="7182">UCQ64-UCQ69</f>
        <v>0</v>
      </c>
      <c r="UCR71" s="607"/>
      <c r="UCS71" s="598">
        <f t="shared" ref="UCS71" si="7183">UCS64-UCS69</f>
        <v>0</v>
      </c>
      <c r="UCT71" s="607"/>
      <c r="UCU71" s="598">
        <f t="shared" ref="UCU71" si="7184">UCU64-UCU69</f>
        <v>0</v>
      </c>
      <c r="UCV71" s="607"/>
      <c r="UCW71" s="598">
        <f t="shared" ref="UCW71" si="7185">UCW64-UCW69</f>
        <v>0</v>
      </c>
      <c r="UCX71" s="607"/>
      <c r="UCY71" s="598">
        <f t="shared" ref="UCY71" si="7186">UCY64-UCY69</f>
        <v>0</v>
      </c>
      <c r="UCZ71" s="607"/>
      <c r="UDA71" s="598">
        <f t="shared" ref="UDA71" si="7187">UDA64-UDA69</f>
        <v>0</v>
      </c>
      <c r="UDB71" s="607"/>
      <c r="UDC71" s="598">
        <f t="shared" ref="UDC71" si="7188">UDC64-UDC69</f>
        <v>0</v>
      </c>
      <c r="UDD71" s="607"/>
      <c r="UDE71" s="598">
        <f t="shared" ref="UDE71" si="7189">UDE64-UDE69</f>
        <v>0</v>
      </c>
      <c r="UDF71" s="607"/>
      <c r="UDG71" s="598">
        <f t="shared" ref="UDG71" si="7190">UDG64-UDG69</f>
        <v>0</v>
      </c>
      <c r="UDH71" s="607"/>
      <c r="UDI71" s="598">
        <f t="shared" ref="UDI71" si="7191">UDI64-UDI69</f>
        <v>0</v>
      </c>
      <c r="UDJ71" s="607"/>
      <c r="UDK71" s="598">
        <f t="shared" ref="UDK71" si="7192">UDK64-UDK69</f>
        <v>0</v>
      </c>
      <c r="UDL71" s="607"/>
      <c r="UDM71" s="598">
        <f t="shared" ref="UDM71" si="7193">UDM64-UDM69</f>
        <v>0</v>
      </c>
      <c r="UDN71" s="607"/>
      <c r="UDO71" s="598">
        <f t="shared" ref="UDO71" si="7194">UDO64-UDO69</f>
        <v>0</v>
      </c>
      <c r="UDP71" s="607"/>
      <c r="UDQ71" s="598">
        <f t="shared" ref="UDQ71" si="7195">UDQ64-UDQ69</f>
        <v>0</v>
      </c>
      <c r="UDR71" s="607"/>
      <c r="UDS71" s="598">
        <f t="shared" ref="UDS71" si="7196">UDS64-UDS69</f>
        <v>0</v>
      </c>
      <c r="UDT71" s="607"/>
      <c r="UDU71" s="598">
        <f t="shared" ref="UDU71" si="7197">UDU64-UDU69</f>
        <v>0</v>
      </c>
      <c r="UDV71" s="607"/>
      <c r="UDW71" s="598">
        <f t="shared" ref="UDW71" si="7198">UDW64-UDW69</f>
        <v>0</v>
      </c>
      <c r="UDX71" s="607"/>
      <c r="UDY71" s="598">
        <f t="shared" ref="UDY71" si="7199">UDY64-UDY69</f>
        <v>0</v>
      </c>
      <c r="UDZ71" s="607"/>
      <c r="UEA71" s="598">
        <f t="shared" ref="UEA71" si="7200">UEA64-UEA69</f>
        <v>0</v>
      </c>
      <c r="UEB71" s="607"/>
      <c r="UEC71" s="598">
        <f t="shared" ref="UEC71" si="7201">UEC64-UEC69</f>
        <v>0</v>
      </c>
      <c r="UED71" s="607"/>
      <c r="UEE71" s="598">
        <f t="shared" ref="UEE71" si="7202">UEE64-UEE69</f>
        <v>0</v>
      </c>
      <c r="UEF71" s="607"/>
      <c r="UEG71" s="598">
        <f t="shared" ref="UEG71" si="7203">UEG64-UEG69</f>
        <v>0</v>
      </c>
      <c r="UEH71" s="607"/>
      <c r="UEI71" s="598">
        <f t="shared" ref="UEI71" si="7204">UEI64-UEI69</f>
        <v>0</v>
      </c>
      <c r="UEJ71" s="607"/>
      <c r="UEK71" s="598">
        <f t="shared" ref="UEK71" si="7205">UEK64-UEK69</f>
        <v>0</v>
      </c>
      <c r="UEL71" s="607"/>
      <c r="UEM71" s="598">
        <f t="shared" ref="UEM71" si="7206">UEM64-UEM69</f>
        <v>0</v>
      </c>
      <c r="UEN71" s="607"/>
      <c r="UEO71" s="598">
        <f t="shared" ref="UEO71" si="7207">UEO64-UEO69</f>
        <v>0</v>
      </c>
      <c r="UEP71" s="607"/>
      <c r="UEQ71" s="598">
        <f t="shared" ref="UEQ71" si="7208">UEQ64-UEQ69</f>
        <v>0</v>
      </c>
      <c r="UER71" s="607"/>
      <c r="UES71" s="598">
        <f t="shared" ref="UES71" si="7209">UES64-UES69</f>
        <v>0</v>
      </c>
      <c r="UET71" s="607"/>
      <c r="UEU71" s="598">
        <f t="shared" ref="UEU71" si="7210">UEU64-UEU69</f>
        <v>0</v>
      </c>
      <c r="UEV71" s="607"/>
      <c r="UEW71" s="598">
        <f t="shared" ref="UEW71" si="7211">UEW64-UEW69</f>
        <v>0</v>
      </c>
      <c r="UEX71" s="607"/>
      <c r="UEY71" s="598">
        <f t="shared" ref="UEY71" si="7212">UEY64-UEY69</f>
        <v>0</v>
      </c>
      <c r="UEZ71" s="607"/>
      <c r="UFA71" s="598">
        <f t="shared" ref="UFA71" si="7213">UFA64-UFA69</f>
        <v>0</v>
      </c>
      <c r="UFB71" s="607"/>
      <c r="UFC71" s="598">
        <f t="shared" ref="UFC71" si="7214">UFC64-UFC69</f>
        <v>0</v>
      </c>
      <c r="UFD71" s="607"/>
      <c r="UFE71" s="598">
        <f t="shared" ref="UFE71" si="7215">UFE64-UFE69</f>
        <v>0</v>
      </c>
      <c r="UFF71" s="607"/>
      <c r="UFG71" s="598">
        <f t="shared" ref="UFG71" si="7216">UFG64-UFG69</f>
        <v>0</v>
      </c>
      <c r="UFH71" s="607"/>
      <c r="UFI71" s="598">
        <f t="shared" ref="UFI71" si="7217">UFI64-UFI69</f>
        <v>0</v>
      </c>
      <c r="UFJ71" s="607"/>
      <c r="UFK71" s="598">
        <f t="shared" ref="UFK71" si="7218">UFK64-UFK69</f>
        <v>0</v>
      </c>
      <c r="UFL71" s="607"/>
      <c r="UFM71" s="598">
        <f t="shared" ref="UFM71" si="7219">UFM64-UFM69</f>
        <v>0</v>
      </c>
      <c r="UFN71" s="607"/>
      <c r="UFO71" s="598">
        <f t="shared" ref="UFO71" si="7220">UFO64-UFO69</f>
        <v>0</v>
      </c>
      <c r="UFP71" s="607"/>
      <c r="UFQ71" s="598">
        <f t="shared" ref="UFQ71" si="7221">UFQ64-UFQ69</f>
        <v>0</v>
      </c>
      <c r="UFR71" s="607"/>
      <c r="UFS71" s="598">
        <f t="shared" ref="UFS71" si="7222">UFS64-UFS69</f>
        <v>0</v>
      </c>
      <c r="UFT71" s="607"/>
      <c r="UFU71" s="598">
        <f t="shared" ref="UFU71" si="7223">UFU64-UFU69</f>
        <v>0</v>
      </c>
      <c r="UFV71" s="607"/>
      <c r="UFW71" s="598">
        <f t="shared" ref="UFW71" si="7224">UFW64-UFW69</f>
        <v>0</v>
      </c>
      <c r="UFX71" s="607"/>
      <c r="UFY71" s="598">
        <f t="shared" ref="UFY71" si="7225">UFY64-UFY69</f>
        <v>0</v>
      </c>
      <c r="UFZ71" s="607"/>
      <c r="UGA71" s="598">
        <f t="shared" ref="UGA71" si="7226">UGA64-UGA69</f>
        <v>0</v>
      </c>
      <c r="UGB71" s="607"/>
      <c r="UGC71" s="598">
        <f t="shared" ref="UGC71" si="7227">UGC64-UGC69</f>
        <v>0</v>
      </c>
      <c r="UGD71" s="607"/>
      <c r="UGE71" s="598">
        <f t="shared" ref="UGE71" si="7228">UGE64-UGE69</f>
        <v>0</v>
      </c>
      <c r="UGF71" s="607"/>
      <c r="UGG71" s="598">
        <f t="shared" ref="UGG71" si="7229">UGG64-UGG69</f>
        <v>0</v>
      </c>
      <c r="UGH71" s="607"/>
      <c r="UGI71" s="598">
        <f t="shared" ref="UGI71" si="7230">UGI64-UGI69</f>
        <v>0</v>
      </c>
      <c r="UGJ71" s="607"/>
      <c r="UGK71" s="598">
        <f t="shared" ref="UGK71" si="7231">UGK64-UGK69</f>
        <v>0</v>
      </c>
      <c r="UGL71" s="607"/>
      <c r="UGM71" s="598">
        <f t="shared" ref="UGM71" si="7232">UGM64-UGM69</f>
        <v>0</v>
      </c>
      <c r="UGN71" s="607"/>
      <c r="UGO71" s="598">
        <f t="shared" ref="UGO71" si="7233">UGO64-UGO69</f>
        <v>0</v>
      </c>
      <c r="UGP71" s="607"/>
      <c r="UGQ71" s="598">
        <f t="shared" ref="UGQ71" si="7234">UGQ64-UGQ69</f>
        <v>0</v>
      </c>
      <c r="UGR71" s="607"/>
      <c r="UGS71" s="598">
        <f t="shared" ref="UGS71" si="7235">UGS64-UGS69</f>
        <v>0</v>
      </c>
      <c r="UGT71" s="607"/>
      <c r="UGU71" s="598">
        <f t="shared" ref="UGU71" si="7236">UGU64-UGU69</f>
        <v>0</v>
      </c>
      <c r="UGV71" s="607"/>
      <c r="UGW71" s="598">
        <f t="shared" ref="UGW71" si="7237">UGW64-UGW69</f>
        <v>0</v>
      </c>
      <c r="UGX71" s="607"/>
      <c r="UGY71" s="598">
        <f t="shared" ref="UGY71" si="7238">UGY64-UGY69</f>
        <v>0</v>
      </c>
      <c r="UGZ71" s="607"/>
      <c r="UHA71" s="598">
        <f t="shared" ref="UHA71" si="7239">UHA64-UHA69</f>
        <v>0</v>
      </c>
      <c r="UHB71" s="607"/>
      <c r="UHC71" s="598">
        <f t="shared" ref="UHC71" si="7240">UHC64-UHC69</f>
        <v>0</v>
      </c>
      <c r="UHD71" s="607"/>
      <c r="UHE71" s="598">
        <f t="shared" ref="UHE71" si="7241">UHE64-UHE69</f>
        <v>0</v>
      </c>
      <c r="UHF71" s="607"/>
      <c r="UHG71" s="598">
        <f t="shared" ref="UHG71" si="7242">UHG64-UHG69</f>
        <v>0</v>
      </c>
      <c r="UHH71" s="607"/>
      <c r="UHI71" s="598">
        <f t="shared" ref="UHI71" si="7243">UHI64-UHI69</f>
        <v>0</v>
      </c>
      <c r="UHJ71" s="607"/>
      <c r="UHK71" s="598">
        <f t="shared" ref="UHK71" si="7244">UHK64-UHK69</f>
        <v>0</v>
      </c>
      <c r="UHL71" s="607"/>
      <c r="UHM71" s="598">
        <f t="shared" ref="UHM71" si="7245">UHM64-UHM69</f>
        <v>0</v>
      </c>
      <c r="UHN71" s="607"/>
      <c r="UHO71" s="598">
        <f t="shared" ref="UHO71" si="7246">UHO64-UHO69</f>
        <v>0</v>
      </c>
      <c r="UHP71" s="607"/>
      <c r="UHQ71" s="598">
        <f t="shared" ref="UHQ71" si="7247">UHQ64-UHQ69</f>
        <v>0</v>
      </c>
      <c r="UHR71" s="607"/>
      <c r="UHS71" s="598">
        <f t="shared" ref="UHS71" si="7248">UHS64-UHS69</f>
        <v>0</v>
      </c>
      <c r="UHT71" s="607"/>
      <c r="UHU71" s="598">
        <f t="shared" ref="UHU71" si="7249">UHU64-UHU69</f>
        <v>0</v>
      </c>
      <c r="UHV71" s="607"/>
      <c r="UHW71" s="598">
        <f t="shared" ref="UHW71" si="7250">UHW64-UHW69</f>
        <v>0</v>
      </c>
      <c r="UHX71" s="607"/>
      <c r="UHY71" s="598">
        <f t="shared" ref="UHY71" si="7251">UHY64-UHY69</f>
        <v>0</v>
      </c>
      <c r="UHZ71" s="607"/>
      <c r="UIA71" s="598">
        <f t="shared" ref="UIA71" si="7252">UIA64-UIA69</f>
        <v>0</v>
      </c>
      <c r="UIB71" s="607"/>
      <c r="UIC71" s="598">
        <f t="shared" ref="UIC71" si="7253">UIC64-UIC69</f>
        <v>0</v>
      </c>
      <c r="UID71" s="607"/>
      <c r="UIE71" s="598">
        <f t="shared" ref="UIE71" si="7254">UIE64-UIE69</f>
        <v>0</v>
      </c>
      <c r="UIF71" s="607"/>
      <c r="UIG71" s="598">
        <f t="shared" ref="UIG71" si="7255">UIG64-UIG69</f>
        <v>0</v>
      </c>
      <c r="UIH71" s="607"/>
      <c r="UII71" s="598">
        <f t="shared" ref="UII71" si="7256">UII64-UII69</f>
        <v>0</v>
      </c>
      <c r="UIJ71" s="607"/>
      <c r="UIK71" s="598">
        <f t="shared" ref="UIK71" si="7257">UIK64-UIK69</f>
        <v>0</v>
      </c>
      <c r="UIL71" s="607"/>
      <c r="UIM71" s="598">
        <f t="shared" ref="UIM71" si="7258">UIM64-UIM69</f>
        <v>0</v>
      </c>
      <c r="UIN71" s="607"/>
      <c r="UIO71" s="598">
        <f t="shared" ref="UIO71" si="7259">UIO64-UIO69</f>
        <v>0</v>
      </c>
      <c r="UIP71" s="607"/>
      <c r="UIQ71" s="598">
        <f t="shared" ref="UIQ71" si="7260">UIQ64-UIQ69</f>
        <v>0</v>
      </c>
      <c r="UIR71" s="607"/>
      <c r="UIS71" s="598">
        <f t="shared" ref="UIS71" si="7261">UIS64-UIS69</f>
        <v>0</v>
      </c>
      <c r="UIT71" s="607"/>
      <c r="UIU71" s="598">
        <f t="shared" ref="UIU71" si="7262">UIU64-UIU69</f>
        <v>0</v>
      </c>
      <c r="UIV71" s="607"/>
      <c r="UIW71" s="598">
        <f t="shared" ref="UIW71" si="7263">UIW64-UIW69</f>
        <v>0</v>
      </c>
      <c r="UIX71" s="607"/>
      <c r="UIY71" s="598">
        <f t="shared" ref="UIY71" si="7264">UIY64-UIY69</f>
        <v>0</v>
      </c>
      <c r="UIZ71" s="607"/>
      <c r="UJA71" s="598">
        <f t="shared" ref="UJA71" si="7265">UJA64-UJA69</f>
        <v>0</v>
      </c>
      <c r="UJB71" s="607"/>
      <c r="UJC71" s="598">
        <f t="shared" ref="UJC71" si="7266">UJC64-UJC69</f>
        <v>0</v>
      </c>
      <c r="UJD71" s="607"/>
      <c r="UJE71" s="598">
        <f t="shared" ref="UJE71" si="7267">UJE64-UJE69</f>
        <v>0</v>
      </c>
      <c r="UJF71" s="607"/>
      <c r="UJG71" s="598">
        <f t="shared" ref="UJG71" si="7268">UJG64-UJG69</f>
        <v>0</v>
      </c>
      <c r="UJH71" s="607"/>
      <c r="UJI71" s="598">
        <f t="shared" ref="UJI71" si="7269">UJI64-UJI69</f>
        <v>0</v>
      </c>
      <c r="UJJ71" s="607"/>
      <c r="UJK71" s="598">
        <f t="shared" ref="UJK71" si="7270">UJK64-UJK69</f>
        <v>0</v>
      </c>
      <c r="UJL71" s="607"/>
      <c r="UJM71" s="598">
        <f t="shared" ref="UJM71" si="7271">UJM64-UJM69</f>
        <v>0</v>
      </c>
      <c r="UJN71" s="607"/>
      <c r="UJO71" s="598">
        <f t="shared" ref="UJO71" si="7272">UJO64-UJO69</f>
        <v>0</v>
      </c>
      <c r="UJP71" s="607"/>
      <c r="UJQ71" s="598">
        <f t="shared" ref="UJQ71" si="7273">UJQ64-UJQ69</f>
        <v>0</v>
      </c>
      <c r="UJR71" s="607"/>
      <c r="UJS71" s="598">
        <f t="shared" ref="UJS71" si="7274">UJS64-UJS69</f>
        <v>0</v>
      </c>
      <c r="UJT71" s="607"/>
      <c r="UJU71" s="598">
        <f t="shared" ref="UJU71" si="7275">UJU64-UJU69</f>
        <v>0</v>
      </c>
      <c r="UJV71" s="607"/>
      <c r="UJW71" s="598">
        <f t="shared" ref="UJW71" si="7276">UJW64-UJW69</f>
        <v>0</v>
      </c>
      <c r="UJX71" s="607"/>
      <c r="UJY71" s="598">
        <f t="shared" ref="UJY71" si="7277">UJY64-UJY69</f>
        <v>0</v>
      </c>
      <c r="UJZ71" s="607"/>
      <c r="UKA71" s="598">
        <f t="shared" ref="UKA71" si="7278">UKA64-UKA69</f>
        <v>0</v>
      </c>
      <c r="UKB71" s="607"/>
      <c r="UKC71" s="598">
        <f t="shared" ref="UKC71" si="7279">UKC64-UKC69</f>
        <v>0</v>
      </c>
      <c r="UKD71" s="607"/>
      <c r="UKE71" s="598">
        <f t="shared" ref="UKE71" si="7280">UKE64-UKE69</f>
        <v>0</v>
      </c>
      <c r="UKF71" s="607"/>
      <c r="UKG71" s="598">
        <f t="shared" ref="UKG71" si="7281">UKG64-UKG69</f>
        <v>0</v>
      </c>
      <c r="UKH71" s="607"/>
      <c r="UKI71" s="598">
        <f t="shared" ref="UKI71" si="7282">UKI64-UKI69</f>
        <v>0</v>
      </c>
      <c r="UKJ71" s="607"/>
      <c r="UKK71" s="598">
        <f t="shared" ref="UKK71" si="7283">UKK64-UKK69</f>
        <v>0</v>
      </c>
      <c r="UKL71" s="607"/>
      <c r="UKM71" s="598">
        <f t="shared" ref="UKM71" si="7284">UKM64-UKM69</f>
        <v>0</v>
      </c>
      <c r="UKN71" s="607"/>
      <c r="UKO71" s="598">
        <f t="shared" ref="UKO71" si="7285">UKO64-UKO69</f>
        <v>0</v>
      </c>
      <c r="UKP71" s="607"/>
      <c r="UKQ71" s="598">
        <f t="shared" ref="UKQ71" si="7286">UKQ64-UKQ69</f>
        <v>0</v>
      </c>
      <c r="UKR71" s="607"/>
      <c r="UKS71" s="598">
        <f t="shared" ref="UKS71" si="7287">UKS64-UKS69</f>
        <v>0</v>
      </c>
      <c r="UKT71" s="607"/>
      <c r="UKU71" s="598">
        <f t="shared" ref="UKU71" si="7288">UKU64-UKU69</f>
        <v>0</v>
      </c>
      <c r="UKV71" s="607"/>
      <c r="UKW71" s="598">
        <f t="shared" ref="UKW71" si="7289">UKW64-UKW69</f>
        <v>0</v>
      </c>
      <c r="UKX71" s="607"/>
      <c r="UKY71" s="598">
        <f t="shared" ref="UKY71" si="7290">UKY64-UKY69</f>
        <v>0</v>
      </c>
      <c r="UKZ71" s="607"/>
      <c r="ULA71" s="598">
        <f t="shared" ref="ULA71" si="7291">ULA64-ULA69</f>
        <v>0</v>
      </c>
      <c r="ULB71" s="607"/>
      <c r="ULC71" s="598">
        <f t="shared" ref="ULC71" si="7292">ULC64-ULC69</f>
        <v>0</v>
      </c>
      <c r="ULD71" s="607"/>
      <c r="ULE71" s="598">
        <f t="shared" ref="ULE71" si="7293">ULE64-ULE69</f>
        <v>0</v>
      </c>
      <c r="ULF71" s="607"/>
      <c r="ULG71" s="598">
        <f t="shared" ref="ULG71" si="7294">ULG64-ULG69</f>
        <v>0</v>
      </c>
      <c r="ULH71" s="607"/>
      <c r="ULI71" s="598">
        <f t="shared" ref="ULI71" si="7295">ULI64-ULI69</f>
        <v>0</v>
      </c>
      <c r="ULJ71" s="607"/>
      <c r="ULK71" s="598">
        <f t="shared" ref="ULK71" si="7296">ULK64-ULK69</f>
        <v>0</v>
      </c>
      <c r="ULL71" s="607"/>
      <c r="ULM71" s="598">
        <f t="shared" ref="ULM71" si="7297">ULM64-ULM69</f>
        <v>0</v>
      </c>
      <c r="ULN71" s="607"/>
      <c r="ULO71" s="598">
        <f t="shared" ref="ULO71" si="7298">ULO64-ULO69</f>
        <v>0</v>
      </c>
      <c r="ULP71" s="607"/>
      <c r="ULQ71" s="598">
        <f t="shared" ref="ULQ71" si="7299">ULQ64-ULQ69</f>
        <v>0</v>
      </c>
      <c r="ULR71" s="607"/>
      <c r="ULS71" s="598">
        <f t="shared" ref="ULS71" si="7300">ULS64-ULS69</f>
        <v>0</v>
      </c>
      <c r="ULT71" s="607"/>
      <c r="ULU71" s="598">
        <f t="shared" ref="ULU71" si="7301">ULU64-ULU69</f>
        <v>0</v>
      </c>
      <c r="ULV71" s="607"/>
      <c r="ULW71" s="598">
        <f t="shared" ref="ULW71" si="7302">ULW64-ULW69</f>
        <v>0</v>
      </c>
      <c r="ULX71" s="607"/>
      <c r="ULY71" s="598">
        <f t="shared" ref="ULY71" si="7303">ULY64-ULY69</f>
        <v>0</v>
      </c>
      <c r="ULZ71" s="607"/>
      <c r="UMA71" s="598">
        <f t="shared" ref="UMA71" si="7304">UMA64-UMA69</f>
        <v>0</v>
      </c>
      <c r="UMB71" s="607"/>
      <c r="UMC71" s="598">
        <f t="shared" ref="UMC71" si="7305">UMC64-UMC69</f>
        <v>0</v>
      </c>
      <c r="UMD71" s="607"/>
      <c r="UME71" s="598">
        <f t="shared" ref="UME71" si="7306">UME64-UME69</f>
        <v>0</v>
      </c>
      <c r="UMF71" s="607"/>
      <c r="UMG71" s="598">
        <f t="shared" ref="UMG71" si="7307">UMG64-UMG69</f>
        <v>0</v>
      </c>
      <c r="UMH71" s="607"/>
      <c r="UMI71" s="598">
        <f t="shared" ref="UMI71" si="7308">UMI64-UMI69</f>
        <v>0</v>
      </c>
      <c r="UMJ71" s="607"/>
      <c r="UMK71" s="598">
        <f t="shared" ref="UMK71" si="7309">UMK64-UMK69</f>
        <v>0</v>
      </c>
      <c r="UML71" s="607"/>
      <c r="UMM71" s="598">
        <f t="shared" ref="UMM71" si="7310">UMM64-UMM69</f>
        <v>0</v>
      </c>
      <c r="UMN71" s="607"/>
      <c r="UMO71" s="598">
        <f t="shared" ref="UMO71" si="7311">UMO64-UMO69</f>
        <v>0</v>
      </c>
      <c r="UMP71" s="607"/>
      <c r="UMQ71" s="598">
        <f t="shared" ref="UMQ71" si="7312">UMQ64-UMQ69</f>
        <v>0</v>
      </c>
      <c r="UMR71" s="607"/>
      <c r="UMS71" s="598">
        <f t="shared" ref="UMS71" si="7313">UMS64-UMS69</f>
        <v>0</v>
      </c>
      <c r="UMT71" s="607"/>
      <c r="UMU71" s="598">
        <f t="shared" ref="UMU71" si="7314">UMU64-UMU69</f>
        <v>0</v>
      </c>
      <c r="UMV71" s="607"/>
      <c r="UMW71" s="598">
        <f t="shared" ref="UMW71" si="7315">UMW64-UMW69</f>
        <v>0</v>
      </c>
      <c r="UMX71" s="607"/>
      <c r="UMY71" s="598">
        <f t="shared" ref="UMY71" si="7316">UMY64-UMY69</f>
        <v>0</v>
      </c>
      <c r="UMZ71" s="607"/>
      <c r="UNA71" s="598">
        <f t="shared" ref="UNA71" si="7317">UNA64-UNA69</f>
        <v>0</v>
      </c>
      <c r="UNB71" s="607"/>
      <c r="UNC71" s="598">
        <f t="shared" ref="UNC71" si="7318">UNC64-UNC69</f>
        <v>0</v>
      </c>
      <c r="UND71" s="607"/>
      <c r="UNE71" s="598">
        <f t="shared" ref="UNE71" si="7319">UNE64-UNE69</f>
        <v>0</v>
      </c>
      <c r="UNF71" s="607"/>
      <c r="UNG71" s="598">
        <f t="shared" ref="UNG71" si="7320">UNG64-UNG69</f>
        <v>0</v>
      </c>
      <c r="UNH71" s="607"/>
      <c r="UNI71" s="598">
        <f t="shared" ref="UNI71" si="7321">UNI64-UNI69</f>
        <v>0</v>
      </c>
      <c r="UNJ71" s="607"/>
      <c r="UNK71" s="598">
        <f t="shared" ref="UNK71" si="7322">UNK64-UNK69</f>
        <v>0</v>
      </c>
      <c r="UNL71" s="607"/>
      <c r="UNM71" s="598">
        <f t="shared" ref="UNM71" si="7323">UNM64-UNM69</f>
        <v>0</v>
      </c>
      <c r="UNN71" s="607"/>
      <c r="UNO71" s="598">
        <f t="shared" ref="UNO71" si="7324">UNO64-UNO69</f>
        <v>0</v>
      </c>
      <c r="UNP71" s="607"/>
      <c r="UNQ71" s="598">
        <f t="shared" ref="UNQ71" si="7325">UNQ64-UNQ69</f>
        <v>0</v>
      </c>
      <c r="UNR71" s="607"/>
      <c r="UNS71" s="598">
        <f t="shared" ref="UNS71" si="7326">UNS64-UNS69</f>
        <v>0</v>
      </c>
      <c r="UNT71" s="607"/>
      <c r="UNU71" s="598">
        <f t="shared" ref="UNU71" si="7327">UNU64-UNU69</f>
        <v>0</v>
      </c>
      <c r="UNV71" s="607"/>
      <c r="UNW71" s="598">
        <f t="shared" ref="UNW71" si="7328">UNW64-UNW69</f>
        <v>0</v>
      </c>
      <c r="UNX71" s="607"/>
      <c r="UNY71" s="598">
        <f t="shared" ref="UNY71" si="7329">UNY64-UNY69</f>
        <v>0</v>
      </c>
      <c r="UNZ71" s="607"/>
      <c r="UOA71" s="598">
        <f t="shared" ref="UOA71" si="7330">UOA64-UOA69</f>
        <v>0</v>
      </c>
      <c r="UOB71" s="607"/>
      <c r="UOC71" s="598">
        <f t="shared" ref="UOC71" si="7331">UOC64-UOC69</f>
        <v>0</v>
      </c>
      <c r="UOD71" s="607"/>
      <c r="UOE71" s="598">
        <f t="shared" ref="UOE71" si="7332">UOE64-UOE69</f>
        <v>0</v>
      </c>
      <c r="UOF71" s="607"/>
      <c r="UOG71" s="598">
        <f t="shared" ref="UOG71" si="7333">UOG64-UOG69</f>
        <v>0</v>
      </c>
      <c r="UOH71" s="607"/>
      <c r="UOI71" s="598">
        <f t="shared" ref="UOI71" si="7334">UOI64-UOI69</f>
        <v>0</v>
      </c>
      <c r="UOJ71" s="607"/>
      <c r="UOK71" s="598">
        <f t="shared" ref="UOK71" si="7335">UOK64-UOK69</f>
        <v>0</v>
      </c>
      <c r="UOL71" s="607"/>
      <c r="UOM71" s="598">
        <f t="shared" ref="UOM71" si="7336">UOM64-UOM69</f>
        <v>0</v>
      </c>
      <c r="UON71" s="607"/>
      <c r="UOO71" s="598">
        <f t="shared" ref="UOO71" si="7337">UOO64-UOO69</f>
        <v>0</v>
      </c>
      <c r="UOP71" s="607"/>
      <c r="UOQ71" s="598">
        <f t="shared" ref="UOQ71" si="7338">UOQ64-UOQ69</f>
        <v>0</v>
      </c>
      <c r="UOR71" s="607"/>
      <c r="UOS71" s="598">
        <f t="shared" ref="UOS71" si="7339">UOS64-UOS69</f>
        <v>0</v>
      </c>
      <c r="UOT71" s="607"/>
      <c r="UOU71" s="598">
        <f t="shared" ref="UOU71" si="7340">UOU64-UOU69</f>
        <v>0</v>
      </c>
      <c r="UOV71" s="607"/>
      <c r="UOW71" s="598">
        <f t="shared" ref="UOW71" si="7341">UOW64-UOW69</f>
        <v>0</v>
      </c>
      <c r="UOX71" s="607"/>
      <c r="UOY71" s="598">
        <f t="shared" ref="UOY71" si="7342">UOY64-UOY69</f>
        <v>0</v>
      </c>
      <c r="UOZ71" s="607"/>
      <c r="UPA71" s="598">
        <f t="shared" ref="UPA71" si="7343">UPA64-UPA69</f>
        <v>0</v>
      </c>
      <c r="UPB71" s="607"/>
      <c r="UPC71" s="598">
        <f t="shared" ref="UPC71" si="7344">UPC64-UPC69</f>
        <v>0</v>
      </c>
      <c r="UPD71" s="607"/>
      <c r="UPE71" s="598">
        <f t="shared" ref="UPE71" si="7345">UPE64-UPE69</f>
        <v>0</v>
      </c>
      <c r="UPF71" s="607"/>
      <c r="UPG71" s="598">
        <f t="shared" ref="UPG71" si="7346">UPG64-UPG69</f>
        <v>0</v>
      </c>
      <c r="UPH71" s="607"/>
      <c r="UPI71" s="598">
        <f t="shared" ref="UPI71" si="7347">UPI64-UPI69</f>
        <v>0</v>
      </c>
      <c r="UPJ71" s="607"/>
      <c r="UPK71" s="598">
        <f t="shared" ref="UPK71" si="7348">UPK64-UPK69</f>
        <v>0</v>
      </c>
      <c r="UPL71" s="607"/>
      <c r="UPM71" s="598">
        <f t="shared" ref="UPM71" si="7349">UPM64-UPM69</f>
        <v>0</v>
      </c>
      <c r="UPN71" s="607"/>
      <c r="UPO71" s="598">
        <f t="shared" ref="UPO71" si="7350">UPO64-UPO69</f>
        <v>0</v>
      </c>
      <c r="UPP71" s="607"/>
      <c r="UPQ71" s="598">
        <f t="shared" ref="UPQ71" si="7351">UPQ64-UPQ69</f>
        <v>0</v>
      </c>
      <c r="UPR71" s="607"/>
      <c r="UPS71" s="598">
        <f t="shared" ref="UPS71" si="7352">UPS64-UPS69</f>
        <v>0</v>
      </c>
      <c r="UPT71" s="607"/>
      <c r="UPU71" s="598">
        <f t="shared" ref="UPU71" si="7353">UPU64-UPU69</f>
        <v>0</v>
      </c>
      <c r="UPV71" s="607"/>
      <c r="UPW71" s="598">
        <f t="shared" ref="UPW71" si="7354">UPW64-UPW69</f>
        <v>0</v>
      </c>
      <c r="UPX71" s="607"/>
      <c r="UPY71" s="598">
        <f t="shared" ref="UPY71" si="7355">UPY64-UPY69</f>
        <v>0</v>
      </c>
      <c r="UPZ71" s="607"/>
      <c r="UQA71" s="598">
        <f t="shared" ref="UQA71" si="7356">UQA64-UQA69</f>
        <v>0</v>
      </c>
      <c r="UQB71" s="607"/>
      <c r="UQC71" s="598">
        <f t="shared" ref="UQC71" si="7357">UQC64-UQC69</f>
        <v>0</v>
      </c>
      <c r="UQD71" s="607"/>
      <c r="UQE71" s="598">
        <f t="shared" ref="UQE71" si="7358">UQE64-UQE69</f>
        <v>0</v>
      </c>
      <c r="UQF71" s="607"/>
      <c r="UQG71" s="598">
        <f t="shared" ref="UQG71" si="7359">UQG64-UQG69</f>
        <v>0</v>
      </c>
      <c r="UQH71" s="607"/>
      <c r="UQI71" s="598">
        <f t="shared" ref="UQI71" si="7360">UQI64-UQI69</f>
        <v>0</v>
      </c>
      <c r="UQJ71" s="607"/>
      <c r="UQK71" s="598">
        <f t="shared" ref="UQK71" si="7361">UQK64-UQK69</f>
        <v>0</v>
      </c>
      <c r="UQL71" s="607"/>
      <c r="UQM71" s="598">
        <f t="shared" ref="UQM71" si="7362">UQM64-UQM69</f>
        <v>0</v>
      </c>
      <c r="UQN71" s="607"/>
      <c r="UQO71" s="598">
        <f t="shared" ref="UQO71" si="7363">UQO64-UQO69</f>
        <v>0</v>
      </c>
      <c r="UQP71" s="607"/>
      <c r="UQQ71" s="598">
        <f t="shared" ref="UQQ71" si="7364">UQQ64-UQQ69</f>
        <v>0</v>
      </c>
      <c r="UQR71" s="607"/>
      <c r="UQS71" s="598">
        <f t="shared" ref="UQS71" si="7365">UQS64-UQS69</f>
        <v>0</v>
      </c>
      <c r="UQT71" s="607"/>
      <c r="UQU71" s="598">
        <f t="shared" ref="UQU71" si="7366">UQU64-UQU69</f>
        <v>0</v>
      </c>
      <c r="UQV71" s="607"/>
      <c r="UQW71" s="598">
        <f t="shared" ref="UQW71" si="7367">UQW64-UQW69</f>
        <v>0</v>
      </c>
      <c r="UQX71" s="607"/>
      <c r="UQY71" s="598">
        <f t="shared" ref="UQY71" si="7368">UQY64-UQY69</f>
        <v>0</v>
      </c>
      <c r="UQZ71" s="607"/>
      <c r="URA71" s="598">
        <f t="shared" ref="URA71" si="7369">URA64-URA69</f>
        <v>0</v>
      </c>
      <c r="URB71" s="607"/>
      <c r="URC71" s="598">
        <f t="shared" ref="URC71" si="7370">URC64-URC69</f>
        <v>0</v>
      </c>
      <c r="URD71" s="607"/>
      <c r="URE71" s="598">
        <f t="shared" ref="URE71" si="7371">URE64-URE69</f>
        <v>0</v>
      </c>
      <c r="URF71" s="607"/>
      <c r="URG71" s="598">
        <f t="shared" ref="URG71" si="7372">URG64-URG69</f>
        <v>0</v>
      </c>
      <c r="URH71" s="607"/>
      <c r="URI71" s="598">
        <f t="shared" ref="URI71" si="7373">URI64-URI69</f>
        <v>0</v>
      </c>
      <c r="URJ71" s="607"/>
      <c r="URK71" s="598">
        <f t="shared" ref="URK71" si="7374">URK64-URK69</f>
        <v>0</v>
      </c>
      <c r="URL71" s="607"/>
      <c r="URM71" s="598">
        <f t="shared" ref="URM71" si="7375">URM64-URM69</f>
        <v>0</v>
      </c>
      <c r="URN71" s="607"/>
      <c r="URO71" s="598">
        <f t="shared" ref="URO71" si="7376">URO64-URO69</f>
        <v>0</v>
      </c>
      <c r="URP71" s="607"/>
      <c r="URQ71" s="598">
        <f t="shared" ref="URQ71" si="7377">URQ64-URQ69</f>
        <v>0</v>
      </c>
      <c r="URR71" s="607"/>
      <c r="URS71" s="598">
        <f t="shared" ref="URS71" si="7378">URS64-URS69</f>
        <v>0</v>
      </c>
      <c r="URT71" s="607"/>
      <c r="URU71" s="598">
        <f t="shared" ref="URU71" si="7379">URU64-URU69</f>
        <v>0</v>
      </c>
      <c r="URV71" s="607"/>
      <c r="URW71" s="598">
        <f t="shared" ref="URW71" si="7380">URW64-URW69</f>
        <v>0</v>
      </c>
      <c r="URX71" s="607"/>
      <c r="URY71" s="598">
        <f t="shared" ref="URY71" si="7381">URY64-URY69</f>
        <v>0</v>
      </c>
      <c r="URZ71" s="607"/>
      <c r="USA71" s="598">
        <f t="shared" ref="USA71" si="7382">USA64-USA69</f>
        <v>0</v>
      </c>
      <c r="USB71" s="607"/>
      <c r="USC71" s="598">
        <f t="shared" ref="USC71" si="7383">USC64-USC69</f>
        <v>0</v>
      </c>
      <c r="USD71" s="607"/>
      <c r="USE71" s="598">
        <f t="shared" ref="USE71" si="7384">USE64-USE69</f>
        <v>0</v>
      </c>
      <c r="USF71" s="607"/>
      <c r="USG71" s="598">
        <f t="shared" ref="USG71" si="7385">USG64-USG69</f>
        <v>0</v>
      </c>
      <c r="USH71" s="607"/>
      <c r="USI71" s="598">
        <f t="shared" ref="USI71" si="7386">USI64-USI69</f>
        <v>0</v>
      </c>
      <c r="USJ71" s="607"/>
      <c r="USK71" s="598">
        <f t="shared" ref="USK71" si="7387">USK64-USK69</f>
        <v>0</v>
      </c>
      <c r="USL71" s="607"/>
      <c r="USM71" s="598">
        <f t="shared" ref="USM71" si="7388">USM64-USM69</f>
        <v>0</v>
      </c>
      <c r="USN71" s="607"/>
      <c r="USO71" s="598">
        <f t="shared" ref="USO71" si="7389">USO64-USO69</f>
        <v>0</v>
      </c>
      <c r="USP71" s="607"/>
      <c r="USQ71" s="598">
        <f t="shared" ref="USQ71" si="7390">USQ64-USQ69</f>
        <v>0</v>
      </c>
      <c r="USR71" s="607"/>
      <c r="USS71" s="598">
        <f t="shared" ref="USS71" si="7391">USS64-USS69</f>
        <v>0</v>
      </c>
      <c r="UST71" s="607"/>
      <c r="USU71" s="598">
        <f t="shared" ref="USU71" si="7392">USU64-USU69</f>
        <v>0</v>
      </c>
      <c r="USV71" s="607"/>
      <c r="USW71" s="598">
        <f t="shared" ref="USW71" si="7393">USW64-USW69</f>
        <v>0</v>
      </c>
      <c r="USX71" s="607"/>
      <c r="USY71" s="598">
        <f t="shared" ref="USY71" si="7394">USY64-USY69</f>
        <v>0</v>
      </c>
      <c r="USZ71" s="607"/>
      <c r="UTA71" s="598">
        <f t="shared" ref="UTA71" si="7395">UTA64-UTA69</f>
        <v>0</v>
      </c>
      <c r="UTB71" s="607"/>
      <c r="UTC71" s="598">
        <f t="shared" ref="UTC71" si="7396">UTC64-UTC69</f>
        <v>0</v>
      </c>
      <c r="UTD71" s="607"/>
      <c r="UTE71" s="598">
        <f t="shared" ref="UTE71" si="7397">UTE64-UTE69</f>
        <v>0</v>
      </c>
      <c r="UTF71" s="607"/>
      <c r="UTG71" s="598">
        <f t="shared" ref="UTG71" si="7398">UTG64-UTG69</f>
        <v>0</v>
      </c>
      <c r="UTH71" s="607"/>
      <c r="UTI71" s="598">
        <f t="shared" ref="UTI71" si="7399">UTI64-UTI69</f>
        <v>0</v>
      </c>
      <c r="UTJ71" s="607"/>
      <c r="UTK71" s="598">
        <f t="shared" ref="UTK71" si="7400">UTK64-UTK69</f>
        <v>0</v>
      </c>
      <c r="UTL71" s="607"/>
      <c r="UTM71" s="598">
        <f t="shared" ref="UTM71" si="7401">UTM64-UTM69</f>
        <v>0</v>
      </c>
      <c r="UTN71" s="607"/>
      <c r="UTO71" s="598">
        <f t="shared" ref="UTO71" si="7402">UTO64-UTO69</f>
        <v>0</v>
      </c>
      <c r="UTP71" s="607"/>
      <c r="UTQ71" s="598">
        <f t="shared" ref="UTQ71" si="7403">UTQ64-UTQ69</f>
        <v>0</v>
      </c>
      <c r="UTR71" s="607"/>
      <c r="UTS71" s="598">
        <f t="shared" ref="UTS71" si="7404">UTS64-UTS69</f>
        <v>0</v>
      </c>
      <c r="UTT71" s="607"/>
      <c r="UTU71" s="598">
        <f t="shared" ref="UTU71" si="7405">UTU64-UTU69</f>
        <v>0</v>
      </c>
      <c r="UTV71" s="607"/>
      <c r="UTW71" s="598">
        <f t="shared" ref="UTW71" si="7406">UTW64-UTW69</f>
        <v>0</v>
      </c>
      <c r="UTX71" s="607"/>
      <c r="UTY71" s="598">
        <f t="shared" ref="UTY71" si="7407">UTY64-UTY69</f>
        <v>0</v>
      </c>
      <c r="UTZ71" s="607"/>
      <c r="UUA71" s="598">
        <f t="shared" ref="UUA71" si="7408">UUA64-UUA69</f>
        <v>0</v>
      </c>
      <c r="UUB71" s="607"/>
      <c r="UUC71" s="598">
        <f t="shared" ref="UUC71" si="7409">UUC64-UUC69</f>
        <v>0</v>
      </c>
      <c r="UUD71" s="607"/>
      <c r="UUE71" s="598">
        <f t="shared" ref="UUE71" si="7410">UUE64-UUE69</f>
        <v>0</v>
      </c>
      <c r="UUF71" s="607"/>
      <c r="UUG71" s="598">
        <f t="shared" ref="UUG71" si="7411">UUG64-UUG69</f>
        <v>0</v>
      </c>
      <c r="UUH71" s="607"/>
      <c r="UUI71" s="598">
        <f t="shared" ref="UUI71" si="7412">UUI64-UUI69</f>
        <v>0</v>
      </c>
      <c r="UUJ71" s="607"/>
      <c r="UUK71" s="598">
        <f t="shared" ref="UUK71" si="7413">UUK64-UUK69</f>
        <v>0</v>
      </c>
      <c r="UUL71" s="607"/>
      <c r="UUM71" s="598">
        <f t="shared" ref="UUM71" si="7414">UUM64-UUM69</f>
        <v>0</v>
      </c>
      <c r="UUN71" s="607"/>
      <c r="UUO71" s="598">
        <f t="shared" ref="UUO71" si="7415">UUO64-UUO69</f>
        <v>0</v>
      </c>
      <c r="UUP71" s="607"/>
      <c r="UUQ71" s="598">
        <f t="shared" ref="UUQ71" si="7416">UUQ64-UUQ69</f>
        <v>0</v>
      </c>
      <c r="UUR71" s="607"/>
      <c r="UUS71" s="598">
        <f t="shared" ref="UUS71" si="7417">UUS64-UUS69</f>
        <v>0</v>
      </c>
      <c r="UUT71" s="607"/>
      <c r="UUU71" s="598">
        <f t="shared" ref="UUU71" si="7418">UUU64-UUU69</f>
        <v>0</v>
      </c>
      <c r="UUV71" s="607"/>
      <c r="UUW71" s="598">
        <f t="shared" ref="UUW71" si="7419">UUW64-UUW69</f>
        <v>0</v>
      </c>
      <c r="UUX71" s="607"/>
      <c r="UUY71" s="598">
        <f t="shared" ref="UUY71" si="7420">UUY64-UUY69</f>
        <v>0</v>
      </c>
      <c r="UUZ71" s="607"/>
      <c r="UVA71" s="598">
        <f t="shared" ref="UVA71" si="7421">UVA64-UVA69</f>
        <v>0</v>
      </c>
      <c r="UVB71" s="607"/>
      <c r="UVC71" s="598">
        <f t="shared" ref="UVC71" si="7422">UVC64-UVC69</f>
        <v>0</v>
      </c>
      <c r="UVD71" s="607"/>
      <c r="UVE71" s="598">
        <f t="shared" ref="UVE71" si="7423">UVE64-UVE69</f>
        <v>0</v>
      </c>
      <c r="UVF71" s="607"/>
      <c r="UVG71" s="598">
        <f t="shared" ref="UVG71" si="7424">UVG64-UVG69</f>
        <v>0</v>
      </c>
      <c r="UVH71" s="607"/>
      <c r="UVI71" s="598">
        <f t="shared" ref="UVI71" si="7425">UVI64-UVI69</f>
        <v>0</v>
      </c>
      <c r="UVJ71" s="607"/>
      <c r="UVK71" s="598">
        <f t="shared" ref="UVK71" si="7426">UVK64-UVK69</f>
        <v>0</v>
      </c>
      <c r="UVL71" s="607"/>
      <c r="UVM71" s="598">
        <f t="shared" ref="UVM71" si="7427">UVM64-UVM69</f>
        <v>0</v>
      </c>
      <c r="UVN71" s="607"/>
      <c r="UVO71" s="598">
        <f t="shared" ref="UVO71" si="7428">UVO64-UVO69</f>
        <v>0</v>
      </c>
      <c r="UVP71" s="607"/>
      <c r="UVQ71" s="598">
        <f t="shared" ref="UVQ71" si="7429">UVQ64-UVQ69</f>
        <v>0</v>
      </c>
      <c r="UVR71" s="607"/>
      <c r="UVS71" s="598">
        <f t="shared" ref="UVS71" si="7430">UVS64-UVS69</f>
        <v>0</v>
      </c>
      <c r="UVT71" s="607"/>
      <c r="UVU71" s="598">
        <f t="shared" ref="UVU71" si="7431">UVU64-UVU69</f>
        <v>0</v>
      </c>
      <c r="UVV71" s="607"/>
      <c r="UVW71" s="598">
        <f t="shared" ref="UVW71" si="7432">UVW64-UVW69</f>
        <v>0</v>
      </c>
      <c r="UVX71" s="607"/>
      <c r="UVY71" s="598">
        <f t="shared" ref="UVY71" si="7433">UVY64-UVY69</f>
        <v>0</v>
      </c>
      <c r="UVZ71" s="607"/>
      <c r="UWA71" s="598">
        <f t="shared" ref="UWA71" si="7434">UWA64-UWA69</f>
        <v>0</v>
      </c>
      <c r="UWB71" s="607"/>
      <c r="UWC71" s="598">
        <f t="shared" ref="UWC71" si="7435">UWC64-UWC69</f>
        <v>0</v>
      </c>
      <c r="UWD71" s="607"/>
      <c r="UWE71" s="598">
        <f t="shared" ref="UWE71" si="7436">UWE64-UWE69</f>
        <v>0</v>
      </c>
      <c r="UWF71" s="607"/>
      <c r="UWG71" s="598">
        <f t="shared" ref="UWG71" si="7437">UWG64-UWG69</f>
        <v>0</v>
      </c>
      <c r="UWH71" s="607"/>
      <c r="UWI71" s="598">
        <f t="shared" ref="UWI71" si="7438">UWI64-UWI69</f>
        <v>0</v>
      </c>
      <c r="UWJ71" s="607"/>
      <c r="UWK71" s="598">
        <f t="shared" ref="UWK71" si="7439">UWK64-UWK69</f>
        <v>0</v>
      </c>
      <c r="UWL71" s="607"/>
      <c r="UWM71" s="598">
        <f t="shared" ref="UWM71" si="7440">UWM64-UWM69</f>
        <v>0</v>
      </c>
      <c r="UWN71" s="607"/>
      <c r="UWO71" s="598">
        <f t="shared" ref="UWO71" si="7441">UWO64-UWO69</f>
        <v>0</v>
      </c>
      <c r="UWP71" s="607"/>
      <c r="UWQ71" s="598">
        <f t="shared" ref="UWQ71" si="7442">UWQ64-UWQ69</f>
        <v>0</v>
      </c>
      <c r="UWR71" s="607"/>
      <c r="UWS71" s="598">
        <f t="shared" ref="UWS71" si="7443">UWS64-UWS69</f>
        <v>0</v>
      </c>
      <c r="UWT71" s="607"/>
      <c r="UWU71" s="598">
        <f t="shared" ref="UWU71" si="7444">UWU64-UWU69</f>
        <v>0</v>
      </c>
      <c r="UWV71" s="607"/>
      <c r="UWW71" s="598">
        <f t="shared" ref="UWW71" si="7445">UWW64-UWW69</f>
        <v>0</v>
      </c>
      <c r="UWX71" s="607"/>
      <c r="UWY71" s="598">
        <f t="shared" ref="UWY71" si="7446">UWY64-UWY69</f>
        <v>0</v>
      </c>
      <c r="UWZ71" s="607"/>
      <c r="UXA71" s="598">
        <f t="shared" ref="UXA71" si="7447">UXA64-UXA69</f>
        <v>0</v>
      </c>
      <c r="UXB71" s="607"/>
      <c r="UXC71" s="598">
        <f t="shared" ref="UXC71" si="7448">UXC64-UXC69</f>
        <v>0</v>
      </c>
      <c r="UXD71" s="607"/>
      <c r="UXE71" s="598">
        <f t="shared" ref="UXE71" si="7449">UXE64-UXE69</f>
        <v>0</v>
      </c>
      <c r="UXF71" s="607"/>
      <c r="UXG71" s="598">
        <f t="shared" ref="UXG71" si="7450">UXG64-UXG69</f>
        <v>0</v>
      </c>
      <c r="UXH71" s="607"/>
      <c r="UXI71" s="598">
        <f t="shared" ref="UXI71" si="7451">UXI64-UXI69</f>
        <v>0</v>
      </c>
      <c r="UXJ71" s="607"/>
      <c r="UXK71" s="598">
        <f t="shared" ref="UXK71" si="7452">UXK64-UXK69</f>
        <v>0</v>
      </c>
      <c r="UXL71" s="607"/>
      <c r="UXM71" s="598">
        <f t="shared" ref="UXM71" si="7453">UXM64-UXM69</f>
        <v>0</v>
      </c>
      <c r="UXN71" s="607"/>
      <c r="UXO71" s="598">
        <f t="shared" ref="UXO71" si="7454">UXO64-UXO69</f>
        <v>0</v>
      </c>
      <c r="UXP71" s="607"/>
      <c r="UXQ71" s="598">
        <f t="shared" ref="UXQ71" si="7455">UXQ64-UXQ69</f>
        <v>0</v>
      </c>
      <c r="UXR71" s="607"/>
      <c r="UXS71" s="598">
        <f t="shared" ref="UXS71" si="7456">UXS64-UXS69</f>
        <v>0</v>
      </c>
      <c r="UXT71" s="607"/>
      <c r="UXU71" s="598">
        <f t="shared" ref="UXU71" si="7457">UXU64-UXU69</f>
        <v>0</v>
      </c>
      <c r="UXV71" s="607"/>
      <c r="UXW71" s="598">
        <f t="shared" ref="UXW71" si="7458">UXW64-UXW69</f>
        <v>0</v>
      </c>
      <c r="UXX71" s="607"/>
      <c r="UXY71" s="598">
        <f t="shared" ref="UXY71" si="7459">UXY64-UXY69</f>
        <v>0</v>
      </c>
      <c r="UXZ71" s="607"/>
      <c r="UYA71" s="598">
        <f t="shared" ref="UYA71" si="7460">UYA64-UYA69</f>
        <v>0</v>
      </c>
      <c r="UYB71" s="607"/>
      <c r="UYC71" s="598">
        <f t="shared" ref="UYC71" si="7461">UYC64-UYC69</f>
        <v>0</v>
      </c>
      <c r="UYD71" s="607"/>
      <c r="UYE71" s="598">
        <f t="shared" ref="UYE71" si="7462">UYE64-UYE69</f>
        <v>0</v>
      </c>
      <c r="UYF71" s="607"/>
      <c r="UYG71" s="598">
        <f t="shared" ref="UYG71" si="7463">UYG64-UYG69</f>
        <v>0</v>
      </c>
      <c r="UYH71" s="607"/>
      <c r="UYI71" s="598">
        <f t="shared" ref="UYI71" si="7464">UYI64-UYI69</f>
        <v>0</v>
      </c>
      <c r="UYJ71" s="607"/>
      <c r="UYK71" s="598">
        <f t="shared" ref="UYK71" si="7465">UYK64-UYK69</f>
        <v>0</v>
      </c>
      <c r="UYL71" s="607"/>
      <c r="UYM71" s="598">
        <f t="shared" ref="UYM71" si="7466">UYM64-UYM69</f>
        <v>0</v>
      </c>
      <c r="UYN71" s="607"/>
      <c r="UYO71" s="598">
        <f t="shared" ref="UYO71" si="7467">UYO64-UYO69</f>
        <v>0</v>
      </c>
      <c r="UYP71" s="607"/>
      <c r="UYQ71" s="598">
        <f t="shared" ref="UYQ71" si="7468">UYQ64-UYQ69</f>
        <v>0</v>
      </c>
      <c r="UYR71" s="607"/>
      <c r="UYS71" s="598">
        <f t="shared" ref="UYS71" si="7469">UYS64-UYS69</f>
        <v>0</v>
      </c>
      <c r="UYT71" s="607"/>
      <c r="UYU71" s="598">
        <f t="shared" ref="UYU71" si="7470">UYU64-UYU69</f>
        <v>0</v>
      </c>
      <c r="UYV71" s="607"/>
      <c r="UYW71" s="598">
        <f t="shared" ref="UYW71" si="7471">UYW64-UYW69</f>
        <v>0</v>
      </c>
      <c r="UYX71" s="607"/>
      <c r="UYY71" s="598">
        <f t="shared" ref="UYY71" si="7472">UYY64-UYY69</f>
        <v>0</v>
      </c>
      <c r="UYZ71" s="607"/>
      <c r="UZA71" s="598">
        <f t="shared" ref="UZA71" si="7473">UZA64-UZA69</f>
        <v>0</v>
      </c>
      <c r="UZB71" s="607"/>
      <c r="UZC71" s="598">
        <f t="shared" ref="UZC71" si="7474">UZC64-UZC69</f>
        <v>0</v>
      </c>
      <c r="UZD71" s="607"/>
      <c r="UZE71" s="598">
        <f t="shared" ref="UZE71" si="7475">UZE64-UZE69</f>
        <v>0</v>
      </c>
      <c r="UZF71" s="607"/>
      <c r="UZG71" s="598">
        <f t="shared" ref="UZG71" si="7476">UZG64-UZG69</f>
        <v>0</v>
      </c>
      <c r="UZH71" s="607"/>
      <c r="UZI71" s="598">
        <f t="shared" ref="UZI71" si="7477">UZI64-UZI69</f>
        <v>0</v>
      </c>
      <c r="UZJ71" s="607"/>
      <c r="UZK71" s="598">
        <f t="shared" ref="UZK71" si="7478">UZK64-UZK69</f>
        <v>0</v>
      </c>
      <c r="UZL71" s="607"/>
      <c r="UZM71" s="598">
        <f t="shared" ref="UZM71" si="7479">UZM64-UZM69</f>
        <v>0</v>
      </c>
      <c r="UZN71" s="607"/>
      <c r="UZO71" s="598">
        <f t="shared" ref="UZO71" si="7480">UZO64-UZO69</f>
        <v>0</v>
      </c>
      <c r="UZP71" s="607"/>
      <c r="UZQ71" s="598">
        <f t="shared" ref="UZQ71" si="7481">UZQ64-UZQ69</f>
        <v>0</v>
      </c>
      <c r="UZR71" s="607"/>
      <c r="UZS71" s="598">
        <f t="shared" ref="UZS71" si="7482">UZS64-UZS69</f>
        <v>0</v>
      </c>
      <c r="UZT71" s="607"/>
      <c r="UZU71" s="598">
        <f t="shared" ref="UZU71" si="7483">UZU64-UZU69</f>
        <v>0</v>
      </c>
      <c r="UZV71" s="607"/>
      <c r="UZW71" s="598">
        <f t="shared" ref="UZW71" si="7484">UZW64-UZW69</f>
        <v>0</v>
      </c>
      <c r="UZX71" s="607"/>
      <c r="UZY71" s="598">
        <f t="shared" ref="UZY71" si="7485">UZY64-UZY69</f>
        <v>0</v>
      </c>
      <c r="UZZ71" s="607"/>
      <c r="VAA71" s="598">
        <f t="shared" ref="VAA71" si="7486">VAA64-VAA69</f>
        <v>0</v>
      </c>
      <c r="VAB71" s="607"/>
      <c r="VAC71" s="598">
        <f t="shared" ref="VAC71" si="7487">VAC64-VAC69</f>
        <v>0</v>
      </c>
      <c r="VAD71" s="607"/>
      <c r="VAE71" s="598">
        <f t="shared" ref="VAE71" si="7488">VAE64-VAE69</f>
        <v>0</v>
      </c>
      <c r="VAF71" s="607"/>
      <c r="VAG71" s="598">
        <f t="shared" ref="VAG71" si="7489">VAG64-VAG69</f>
        <v>0</v>
      </c>
      <c r="VAH71" s="607"/>
      <c r="VAI71" s="598">
        <f t="shared" ref="VAI71" si="7490">VAI64-VAI69</f>
        <v>0</v>
      </c>
      <c r="VAJ71" s="607"/>
      <c r="VAK71" s="598">
        <f t="shared" ref="VAK71" si="7491">VAK64-VAK69</f>
        <v>0</v>
      </c>
      <c r="VAL71" s="607"/>
      <c r="VAM71" s="598">
        <f t="shared" ref="VAM71" si="7492">VAM64-VAM69</f>
        <v>0</v>
      </c>
      <c r="VAN71" s="607"/>
      <c r="VAO71" s="598">
        <f t="shared" ref="VAO71" si="7493">VAO64-VAO69</f>
        <v>0</v>
      </c>
      <c r="VAP71" s="607"/>
      <c r="VAQ71" s="598">
        <f t="shared" ref="VAQ71" si="7494">VAQ64-VAQ69</f>
        <v>0</v>
      </c>
      <c r="VAR71" s="607"/>
      <c r="VAS71" s="598">
        <f t="shared" ref="VAS71" si="7495">VAS64-VAS69</f>
        <v>0</v>
      </c>
      <c r="VAT71" s="607"/>
      <c r="VAU71" s="598">
        <f t="shared" ref="VAU71" si="7496">VAU64-VAU69</f>
        <v>0</v>
      </c>
      <c r="VAV71" s="607"/>
      <c r="VAW71" s="598">
        <f t="shared" ref="VAW71" si="7497">VAW64-VAW69</f>
        <v>0</v>
      </c>
      <c r="VAX71" s="607"/>
      <c r="VAY71" s="598">
        <f t="shared" ref="VAY71" si="7498">VAY64-VAY69</f>
        <v>0</v>
      </c>
      <c r="VAZ71" s="607"/>
      <c r="VBA71" s="598">
        <f t="shared" ref="VBA71" si="7499">VBA64-VBA69</f>
        <v>0</v>
      </c>
      <c r="VBB71" s="607"/>
      <c r="VBC71" s="598">
        <f t="shared" ref="VBC71" si="7500">VBC64-VBC69</f>
        <v>0</v>
      </c>
      <c r="VBD71" s="607"/>
      <c r="VBE71" s="598">
        <f t="shared" ref="VBE71" si="7501">VBE64-VBE69</f>
        <v>0</v>
      </c>
      <c r="VBF71" s="607"/>
      <c r="VBG71" s="598">
        <f t="shared" ref="VBG71" si="7502">VBG64-VBG69</f>
        <v>0</v>
      </c>
      <c r="VBH71" s="607"/>
      <c r="VBI71" s="598">
        <f t="shared" ref="VBI71" si="7503">VBI64-VBI69</f>
        <v>0</v>
      </c>
      <c r="VBJ71" s="607"/>
      <c r="VBK71" s="598">
        <f t="shared" ref="VBK71" si="7504">VBK64-VBK69</f>
        <v>0</v>
      </c>
      <c r="VBL71" s="607"/>
      <c r="VBM71" s="598">
        <f t="shared" ref="VBM71" si="7505">VBM64-VBM69</f>
        <v>0</v>
      </c>
      <c r="VBN71" s="607"/>
      <c r="VBO71" s="598">
        <f t="shared" ref="VBO71" si="7506">VBO64-VBO69</f>
        <v>0</v>
      </c>
      <c r="VBP71" s="607"/>
      <c r="VBQ71" s="598">
        <f t="shared" ref="VBQ71" si="7507">VBQ64-VBQ69</f>
        <v>0</v>
      </c>
      <c r="VBR71" s="607"/>
      <c r="VBS71" s="598">
        <f t="shared" ref="VBS71" si="7508">VBS64-VBS69</f>
        <v>0</v>
      </c>
      <c r="VBT71" s="607"/>
      <c r="VBU71" s="598">
        <f t="shared" ref="VBU71" si="7509">VBU64-VBU69</f>
        <v>0</v>
      </c>
      <c r="VBV71" s="607"/>
      <c r="VBW71" s="598">
        <f t="shared" ref="VBW71" si="7510">VBW64-VBW69</f>
        <v>0</v>
      </c>
      <c r="VBX71" s="607"/>
      <c r="VBY71" s="598">
        <f t="shared" ref="VBY71" si="7511">VBY64-VBY69</f>
        <v>0</v>
      </c>
      <c r="VBZ71" s="607"/>
      <c r="VCA71" s="598">
        <f t="shared" ref="VCA71" si="7512">VCA64-VCA69</f>
        <v>0</v>
      </c>
      <c r="VCB71" s="607"/>
      <c r="VCC71" s="598">
        <f t="shared" ref="VCC71" si="7513">VCC64-VCC69</f>
        <v>0</v>
      </c>
      <c r="VCD71" s="607"/>
      <c r="VCE71" s="598">
        <f t="shared" ref="VCE71" si="7514">VCE64-VCE69</f>
        <v>0</v>
      </c>
      <c r="VCF71" s="607"/>
      <c r="VCG71" s="598">
        <f t="shared" ref="VCG71" si="7515">VCG64-VCG69</f>
        <v>0</v>
      </c>
      <c r="VCH71" s="607"/>
      <c r="VCI71" s="598">
        <f t="shared" ref="VCI71" si="7516">VCI64-VCI69</f>
        <v>0</v>
      </c>
      <c r="VCJ71" s="607"/>
      <c r="VCK71" s="598">
        <f t="shared" ref="VCK71" si="7517">VCK64-VCK69</f>
        <v>0</v>
      </c>
      <c r="VCL71" s="607"/>
      <c r="VCM71" s="598">
        <f t="shared" ref="VCM71" si="7518">VCM64-VCM69</f>
        <v>0</v>
      </c>
      <c r="VCN71" s="607"/>
      <c r="VCO71" s="598">
        <f t="shared" ref="VCO71" si="7519">VCO64-VCO69</f>
        <v>0</v>
      </c>
      <c r="VCP71" s="607"/>
      <c r="VCQ71" s="598">
        <f t="shared" ref="VCQ71" si="7520">VCQ64-VCQ69</f>
        <v>0</v>
      </c>
      <c r="VCR71" s="607"/>
      <c r="VCS71" s="598">
        <f t="shared" ref="VCS71" si="7521">VCS64-VCS69</f>
        <v>0</v>
      </c>
      <c r="VCT71" s="607"/>
      <c r="VCU71" s="598">
        <f t="shared" ref="VCU71" si="7522">VCU64-VCU69</f>
        <v>0</v>
      </c>
      <c r="VCV71" s="607"/>
      <c r="VCW71" s="598">
        <f t="shared" ref="VCW71" si="7523">VCW64-VCW69</f>
        <v>0</v>
      </c>
      <c r="VCX71" s="607"/>
      <c r="VCY71" s="598">
        <f t="shared" ref="VCY71" si="7524">VCY64-VCY69</f>
        <v>0</v>
      </c>
      <c r="VCZ71" s="607"/>
      <c r="VDA71" s="598">
        <f t="shared" ref="VDA71" si="7525">VDA64-VDA69</f>
        <v>0</v>
      </c>
      <c r="VDB71" s="607"/>
      <c r="VDC71" s="598">
        <f t="shared" ref="VDC71" si="7526">VDC64-VDC69</f>
        <v>0</v>
      </c>
      <c r="VDD71" s="607"/>
      <c r="VDE71" s="598">
        <f t="shared" ref="VDE71" si="7527">VDE64-VDE69</f>
        <v>0</v>
      </c>
      <c r="VDF71" s="607"/>
      <c r="VDG71" s="598">
        <f t="shared" ref="VDG71" si="7528">VDG64-VDG69</f>
        <v>0</v>
      </c>
      <c r="VDH71" s="607"/>
      <c r="VDI71" s="598">
        <f t="shared" ref="VDI71" si="7529">VDI64-VDI69</f>
        <v>0</v>
      </c>
      <c r="VDJ71" s="607"/>
      <c r="VDK71" s="598">
        <f t="shared" ref="VDK71" si="7530">VDK64-VDK69</f>
        <v>0</v>
      </c>
      <c r="VDL71" s="607"/>
      <c r="VDM71" s="598">
        <f t="shared" ref="VDM71" si="7531">VDM64-VDM69</f>
        <v>0</v>
      </c>
      <c r="VDN71" s="607"/>
      <c r="VDO71" s="598">
        <f t="shared" ref="VDO71" si="7532">VDO64-VDO69</f>
        <v>0</v>
      </c>
      <c r="VDP71" s="607"/>
      <c r="VDQ71" s="598">
        <f t="shared" ref="VDQ71" si="7533">VDQ64-VDQ69</f>
        <v>0</v>
      </c>
      <c r="VDR71" s="607"/>
      <c r="VDS71" s="598">
        <f t="shared" ref="VDS71" si="7534">VDS64-VDS69</f>
        <v>0</v>
      </c>
      <c r="VDT71" s="607"/>
      <c r="VDU71" s="598">
        <f t="shared" ref="VDU71" si="7535">VDU64-VDU69</f>
        <v>0</v>
      </c>
      <c r="VDV71" s="607"/>
      <c r="VDW71" s="598">
        <f t="shared" ref="VDW71" si="7536">VDW64-VDW69</f>
        <v>0</v>
      </c>
      <c r="VDX71" s="607"/>
      <c r="VDY71" s="598">
        <f t="shared" ref="VDY71" si="7537">VDY64-VDY69</f>
        <v>0</v>
      </c>
      <c r="VDZ71" s="607"/>
      <c r="VEA71" s="598">
        <f t="shared" ref="VEA71" si="7538">VEA64-VEA69</f>
        <v>0</v>
      </c>
      <c r="VEB71" s="607"/>
      <c r="VEC71" s="598">
        <f t="shared" ref="VEC71" si="7539">VEC64-VEC69</f>
        <v>0</v>
      </c>
      <c r="VED71" s="607"/>
      <c r="VEE71" s="598">
        <f t="shared" ref="VEE71" si="7540">VEE64-VEE69</f>
        <v>0</v>
      </c>
      <c r="VEF71" s="607"/>
      <c r="VEG71" s="598">
        <f t="shared" ref="VEG71" si="7541">VEG64-VEG69</f>
        <v>0</v>
      </c>
      <c r="VEH71" s="607"/>
      <c r="VEI71" s="598">
        <f t="shared" ref="VEI71" si="7542">VEI64-VEI69</f>
        <v>0</v>
      </c>
      <c r="VEJ71" s="607"/>
      <c r="VEK71" s="598">
        <f t="shared" ref="VEK71" si="7543">VEK64-VEK69</f>
        <v>0</v>
      </c>
      <c r="VEL71" s="607"/>
      <c r="VEM71" s="598">
        <f t="shared" ref="VEM71" si="7544">VEM64-VEM69</f>
        <v>0</v>
      </c>
      <c r="VEN71" s="607"/>
      <c r="VEO71" s="598">
        <f t="shared" ref="VEO71" si="7545">VEO64-VEO69</f>
        <v>0</v>
      </c>
      <c r="VEP71" s="607"/>
      <c r="VEQ71" s="598">
        <f t="shared" ref="VEQ71" si="7546">VEQ64-VEQ69</f>
        <v>0</v>
      </c>
      <c r="VER71" s="607"/>
      <c r="VES71" s="598">
        <f t="shared" ref="VES71" si="7547">VES64-VES69</f>
        <v>0</v>
      </c>
      <c r="VET71" s="607"/>
      <c r="VEU71" s="598">
        <f t="shared" ref="VEU71" si="7548">VEU64-VEU69</f>
        <v>0</v>
      </c>
      <c r="VEV71" s="607"/>
      <c r="VEW71" s="598">
        <f t="shared" ref="VEW71" si="7549">VEW64-VEW69</f>
        <v>0</v>
      </c>
      <c r="VEX71" s="607"/>
      <c r="VEY71" s="598">
        <f t="shared" ref="VEY71" si="7550">VEY64-VEY69</f>
        <v>0</v>
      </c>
      <c r="VEZ71" s="607"/>
      <c r="VFA71" s="598">
        <f t="shared" ref="VFA71" si="7551">VFA64-VFA69</f>
        <v>0</v>
      </c>
      <c r="VFB71" s="607"/>
      <c r="VFC71" s="598">
        <f t="shared" ref="VFC71" si="7552">VFC64-VFC69</f>
        <v>0</v>
      </c>
      <c r="VFD71" s="607"/>
      <c r="VFE71" s="598">
        <f t="shared" ref="VFE71" si="7553">VFE64-VFE69</f>
        <v>0</v>
      </c>
      <c r="VFF71" s="607"/>
      <c r="VFG71" s="598">
        <f t="shared" ref="VFG71" si="7554">VFG64-VFG69</f>
        <v>0</v>
      </c>
      <c r="VFH71" s="607"/>
      <c r="VFI71" s="598">
        <f t="shared" ref="VFI71" si="7555">VFI64-VFI69</f>
        <v>0</v>
      </c>
      <c r="VFJ71" s="607"/>
      <c r="VFK71" s="598">
        <f t="shared" ref="VFK71" si="7556">VFK64-VFK69</f>
        <v>0</v>
      </c>
      <c r="VFL71" s="607"/>
      <c r="VFM71" s="598">
        <f t="shared" ref="VFM71" si="7557">VFM64-VFM69</f>
        <v>0</v>
      </c>
      <c r="VFN71" s="607"/>
      <c r="VFO71" s="598">
        <f t="shared" ref="VFO71" si="7558">VFO64-VFO69</f>
        <v>0</v>
      </c>
      <c r="VFP71" s="607"/>
      <c r="VFQ71" s="598">
        <f t="shared" ref="VFQ71" si="7559">VFQ64-VFQ69</f>
        <v>0</v>
      </c>
      <c r="VFR71" s="607"/>
      <c r="VFS71" s="598">
        <f t="shared" ref="VFS71" si="7560">VFS64-VFS69</f>
        <v>0</v>
      </c>
      <c r="VFT71" s="607"/>
      <c r="VFU71" s="598">
        <f t="shared" ref="VFU71" si="7561">VFU64-VFU69</f>
        <v>0</v>
      </c>
      <c r="VFV71" s="607"/>
      <c r="VFW71" s="598">
        <f t="shared" ref="VFW71" si="7562">VFW64-VFW69</f>
        <v>0</v>
      </c>
      <c r="VFX71" s="607"/>
      <c r="VFY71" s="598">
        <f t="shared" ref="VFY71" si="7563">VFY64-VFY69</f>
        <v>0</v>
      </c>
      <c r="VFZ71" s="607"/>
      <c r="VGA71" s="598">
        <f t="shared" ref="VGA71" si="7564">VGA64-VGA69</f>
        <v>0</v>
      </c>
      <c r="VGB71" s="607"/>
      <c r="VGC71" s="598">
        <f t="shared" ref="VGC71" si="7565">VGC64-VGC69</f>
        <v>0</v>
      </c>
      <c r="VGD71" s="607"/>
      <c r="VGE71" s="598">
        <f t="shared" ref="VGE71" si="7566">VGE64-VGE69</f>
        <v>0</v>
      </c>
      <c r="VGF71" s="607"/>
      <c r="VGG71" s="598">
        <f t="shared" ref="VGG71" si="7567">VGG64-VGG69</f>
        <v>0</v>
      </c>
      <c r="VGH71" s="607"/>
      <c r="VGI71" s="598">
        <f t="shared" ref="VGI71" si="7568">VGI64-VGI69</f>
        <v>0</v>
      </c>
      <c r="VGJ71" s="607"/>
      <c r="VGK71" s="598">
        <f t="shared" ref="VGK71" si="7569">VGK64-VGK69</f>
        <v>0</v>
      </c>
      <c r="VGL71" s="607"/>
      <c r="VGM71" s="598">
        <f t="shared" ref="VGM71" si="7570">VGM64-VGM69</f>
        <v>0</v>
      </c>
      <c r="VGN71" s="607"/>
      <c r="VGO71" s="598">
        <f t="shared" ref="VGO71" si="7571">VGO64-VGO69</f>
        <v>0</v>
      </c>
      <c r="VGP71" s="607"/>
      <c r="VGQ71" s="598">
        <f t="shared" ref="VGQ71" si="7572">VGQ64-VGQ69</f>
        <v>0</v>
      </c>
      <c r="VGR71" s="607"/>
      <c r="VGS71" s="598">
        <f t="shared" ref="VGS71" si="7573">VGS64-VGS69</f>
        <v>0</v>
      </c>
      <c r="VGT71" s="607"/>
      <c r="VGU71" s="598">
        <f t="shared" ref="VGU71" si="7574">VGU64-VGU69</f>
        <v>0</v>
      </c>
      <c r="VGV71" s="607"/>
      <c r="VGW71" s="598">
        <f t="shared" ref="VGW71" si="7575">VGW64-VGW69</f>
        <v>0</v>
      </c>
      <c r="VGX71" s="607"/>
      <c r="VGY71" s="598">
        <f t="shared" ref="VGY71" si="7576">VGY64-VGY69</f>
        <v>0</v>
      </c>
      <c r="VGZ71" s="607"/>
      <c r="VHA71" s="598">
        <f t="shared" ref="VHA71" si="7577">VHA64-VHA69</f>
        <v>0</v>
      </c>
      <c r="VHB71" s="607"/>
      <c r="VHC71" s="598">
        <f t="shared" ref="VHC71" si="7578">VHC64-VHC69</f>
        <v>0</v>
      </c>
      <c r="VHD71" s="607"/>
      <c r="VHE71" s="598">
        <f t="shared" ref="VHE71" si="7579">VHE64-VHE69</f>
        <v>0</v>
      </c>
      <c r="VHF71" s="607"/>
      <c r="VHG71" s="598">
        <f t="shared" ref="VHG71" si="7580">VHG64-VHG69</f>
        <v>0</v>
      </c>
      <c r="VHH71" s="607"/>
      <c r="VHI71" s="598">
        <f t="shared" ref="VHI71" si="7581">VHI64-VHI69</f>
        <v>0</v>
      </c>
      <c r="VHJ71" s="607"/>
      <c r="VHK71" s="598">
        <f t="shared" ref="VHK71" si="7582">VHK64-VHK69</f>
        <v>0</v>
      </c>
      <c r="VHL71" s="607"/>
      <c r="VHM71" s="598">
        <f t="shared" ref="VHM71" si="7583">VHM64-VHM69</f>
        <v>0</v>
      </c>
      <c r="VHN71" s="607"/>
      <c r="VHO71" s="598">
        <f t="shared" ref="VHO71" si="7584">VHO64-VHO69</f>
        <v>0</v>
      </c>
      <c r="VHP71" s="607"/>
      <c r="VHQ71" s="598">
        <f t="shared" ref="VHQ71" si="7585">VHQ64-VHQ69</f>
        <v>0</v>
      </c>
      <c r="VHR71" s="607"/>
      <c r="VHS71" s="598">
        <f t="shared" ref="VHS71" si="7586">VHS64-VHS69</f>
        <v>0</v>
      </c>
      <c r="VHT71" s="607"/>
      <c r="VHU71" s="598">
        <f t="shared" ref="VHU71" si="7587">VHU64-VHU69</f>
        <v>0</v>
      </c>
      <c r="VHV71" s="607"/>
      <c r="VHW71" s="598">
        <f t="shared" ref="VHW71" si="7588">VHW64-VHW69</f>
        <v>0</v>
      </c>
      <c r="VHX71" s="607"/>
      <c r="VHY71" s="598">
        <f t="shared" ref="VHY71" si="7589">VHY64-VHY69</f>
        <v>0</v>
      </c>
      <c r="VHZ71" s="607"/>
      <c r="VIA71" s="598">
        <f t="shared" ref="VIA71" si="7590">VIA64-VIA69</f>
        <v>0</v>
      </c>
      <c r="VIB71" s="607"/>
      <c r="VIC71" s="598">
        <f t="shared" ref="VIC71" si="7591">VIC64-VIC69</f>
        <v>0</v>
      </c>
      <c r="VID71" s="607"/>
      <c r="VIE71" s="598">
        <f t="shared" ref="VIE71" si="7592">VIE64-VIE69</f>
        <v>0</v>
      </c>
      <c r="VIF71" s="607"/>
      <c r="VIG71" s="598">
        <f t="shared" ref="VIG71" si="7593">VIG64-VIG69</f>
        <v>0</v>
      </c>
      <c r="VIH71" s="607"/>
      <c r="VII71" s="598">
        <f t="shared" ref="VII71" si="7594">VII64-VII69</f>
        <v>0</v>
      </c>
      <c r="VIJ71" s="607"/>
      <c r="VIK71" s="598">
        <f t="shared" ref="VIK71" si="7595">VIK64-VIK69</f>
        <v>0</v>
      </c>
      <c r="VIL71" s="607"/>
      <c r="VIM71" s="598">
        <f t="shared" ref="VIM71" si="7596">VIM64-VIM69</f>
        <v>0</v>
      </c>
      <c r="VIN71" s="607"/>
      <c r="VIO71" s="598">
        <f t="shared" ref="VIO71" si="7597">VIO64-VIO69</f>
        <v>0</v>
      </c>
      <c r="VIP71" s="607"/>
      <c r="VIQ71" s="598">
        <f t="shared" ref="VIQ71" si="7598">VIQ64-VIQ69</f>
        <v>0</v>
      </c>
      <c r="VIR71" s="607"/>
      <c r="VIS71" s="598">
        <f t="shared" ref="VIS71" si="7599">VIS64-VIS69</f>
        <v>0</v>
      </c>
      <c r="VIT71" s="607"/>
      <c r="VIU71" s="598">
        <f t="shared" ref="VIU71" si="7600">VIU64-VIU69</f>
        <v>0</v>
      </c>
      <c r="VIV71" s="607"/>
      <c r="VIW71" s="598">
        <f t="shared" ref="VIW71" si="7601">VIW64-VIW69</f>
        <v>0</v>
      </c>
      <c r="VIX71" s="607"/>
      <c r="VIY71" s="598">
        <f t="shared" ref="VIY71" si="7602">VIY64-VIY69</f>
        <v>0</v>
      </c>
      <c r="VIZ71" s="607"/>
      <c r="VJA71" s="598">
        <f t="shared" ref="VJA71" si="7603">VJA64-VJA69</f>
        <v>0</v>
      </c>
      <c r="VJB71" s="607"/>
      <c r="VJC71" s="598">
        <f t="shared" ref="VJC71" si="7604">VJC64-VJC69</f>
        <v>0</v>
      </c>
      <c r="VJD71" s="607"/>
      <c r="VJE71" s="598">
        <f t="shared" ref="VJE71" si="7605">VJE64-VJE69</f>
        <v>0</v>
      </c>
      <c r="VJF71" s="607"/>
      <c r="VJG71" s="598">
        <f t="shared" ref="VJG71" si="7606">VJG64-VJG69</f>
        <v>0</v>
      </c>
      <c r="VJH71" s="607"/>
      <c r="VJI71" s="598">
        <f t="shared" ref="VJI71" si="7607">VJI64-VJI69</f>
        <v>0</v>
      </c>
      <c r="VJJ71" s="607"/>
      <c r="VJK71" s="598">
        <f t="shared" ref="VJK71" si="7608">VJK64-VJK69</f>
        <v>0</v>
      </c>
      <c r="VJL71" s="607"/>
      <c r="VJM71" s="598">
        <f t="shared" ref="VJM71" si="7609">VJM64-VJM69</f>
        <v>0</v>
      </c>
      <c r="VJN71" s="607"/>
      <c r="VJO71" s="598">
        <f t="shared" ref="VJO71" si="7610">VJO64-VJO69</f>
        <v>0</v>
      </c>
      <c r="VJP71" s="607"/>
      <c r="VJQ71" s="598">
        <f t="shared" ref="VJQ71" si="7611">VJQ64-VJQ69</f>
        <v>0</v>
      </c>
      <c r="VJR71" s="607"/>
      <c r="VJS71" s="598">
        <f t="shared" ref="VJS71" si="7612">VJS64-VJS69</f>
        <v>0</v>
      </c>
      <c r="VJT71" s="607"/>
      <c r="VJU71" s="598">
        <f t="shared" ref="VJU71" si="7613">VJU64-VJU69</f>
        <v>0</v>
      </c>
      <c r="VJV71" s="607"/>
      <c r="VJW71" s="598">
        <f t="shared" ref="VJW71" si="7614">VJW64-VJW69</f>
        <v>0</v>
      </c>
      <c r="VJX71" s="607"/>
      <c r="VJY71" s="598">
        <f t="shared" ref="VJY71" si="7615">VJY64-VJY69</f>
        <v>0</v>
      </c>
      <c r="VJZ71" s="607"/>
      <c r="VKA71" s="598">
        <f t="shared" ref="VKA71" si="7616">VKA64-VKA69</f>
        <v>0</v>
      </c>
      <c r="VKB71" s="607"/>
      <c r="VKC71" s="598">
        <f t="shared" ref="VKC71" si="7617">VKC64-VKC69</f>
        <v>0</v>
      </c>
      <c r="VKD71" s="607"/>
      <c r="VKE71" s="598">
        <f t="shared" ref="VKE71" si="7618">VKE64-VKE69</f>
        <v>0</v>
      </c>
      <c r="VKF71" s="607"/>
      <c r="VKG71" s="598">
        <f t="shared" ref="VKG71" si="7619">VKG64-VKG69</f>
        <v>0</v>
      </c>
      <c r="VKH71" s="607"/>
      <c r="VKI71" s="598">
        <f t="shared" ref="VKI71" si="7620">VKI64-VKI69</f>
        <v>0</v>
      </c>
      <c r="VKJ71" s="607"/>
      <c r="VKK71" s="598">
        <f t="shared" ref="VKK71" si="7621">VKK64-VKK69</f>
        <v>0</v>
      </c>
      <c r="VKL71" s="607"/>
      <c r="VKM71" s="598">
        <f t="shared" ref="VKM71" si="7622">VKM64-VKM69</f>
        <v>0</v>
      </c>
      <c r="VKN71" s="607"/>
      <c r="VKO71" s="598">
        <f t="shared" ref="VKO71" si="7623">VKO64-VKO69</f>
        <v>0</v>
      </c>
      <c r="VKP71" s="607"/>
      <c r="VKQ71" s="598">
        <f t="shared" ref="VKQ71" si="7624">VKQ64-VKQ69</f>
        <v>0</v>
      </c>
      <c r="VKR71" s="607"/>
      <c r="VKS71" s="598">
        <f t="shared" ref="VKS71" si="7625">VKS64-VKS69</f>
        <v>0</v>
      </c>
      <c r="VKT71" s="607"/>
      <c r="VKU71" s="598">
        <f t="shared" ref="VKU71" si="7626">VKU64-VKU69</f>
        <v>0</v>
      </c>
      <c r="VKV71" s="607"/>
      <c r="VKW71" s="598">
        <f t="shared" ref="VKW71" si="7627">VKW64-VKW69</f>
        <v>0</v>
      </c>
      <c r="VKX71" s="607"/>
      <c r="VKY71" s="598">
        <f t="shared" ref="VKY71" si="7628">VKY64-VKY69</f>
        <v>0</v>
      </c>
      <c r="VKZ71" s="607"/>
      <c r="VLA71" s="598">
        <f t="shared" ref="VLA71" si="7629">VLA64-VLA69</f>
        <v>0</v>
      </c>
      <c r="VLB71" s="607"/>
      <c r="VLC71" s="598">
        <f t="shared" ref="VLC71" si="7630">VLC64-VLC69</f>
        <v>0</v>
      </c>
      <c r="VLD71" s="607"/>
      <c r="VLE71" s="598">
        <f t="shared" ref="VLE71" si="7631">VLE64-VLE69</f>
        <v>0</v>
      </c>
      <c r="VLF71" s="607"/>
      <c r="VLG71" s="598">
        <f t="shared" ref="VLG71" si="7632">VLG64-VLG69</f>
        <v>0</v>
      </c>
      <c r="VLH71" s="607"/>
      <c r="VLI71" s="598">
        <f t="shared" ref="VLI71" si="7633">VLI64-VLI69</f>
        <v>0</v>
      </c>
      <c r="VLJ71" s="607"/>
      <c r="VLK71" s="598">
        <f t="shared" ref="VLK71" si="7634">VLK64-VLK69</f>
        <v>0</v>
      </c>
      <c r="VLL71" s="607"/>
      <c r="VLM71" s="598">
        <f t="shared" ref="VLM71" si="7635">VLM64-VLM69</f>
        <v>0</v>
      </c>
      <c r="VLN71" s="607"/>
      <c r="VLO71" s="598">
        <f t="shared" ref="VLO71" si="7636">VLO64-VLO69</f>
        <v>0</v>
      </c>
      <c r="VLP71" s="607"/>
      <c r="VLQ71" s="598">
        <f t="shared" ref="VLQ71" si="7637">VLQ64-VLQ69</f>
        <v>0</v>
      </c>
      <c r="VLR71" s="607"/>
      <c r="VLS71" s="598">
        <f t="shared" ref="VLS71" si="7638">VLS64-VLS69</f>
        <v>0</v>
      </c>
      <c r="VLT71" s="607"/>
      <c r="VLU71" s="598">
        <f t="shared" ref="VLU71" si="7639">VLU64-VLU69</f>
        <v>0</v>
      </c>
      <c r="VLV71" s="607"/>
      <c r="VLW71" s="598">
        <f t="shared" ref="VLW71" si="7640">VLW64-VLW69</f>
        <v>0</v>
      </c>
      <c r="VLX71" s="607"/>
      <c r="VLY71" s="598">
        <f t="shared" ref="VLY71" si="7641">VLY64-VLY69</f>
        <v>0</v>
      </c>
      <c r="VLZ71" s="607"/>
      <c r="VMA71" s="598">
        <f t="shared" ref="VMA71" si="7642">VMA64-VMA69</f>
        <v>0</v>
      </c>
      <c r="VMB71" s="607"/>
      <c r="VMC71" s="598">
        <f t="shared" ref="VMC71" si="7643">VMC64-VMC69</f>
        <v>0</v>
      </c>
      <c r="VMD71" s="607"/>
      <c r="VME71" s="598">
        <f t="shared" ref="VME71" si="7644">VME64-VME69</f>
        <v>0</v>
      </c>
      <c r="VMF71" s="607"/>
      <c r="VMG71" s="598">
        <f t="shared" ref="VMG71" si="7645">VMG64-VMG69</f>
        <v>0</v>
      </c>
      <c r="VMH71" s="607"/>
      <c r="VMI71" s="598">
        <f t="shared" ref="VMI71" si="7646">VMI64-VMI69</f>
        <v>0</v>
      </c>
      <c r="VMJ71" s="607"/>
      <c r="VMK71" s="598">
        <f t="shared" ref="VMK71" si="7647">VMK64-VMK69</f>
        <v>0</v>
      </c>
      <c r="VML71" s="607"/>
      <c r="VMM71" s="598">
        <f t="shared" ref="VMM71" si="7648">VMM64-VMM69</f>
        <v>0</v>
      </c>
      <c r="VMN71" s="607"/>
      <c r="VMO71" s="598">
        <f t="shared" ref="VMO71" si="7649">VMO64-VMO69</f>
        <v>0</v>
      </c>
      <c r="VMP71" s="607"/>
      <c r="VMQ71" s="598">
        <f t="shared" ref="VMQ71" si="7650">VMQ64-VMQ69</f>
        <v>0</v>
      </c>
      <c r="VMR71" s="607"/>
      <c r="VMS71" s="598">
        <f t="shared" ref="VMS71" si="7651">VMS64-VMS69</f>
        <v>0</v>
      </c>
      <c r="VMT71" s="607"/>
      <c r="VMU71" s="598">
        <f t="shared" ref="VMU71" si="7652">VMU64-VMU69</f>
        <v>0</v>
      </c>
      <c r="VMV71" s="607"/>
      <c r="VMW71" s="598">
        <f t="shared" ref="VMW71" si="7653">VMW64-VMW69</f>
        <v>0</v>
      </c>
      <c r="VMX71" s="607"/>
      <c r="VMY71" s="598">
        <f t="shared" ref="VMY71" si="7654">VMY64-VMY69</f>
        <v>0</v>
      </c>
      <c r="VMZ71" s="607"/>
      <c r="VNA71" s="598">
        <f t="shared" ref="VNA71" si="7655">VNA64-VNA69</f>
        <v>0</v>
      </c>
      <c r="VNB71" s="607"/>
      <c r="VNC71" s="598">
        <f t="shared" ref="VNC71" si="7656">VNC64-VNC69</f>
        <v>0</v>
      </c>
      <c r="VND71" s="607"/>
      <c r="VNE71" s="598">
        <f t="shared" ref="VNE71" si="7657">VNE64-VNE69</f>
        <v>0</v>
      </c>
      <c r="VNF71" s="607"/>
      <c r="VNG71" s="598">
        <f t="shared" ref="VNG71" si="7658">VNG64-VNG69</f>
        <v>0</v>
      </c>
      <c r="VNH71" s="607"/>
      <c r="VNI71" s="598">
        <f t="shared" ref="VNI71" si="7659">VNI64-VNI69</f>
        <v>0</v>
      </c>
      <c r="VNJ71" s="607"/>
      <c r="VNK71" s="598">
        <f t="shared" ref="VNK71" si="7660">VNK64-VNK69</f>
        <v>0</v>
      </c>
      <c r="VNL71" s="607"/>
      <c r="VNM71" s="598">
        <f t="shared" ref="VNM71" si="7661">VNM64-VNM69</f>
        <v>0</v>
      </c>
      <c r="VNN71" s="607"/>
      <c r="VNO71" s="598">
        <f t="shared" ref="VNO71" si="7662">VNO64-VNO69</f>
        <v>0</v>
      </c>
      <c r="VNP71" s="607"/>
      <c r="VNQ71" s="598">
        <f t="shared" ref="VNQ71" si="7663">VNQ64-VNQ69</f>
        <v>0</v>
      </c>
      <c r="VNR71" s="607"/>
      <c r="VNS71" s="598">
        <f t="shared" ref="VNS71" si="7664">VNS64-VNS69</f>
        <v>0</v>
      </c>
      <c r="VNT71" s="607"/>
      <c r="VNU71" s="598">
        <f t="shared" ref="VNU71" si="7665">VNU64-VNU69</f>
        <v>0</v>
      </c>
      <c r="VNV71" s="607"/>
      <c r="VNW71" s="598">
        <f t="shared" ref="VNW71" si="7666">VNW64-VNW69</f>
        <v>0</v>
      </c>
      <c r="VNX71" s="607"/>
      <c r="VNY71" s="598">
        <f t="shared" ref="VNY71" si="7667">VNY64-VNY69</f>
        <v>0</v>
      </c>
      <c r="VNZ71" s="607"/>
      <c r="VOA71" s="598">
        <f t="shared" ref="VOA71" si="7668">VOA64-VOA69</f>
        <v>0</v>
      </c>
      <c r="VOB71" s="607"/>
      <c r="VOC71" s="598">
        <f t="shared" ref="VOC71" si="7669">VOC64-VOC69</f>
        <v>0</v>
      </c>
      <c r="VOD71" s="607"/>
      <c r="VOE71" s="598">
        <f t="shared" ref="VOE71" si="7670">VOE64-VOE69</f>
        <v>0</v>
      </c>
      <c r="VOF71" s="607"/>
      <c r="VOG71" s="598">
        <f t="shared" ref="VOG71" si="7671">VOG64-VOG69</f>
        <v>0</v>
      </c>
      <c r="VOH71" s="607"/>
      <c r="VOI71" s="598">
        <f t="shared" ref="VOI71" si="7672">VOI64-VOI69</f>
        <v>0</v>
      </c>
      <c r="VOJ71" s="607"/>
      <c r="VOK71" s="598">
        <f t="shared" ref="VOK71" si="7673">VOK64-VOK69</f>
        <v>0</v>
      </c>
      <c r="VOL71" s="607"/>
      <c r="VOM71" s="598">
        <f t="shared" ref="VOM71" si="7674">VOM64-VOM69</f>
        <v>0</v>
      </c>
      <c r="VON71" s="607"/>
      <c r="VOO71" s="598">
        <f t="shared" ref="VOO71" si="7675">VOO64-VOO69</f>
        <v>0</v>
      </c>
      <c r="VOP71" s="607"/>
      <c r="VOQ71" s="598">
        <f t="shared" ref="VOQ71" si="7676">VOQ64-VOQ69</f>
        <v>0</v>
      </c>
      <c r="VOR71" s="607"/>
      <c r="VOS71" s="598">
        <f t="shared" ref="VOS71" si="7677">VOS64-VOS69</f>
        <v>0</v>
      </c>
      <c r="VOT71" s="607"/>
      <c r="VOU71" s="598">
        <f t="shared" ref="VOU71" si="7678">VOU64-VOU69</f>
        <v>0</v>
      </c>
      <c r="VOV71" s="607"/>
      <c r="VOW71" s="598">
        <f t="shared" ref="VOW71" si="7679">VOW64-VOW69</f>
        <v>0</v>
      </c>
      <c r="VOX71" s="607"/>
      <c r="VOY71" s="598">
        <f t="shared" ref="VOY71" si="7680">VOY64-VOY69</f>
        <v>0</v>
      </c>
      <c r="VOZ71" s="607"/>
      <c r="VPA71" s="598">
        <f t="shared" ref="VPA71" si="7681">VPA64-VPA69</f>
        <v>0</v>
      </c>
      <c r="VPB71" s="607"/>
      <c r="VPC71" s="598">
        <f t="shared" ref="VPC71" si="7682">VPC64-VPC69</f>
        <v>0</v>
      </c>
      <c r="VPD71" s="607"/>
      <c r="VPE71" s="598">
        <f t="shared" ref="VPE71" si="7683">VPE64-VPE69</f>
        <v>0</v>
      </c>
      <c r="VPF71" s="607"/>
      <c r="VPG71" s="598">
        <f t="shared" ref="VPG71" si="7684">VPG64-VPG69</f>
        <v>0</v>
      </c>
      <c r="VPH71" s="607"/>
      <c r="VPI71" s="598">
        <f t="shared" ref="VPI71" si="7685">VPI64-VPI69</f>
        <v>0</v>
      </c>
      <c r="VPJ71" s="607"/>
      <c r="VPK71" s="598">
        <f t="shared" ref="VPK71" si="7686">VPK64-VPK69</f>
        <v>0</v>
      </c>
      <c r="VPL71" s="607"/>
      <c r="VPM71" s="598">
        <f t="shared" ref="VPM71" si="7687">VPM64-VPM69</f>
        <v>0</v>
      </c>
      <c r="VPN71" s="607"/>
      <c r="VPO71" s="598">
        <f t="shared" ref="VPO71" si="7688">VPO64-VPO69</f>
        <v>0</v>
      </c>
      <c r="VPP71" s="607"/>
      <c r="VPQ71" s="598">
        <f t="shared" ref="VPQ71" si="7689">VPQ64-VPQ69</f>
        <v>0</v>
      </c>
      <c r="VPR71" s="607"/>
      <c r="VPS71" s="598">
        <f t="shared" ref="VPS71" si="7690">VPS64-VPS69</f>
        <v>0</v>
      </c>
      <c r="VPT71" s="607"/>
      <c r="VPU71" s="598">
        <f t="shared" ref="VPU71" si="7691">VPU64-VPU69</f>
        <v>0</v>
      </c>
      <c r="VPV71" s="607"/>
      <c r="VPW71" s="598">
        <f t="shared" ref="VPW71" si="7692">VPW64-VPW69</f>
        <v>0</v>
      </c>
      <c r="VPX71" s="607"/>
      <c r="VPY71" s="598">
        <f t="shared" ref="VPY71" si="7693">VPY64-VPY69</f>
        <v>0</v>
      </c>
      <c r="VPZ71" s="607"/>
      <c r="VQA71" s="598">
        <f t="shared" ref="VQA71" si="7694">VQA64-VQA69</f>
        <v>0</v>
      </c>
      <c r="VQB71" s="607"/>
      <c r="VQC71" s="598">
        <f t="shared" ref="VQC71" si="7695">VQC64-VQC69</f>
        <v>0</v>
      </c>
      <c r="VQD71" s="607"/>
      <c r="VQE71" s="598">
        <f t="shared" ref="VQE71" si="7696">VQE64-VQE69</f>
        <v>0</v>
      </c>
      <c r="VQF71" s="607"/>
      <c r="VQG71" s="598">
        <f t="shared" ref="VQG71" si="7697">VQG64-VQG69</f>
        <v>0</v>
      </c>
      <c r="VQH71" s="607"/>
      <c r="VQI71" s="598">
        <f t="shared" ref="VQI71" si="7698">VQI64-VQI69</f>
        <v>0</v>
      </c>
      <c r="VQJ71" s="607"/>
      <c r="VQK71" s="598">
        <f t="shared" ref="VQK71" si="7699">VQK64-VQK69</f>
        <v>0</v>
      </c>
      <c r="VQL71" s="607"/>
      <c r="VQM71" s="598">
        <f t="shared" ref="VQM71" si="7700">VQM64-VQM69</f>
        <v>0</v>
      </c>
      <c r="VQN71" s="607"/>
      <c r="VQO71" s="598">
        <f t="shared" ref="VQO71" si="7701">VQO64-VQO69</f>
        <v>0</v>
      </c>
      <c r="VQP71" s="607"/>
      <c r="VQQ71" s="598">
        <f t="shared" ref="VQQ71" si="7702">VQQ64-VQQ69</f>
        <v>0</v>
      </c>
      <c r="VQR71" s="607"/>
      <c r="VQS71" s="598">
        <f t="shared" ref="VQS71" si="7703">VQS64-VQS69</f>
        <v>0</v>
      </c>
      <c r="VQT71" s="607"/>
      <c r="VQU71" s="598">
        <f t="shared" ref="VQU71" si="7704">VQU64-VQU69</f>
        <v>0</v>
      </c>
      <c r="VQV71" s="607"/>
      <c r="VQW71" s="598">
        <f t="shared" ref="VQW71" si="7705">VQW64-VQW69</f>
        <v>0</v>
      </c>
      <c r="VQX71" s="607"/>
      <c r="VQY71" s="598">
        <f t="shared" ref="VQY71" si="7706">VQY64-VQY69</f>
        <v>0</v>
      </c>
      <c r="VQZ71" s="607"/>
      <c r="VRA71" s="598">
        <f t="shared" ref="VRA71" si="7707">VRA64-VRA69</f>
        <v>0</v>
      </c>
      <c r="VRB71" s="607"/>
      <c r="VRC71" s="598">
        <f t="shared" ref="VRC71" si="7708">VRC64-VRC69</f>
        <v>0</v>
      </c>
      <c r="VRD71" s="607"/>
      <c r="VRE71" s="598">
        <f t="shared" ref="VRE71" si="7709">VRE64-VRE69</f>
        <v>0</v>
      </c>
      <c r="VRF71" s="607"/>
      <c r="VRG71" s="598">
        <f t="shared" ref="VRG71" si="7710">VRG64-VRG69</f>
        <v>0</v>
      </c>
      <c r="VRH71" s="607"/>
      <c r="VRI71" s="598">
        <f t="shared" ref="VRI71" si="7711">VRI64-VRI69</f>
        <v>0</v>
      </c>
      <c r="VRJ71" s="607"/>
      <c r="VRK71" s="598">
        <f t="shared" ref="VRK71" si="7712">VRK64-VRK69</f>
        <v>0</v>
      </c>
      <c r="VRL71" s="607"/>
      <c r="VRM71" s="598">
        <f t="shared" ref="VRM71" si="7713">VRM64-VRM69</f>
        <v>0</v>
      </c>
      <c r="VRN71" s="607"/>
      <c r="VRO71" s="598">
        <f t="shared" ref="VRO71" si="7714">VRO64-VRO69</f>
        <v>0</v>
      </c>
      <c r="VRP71" s="607"/>
      <c r="VRQ71" s="598">
        <f t="shared" ref="VRQ71" si="7715">VRQ64-VRQ69</f>
        <v>0</v>
      </c>
      <c r="VRR71" s="607"/>
      <c r="VRS71" s="598">
        <f t="shared" ref="VRS71" si="7716">VRS64-VRS69</f>
        <v>0</v>
      </c>
      <c r="VRT71" s="607"/>
      <c r="VRU71" s="598">
        <f t="shared" ref="VRU71" si="7717">VRU64-VRU69</f>
        <v>0</v>
      </c>
      <c r="VRV71" s="607"/>
      <c r="VRW71" s="598">
        <f t="shared" ref="VRW71" si="7718">VRW64-VRW69</f>
        <v>0</v>
      </c>
      <c r="VRX71" s="607"/>
      <c r="VRY71" s="598">
        <f t="shared" ref="VRY71" si="7719">VRY64-VRY69</f>
        <v>0</v>
      </c>
      <c r="VRZ71" s="607"/>
      <c r="VSA71" s="598">
        <f t="shared" ref="VSA71" si="7720">VSA64-VSA69</f>
        <v>0</v>
      </c>
      <c r="VSB71" s="607"/>
      <c r="VSC71" s="598">
        <f t="shared" ref="VSC71" si="7721">VSC64-VSC69</f>
        <v>0</v>
      </c>
      <c r="VSD71" s="607"/>
      <c r="VSE71" s="598">
        <f t="shared" ref="VSE71" si="7722">VSE64-VSE69</f>
        <v>0</v>
      </c>
      <c r="VSF71" s="607"/>
      <c r="VSG71" s="598">
        <f t="shared" ref="VSG71" si="7723">VSG64-VSG69</f>
        <v>0</v>
      </c>
      <c r="VSH71" s="607"/>
      <c r="VSI71" s="598">
        <f t="shared" ref="VSI71" si="7724">VSI64-VSI69</f>
        <v>0</v>
      </c>
      <c r="VSJ71" s="607"/>
      <c r="VSK71" s="598">
        <f t="shared" ref="VSK71" si="7725">VSK64-VSK69</f>
        <v>0</v>
      </c>
      <c r="VSL71" s="607"/>
      <c r="VSM71" s="598">
        <f t="shared" ref="VSM71" si="7726">VSM64-VSM69</f>
        <v>0</v>
      </c>
      <c r="VSN71" s="607"/>
      <c r="VSO71" s="598">
        <f t="shared" ref="VSO71" si="7727">VSO64-VSO69</f>
        <v>0</v>
      </c>
      <c r="VSP71" s="607"/>
      <c r="VSQ71" s="598">
        <f t="shared" ref="VSQ71" si="7728">VSQ64-VSQ69</f>
        <v>0</v>
      </c>
      <c r="VSR71" s="607"/>
      <c r="VSS71" s="598">
        <f t="shared" ref="VSS71" si="7729">VSS64-VSS69</f>
        <v>0</v>
      </c>
      <c r="VST71" s="607"/>
      <c r="VSU71" s="598">
        <f t="shared" ref="VSU71" si="7730">VSU64-VSU69</f>
        <v>0</v>
      </c>
      <c r="VSV71" s="607"/>
      <c r="VSW71" s="598">
        <f t="shared" ref="VSW71" si="7731">VSW64-VSW69</f>
        <v>0</v>
      </c>
      <c r="VSX71" s="607"/>
      <c r="VSY71" s="598">
        <f t="shared" ref="VSY71" si="7732">VSY64-VSY69</f>
        <v>0</v>
      </c>
      <c r="VSZ71" s="607"/>
      <c r="VTA71" s="598">
        <f t="shared" ref="VTA71" si="7733">VTA64-VTA69</f>
        <v>0</v>
      </c>
      <c r="VTB71" s="607"/>
      <c r="VTC71" s="598">
        <f t="shared" ref="VTC71" si="7734">VTC64-VTC69</f>
        <v>0</v>
      </c>
      <c r="VTD71" s="607"/>
      <c r="VTE71" s="598">
        <f t="shared" ref="VTE71" si="7735">VTE64-VTE69</f>
        <v>0</v>
      </c>
      <c r="VTF71" s="607"/>
      <c r="VTG71" s="598">
        <f t="shared" ref="VTG71" si="7736">VTG64-VTG69</f>
        <v>0</v>
      </c>
      <c r="VTH71" s="607"/>
      <c r="VTI71" s="598">
        <f t="shared" ref="VTI71" si="7737">VTI64-VTI69</f>
        <v>0</v>
      </c>
      <c r="VTJ71" s="607"/>
      <c r="VTK71" s="598">
        <f t="shared" ref="VTK71" si="7738">VTK64-VTK69</f>
        <v>0</v>
      </c>
      <c r="VTL71" s="607"/>
      <c r="VTM71" s="598">
        <f t="shared" ref="VTM71" si="7739">VTM64-VTM69</f>
        <v>0</v>
      </c>
      <c r="VTN71" s="607"/>
      <c r="VTO71" s="598">
        <f t="shared" ref="VTO71" si="7740">VTO64-VTO69</f>
        <v>0</v>
      </c>
      <c r="VTP71" s="607"/>
      <c r="VTQ71" s="598">
        <f t="shared" ref="VTQ71" si="7741">VTQ64-VTQ69</f>
        <v>0</v>
      </c>
      <c r="VTR71" s="607"/>
      <c r="VTS71" s="598">
        <f t="shared" ref="VTS71" si="7742">VTS64-VTS69</f>
        <v>0</v>
      </c>
      <c r="VTT71" s="607"/>
      <c r="VTU71" s="598">
        <f t="shared" ref="VTU71" si="7743">VTU64-VTU69</f>
        <v>0</v>
      </c>
      <c r="VTV71" s="607"/>
      <c r="VTW71" s="598">
        <f t="shared" ref="VTW71" si="7744">VTW64-VTW69</f>
        <v>0</v>
      </c>
      <c r="VTX71" s="607"/>
      <c r="VTY71" s="598">
        <f t="shared" ref="VTY71" si="7745">VTY64-VTY69</f>
        <v>0</v>
      </c>
      <c r="VTZ71" s="607"/>
      <c r="VUA71" s="598">
        <f t="shared" ref="VUA71" si="7746">VUA64-VUA69</f>
        <v>0</v>
      </c>
      <c r="VUB71" s="607"/>
      <c r="VUC71" s="598">
        <f t="shared" ref="VUC71" si="7747">VUC64-VUC69</f>
        <v>0</v>
      </c>
      <c r="VUD71" s="607"/>
      <c r="VUE71" s="598">
        <f t="shared" ref="VUE71" si="7748">VUE64-VUE69</f>
        <v>0</v>
      </c>
      <c r="VUF71" s="607"/>
      <c r="VUG71" s="598">
        <f t="shared" ref="VUG71" si="7749">VUG64-VUG69</f>
        <v>0</v>
      </c>
      <c r="VUH71" s="607"/>
      <c r="VUI71" s="598">
        <f t="shared" ref="VUI71" si="7750">VUI64-VUI69</f>
        <v>0</v>
      </c>
      <c r="VUJ71" s="607"/>
      <c r="VUK71" s="598">
        <f t="shared" ref="VUK71" si="7751">VUK64-VUK69</f>
        <v>0</v>
      </c>
      <c r="VUL71" s="607"/>
      <c r="VUM71" s="598">
        <f t="shared" ref="VUM71" si="7752">VUM64-VUM69</f>
        <v>0</v>
      </c>
      <c r="VUN71" s="607"/>
      <c r="VUO71" s="598">
        <f t="shared" ref="VUO71" si="7753">VUO64-VUO69</f>
        <v>0</v>
      </c>
      <c r="VUP71" s="607"/>
      <c r="VUQ71" s="598">
        <f t="shared" ref="VUQ71" si="7754">VUQ64-VUQ69</f>
        <v>0</v>
      </c>
      <c r="VUR71" s="607"/>
      <c r="VUS71" s="598">
        <f t="shared" ref="VUS71" si="7755">VUS64-VUS69</f>
        <v>0</v>
      </c>
      <c r="VUT71" s="607"/>
      <c r="VUU71" s="598">
        <f t="shared" ref="VUU71" si="7756">VUU64-VUU69</f>
        <v>0</v>
      </c>
      <c r="VUV71" s="607"/>
      <c r="VUW71" s="598">
        <f t="shared" ref="VUW71" si="7757">VUW64-VUW69</f>
        <v>0</v>
      </c>
      <c r="VUX71" s="607"/>
      <c r="VUY71" s="598">
        <f t="shared" ref="VUY71" si="7758">VUY64-VUY69</f>
        <v>0</v>
      </c>
      <c r="VUZ71" s="607"/>
      <c r="VVA71" s="598">
        <f t="shared" ref="VVA71" si="7759">VVA64-VVA69</f>
        <v>0</v>
      </c>
      <c r="VVB71" s="607"/>
      <c r="VVC71" s="598">
        <f t="shared" ref="VVC71" si="7760">VVC64-VVC69</f>
        <v>0</v>
      </c>
      <c r="VVD71" s="607"/>
      <c r="VVE71" s="598">
        <f t="shared" ref="VVE71" si="7761">VVE64-VVE69</f>
        <v>0</v>
      </c>
      <c r="VVF71" s="607"/>
      <c r="VVG71" s="598">
        <f t="shared" ref="VVG71" si="7762">VVG64-VVG69</f>
        <v>0</v>
      </c>
      <c r="VVH71" s="607"/>
      <c r="VVI71" s="598">
        <f t="shared" ref="VVI71" si="7763">VVI64-VVI69</f>
        <v>0</v>
      </c>
      <c r="VVJ71" s="607"/>
      <c r="VVK71" s="598">
        <f t="shared" ref="VVK71" si="7764">VVK64-VVK69</f>
        <v>0</v>
      </c>
      <c r="VVL71" s="607"/>
      <c r="VVM71" s="598">
        <f t="shared" ref="VVM71" si="7765">VVM64-VVM69</f>
        <v>0</v>
      </c>
      <c r="VVN71" s="607"/>
      <c r="VVO71" s="598">
        <f t="shared" ref="VVO71" si="7766">VVO64-VVO69</f>
        <v>0</v>
      </c>
      <c r="VVP71" s="607"/>
      <c r="VVQ71" s="598">
        <f t="shared" ref="VVQ71" si="7767">VVQ64-VVQ69</f>
        <v>0</v>
      </c>
      <c r="VVR71" s="607"/>
      <c r="VVS71" s="598">
        <f t="shared" ref="VVS71" si="7768">VVS64-VVS69</f>
        <v>0</v>
      </c>
      <c r="VVT71" s="607"/>
      <c r="VVU71" s="598">
        <f t="shared" ref="VVU71" si="7769">VVU64-VVU69</f>
        <v>0</v>
      </c>
      <c r="VVV71" s="607"/>
      <c r="VVW71" s="598">
        <f t="shared" ref="VVW71" si="7770">VVW64-VVW69</f>
        <v>0</v>
      </c>
      <c r="VVX71" s="607"/>
      <c r="VVY71" s="598">
        <f t="shared" ref="VVY71" si="7771">VVY64-VVY69</f>
        <v>0</v>
      </c>
      <c r="VVZ71" s="607"/>
      <c r="VWA71" s="598">
        <f t="shared" ref="VWA71" si="7772">VWA64-VWA69</f>
        <v>0</v>
      </c>
      <c r="VWB71" s="607"/>
      <c r="VWC71" s="598">
        <f t="shared" ref="VWC71" si="7773">VWC64-VWC69</f>
        <v>0</v>
      </c>
      <c r="VWD71" s="607"/>
      <c r="VWE71" s="598">
        <f t="shared" ref="VWE71" si="7774">VWE64-VWE69</f>
        <v>0</v>
      </c>
      <c r="VWF71" s="607"/>
      <c r="VWG71" s="598">
        <f t="shared" ref="VWG71" si="7775">VWG64-VWG69</f>
        <v>0</v>
      </c>
      <c r="VWH71" s="607"/>
      <c r="VWI71" s="598">
        <f t="shared" ref="VWI71" si="7776">VWI64-VWI69</f>
        <v>0</v>
      </c>
      <c r="VWJ71" s="607"/>
      <c r="VWK71" s="598">
        <f t="shared" ref="VWK71" si="7777">VWK64-VWK69</f>
        <v>0</v>
      </c>
      <c r="VWL71" s="607"/>
      <c r="VWM71" s="598">
        <f t="shared" ref="VWM71" si="7778">VWM64-VWM69</f>
        <v>0</v>
      </c>
      <c r="VWN71" s="607"/>
      <c r="VWO71" s="598">
        <f t="shared" ref="VWO71" si="7779">VWO64-VWO69</f>
        <v>0</v>
      </c>
      <c r="VWP71" s="607"/>
      <c r="VWQ71" s="598">
        <f t="shared" ref="VWQ71" si="7780">VWQ64-VWQ69</f>
        <v>0</v>
      </c>
      <c r="VWR71" s="607"/>
      <c r="VWS71" s="598">
        <f t="shared" ref="VWS71" si="7781">VWS64-VWS69</f>
        <v>0</v>
      </c>
      <c r="VWT71" s="607"/>
      <c r="VWU71" s="598">
        <f t="shared" ref="VWU71" si="7782">VWU64-VWU69</f>
        <v>0</v>
      </c>
      <c r="VWV71" s="607"/>
      <c r="VWW71" s="598">
        <f t="shared" ref="VWW71" si="7783">VWW64-VWW69</f>
        <v>0</v>
      </c>
      <c r="VWX71" s="607"/>
      <c r="VWY71" s="598">
        <f t="shared" ref="VWY71" si="7784">VWY64-VWY69</f>
        <v>0</v>
      </c>
      <c r="VWZ71" s="607"/>
      <c r="VXA71" s="598">
        <f t="shared" ref="VXA71" si="7785">VXA64-VXA69</f>
        <v>0</v>
      </c>
      <c r="VXB71" s="607"/>
      <c r="VXC71" s="598">
        <f t="shared" ref="VXC71" si="7786">VXC64-VXC69</f>
        <v>0</v>
      </c>
      <c r="VXD71" s="607"/>
      <c r="VXE71" s="598">
        <f t="shared" ref="VXE71" si="7787">VXE64-VXE69</f>
        <v>0</v>
      </c>
      <c r="VXF71" s="607"/>
      <c r="VXG71" s="598">
        <f t="shared" ref="VXG71" si="7788">VXG64-VXG69</f>
        <v>0</v>
      </c>
      <c r="VXH71" s="607"/>
      <c r="VXI71" s="598">
        <f t="shared" ref="VXI71" si="7789">VXI64-VXI69</f>
        <v>0</v>
      </c>
      <c r="VXJ71" s="607"/>
      <c r="VXK71" s="598">
        <f t="shared" ref="VXK71" si="7790">VXK64-VXK69</f>
        <v>0</v>
      </c>
      <c r="VXL71" s="607"/>
      <c r="VXM71" s="598">
        <f t="shared" ref="VXM71" si="7791">VXM64-VXM69</f>
        <v>0</v>
      </c>
      <c r="VXN71" s="607"/>
      <c r="VXO71" s="598">
        <f t="shared" ref="VXO71" si="7792">VXO64-VXO69</f>
        <v>0</v>
      </c>
      <c r="VXP71" s="607"/>
      <c r="VXQ71" s="598">
        <f t="shared" ref="VXQ71" si="7793">VXQ64-VXQ69</f>
        <v>0</v>
      </c>
      <c r="VXR71" s="607"/>
      <c r="VXS71" s="598">
        <f t="shared" ref="VXS71" si="7794">VXS64-VXS69</f>
        <v>0</v>
      </c>
      <c r="VXT71" s="607"/>
      <c r="VXU71" s="598">
        <f t="shared" ref="VXU71" si="7795">VXU64-VXU69</f>
        <v>0</v>
      </c>
      <c r="VXV71" s="607"/>
      <c r="VXW71" s="598">
        <f t="shared" ref="VXW71" si="7796">VXW64-VXW69</f>
        <v>0</v>
      </c>
      <c r="VXX71" s="607"/>
      <c r="VXY71" s="598">
        <f t="shared" ref="VXY71" si="7797">VXY64-VXY69</f>
        <v>0</v>
      </c>
      <c r="VXZ71" s="607"/>
      <c r="VYA71" s="598">
        <f t="shared" ref="VYA71" si="7798">VYA64-VYA69</f>
        <v>0</v>
      </c>
      <c r="VYB71" s="607"/>
      <c r="VYC71" s="598">
        <f t="shared" ref="VYC71" si="7799">VYC64-VYC69</f>
        <v>0</v>
      </c>
      <c r="VYD71" s="607"/>
      <c r="VYE71" s="598">
        <f t="shared" ref="VYE71" si="7800">VYE64-VYE69</f>
        <v>0</v>
      </c>
      <c r="VYF71" s="607"/>
      <c r="VYG71" s="598">
        <f t="shared" ref="VYG71" si="7801">VYG64-VYG69</f>
        <v>0</v>
      </c>
      <c r="VYH71" s="607"/>
      <c r="VYI71" s="598">
        <f t="shared" ref="VYI71" si="7802">VYI64-VYI69</f>
        <v>0</v>
      </c>
      <c r="VYJ71" s="607"/>
      <c r="VYK71" s="598">
        <f t="shared" ref="VYK71" si="7803">VYK64-VYK69</f>
        <v>0</v>
      </c>
      <c r="VYL71" s="607"/>
      <c r="VYM71" s="598">
        <f t="shared" ref="VYM71" si="7804">VYM64-VYM69</f>
        <v>0</v>
      </c>
      <c r="VYN71" s="607"/>
      <c r="VYO71" s="598">
        <f t="shared" ref="VYO71" si="7805">VYO64-VYO69</f>
        <v>0</v>
      </c>
      <c r="VYP71" s="607"/>
      <c r="VYQ71" s="598">
        <f t="shared" ref="VYQ71" si="7806">VYQ64-VYQ69</f>
        <v>0</v>
      </c>
      <c r="VYR71" s="607"/>
      <c r="VYS71" s="598">
        <f t="shared" ref="VYS71" si="7807">VYS64-VYS69</f>
        <v>0</v>
      </c>
      <c r="VYT71" s="607"/>
      <c r="VYU71" s="598">
        <f t="shared" ref="VYU71" si="7808">VYU64-VYU69</f>
        <v>0</v>
      </c>
      <c r="VYV71" s="607"/>
      <c r="VYW71" s="598">
        <f t="shared" ref="VYW71" si="7809">VYW64-VYW69</f>
        <v>0</v>
      </c>
      <c r="VYX71" s="607"/>
      <c r="VYY71" s="598">
        <f t="shared" ref="VYY71" si="7810">VYY64-VYY69</f>
        <v>0</v>
      </c>
      <c r="VYZ71" s="607"/>
      <c r="VZA71" s="598">
        <f t="shared" ref="VZA71" si="7811">VZA64-VZA69</f>
        <v>0</v>
      </c>
      <c r="VZB71" s="607"/>
      <c r="VZC71" s="598">
        <f t="shared" ref="VZC71" si="7812">VZC64-VZC69</f>
        <v>0</v>
      </c>
      <c r="VZD71" s="607"/>
      <c r="VZE71" s="598">
        <f t="shared" ref="VZE71" si="7813">VZE64-VZE69</f>
        <v>0</v>
      </c>
      <c r="VZF71" s="607"/>
      <c r="VZG71" s="598">
        <f t="shared" ref="VZG71" si="7814">VZG64-VZG69</f>
        <v>0</v>
      </c>
      <c r="VZH71" s="607"/>
      <c r="VZI71" s="598">
        <f t="shared" ref="VZI71" si="7815">VZI64-VZI69</f>
        <v>0</v>
      </c>
      <c r="VZJ71" s="607"/>
      <c r="VZK71" s="598">
        <f t="shared" ref="VZK71" si="7816">VZK64-VZK69</f>
        <v>0</v>
      </c>
      <c r="VZL71" s="607"/>
      <c r="VZM71" s="598">
        <f t="shared" ref="VZM71" si="7817">VZM64-VZM69</f>
        <v>0</v>
      </c>
      <c r="VZN71" s="607"/>
      <c r="VZO71" s="598">
        <f t="shared" ref="VZO71" si="7818">VZO64-VZO69</f>
        <v>0</v>
      </c>
      <c r="VZP71" s="607"/>
      <c r="VZQ71" s="598">
        <f t="shared" ref="VZQ71" si="7819">VZQ64-VZQ69</f>
        <v>0</v>
      </c>
      <c r="VZR71" s="607"/>
      <c r="VZS71" s="598">
        <f t="shared" ref="VZS71" si="7820">VZS64-VZS69</f>
        <v>0</v>
      </c>
      <c r="VZT71" s="607"/>
      <c r="VZU71" s="598">
        <f t="shared" ref="VZU71" si="7821">VZU64-VZU69</f>
        <v>0</v>
      </c>
      <c r="VZV71" s="607"/>
      <c r="VZW71" s="598">
        <f t="shared" ref="VZW71" si="7822">VZW64-VZW69</f>
        <v>0</v>
      </c>
      <c r="VZX71" s="607"/>
      <c r="VZY71" s="598">
        <f t="shared" ref="VZY71" si="7823">VZY64-VZY69</f>
        <v>0</v>
      </c>
      <c r="VZZ71" s="607"/>
      <c r="WAA71" s="598">
        <f t="shared" ref="WAA71" si="7824">WAA64-WAA69</f>
        <v>0</v>
      </c>
      <c r="WAB71" s="607"/>
      <c r="WAC71" s="598">
        <f t="shared" ref="WAC71" si="7825">WAC64-WAC69</f>
        <v>0</v>
      </c>
      <c r="WAD71" s="607"/>
      <c r="WAE71" s="598">
        <f t="shared" ref="WAE71" si="7826">WAE64-WAE69</f>
        <v>0</v>
      </c>
      <c r="WAF71" s="607"/>
      <c r="WAG71" s="598">
        <f t="shared" ref="WAG71" si="7827">WAG64-WAG69</f>
        <v>0</v>
      </c>
      <c r="WAH71" s="607"/>
      <c r="WAI71" s="598">
        <f t="shared" ref="WAI71" si="7828">WAI64-WAI69</f>
        <v>0</v>
      </c>
      <c r="WAJ71" s="607"/>
      <c r="WAK71" s="598">
        <f t="shared" ref="WAK71" si="7829">WAK64-WAK69</f>
        <v>0</v>
      </c>
      <c r="WAL71" s="607"/>
      <c r="WAM71" s="598">
        <f t="shared" ref="WAM71" si="7830">WAM64-WAM69</f>
        <v>0</v>
      </c>
      <c r="WAN71" s="607"/>
      <c r="WAO71" s="598">
        <f t="shared" ref="WAO71" si="7831">WAO64-WAO69</f>
        <v>0</v>
      </c>
      <c r="WAP71" s="607"/>
      <c r="WAQ71" s="598">
        <f t="shared" ref="WAQ71" si="7832">WAQ64-WAQ69</f>
        <v>0</v>
      </c>
      <c r="WAR71" s="607"/>
      <c r="WAS71" s="598">
        <f t="shared" ref="WAS71" si="7833">WAS64-WAS69</f>
        <v>0</v>
      </c>
      <c r="WAT71" s="607"/>
      <c r="WAU71" s="598">
        <f t="shared" ref="WAU71" si="7834">WAU64-WAU69</f>
        <v>0</v>
      </c>
      <c r="WAV71" s="607"/>
      <c r="WAW71" s="598">
        <f t="shared" ref="WAW71" si="7835">WAW64-WAW69</f>
        <v>0</v>
      </c>
      <c r="WAX71" s="607"/>
      <c r="WAY71" s="598">
        <f t="shared" ref="WAY71" si="7836">WAY64-WAY69</f>
        <v>0</v>
      </c>
      <c r="WAZ71" s="607"/>
      <c r="WBA71" s="598">
        <f t="shared" ref="WBA71" si="7837">WBA64-WBA69</f>
        <v>0</v>
      </c>
      <c r="WBB71" s="607"/>
      <c r="WBC71" s="598">
        <f t="shared" ref="WBC71" si="7838">WBC64-WBC69</f>
        <v>0</v>
      </c>
      <c r="WBD71" s="607"/>
      <c r="WBE71" s="598">
        <f t="shared" ref="WBE71" si="7839">WBE64-WBE69</f>
        <v>0</v>
      </c>
      <c r="WBF71" s="607"/>
      <c r="WBG71" s="598">
        <f t="shared" ref="WBG71" si="7840">WBG64-WBG69</f>
        <v>0</v>
      </c>
      <c r="WBH71" s="607"/>
      <c r="WBI71" s="598">
        <f t="shared" ref="WBI71" si="7841">WBI64-WBI69</f>
        <v>0</v>
      </c>
      <c r="WBJ71" s="607"/>
      <c r="WBK71" s="598">
        <f t="shared" ref="WBK71" si="7842">WBK64-WBK69</f>
        <v>0</v>
      </c>
      <c r="WBL71" s="607"/>
      <c r="WBM71" s="598">
        <f t="shared" ref="WBM71" si="7843">WBM64-WBM69</f>
        <v>0</v>
      </c>
      <c r="WBN71" s="607"/>
      <c r="WBO71" s="598">
        <f t="shared" ref="WBO71" si="7844">WBO64-WBO69</f>
        <v>0</v>
      </c>
      <c r="WBP71" s="607"/>
      <c r="WBQ71" s="598">
        <f t="shared" ref="WBQ71" si="7845">WBQ64-WBQ69</f>
        <v>0</v>
      </c>
      <c r="WBR71" s="607"/>
      <c r="WBS71" s="598">
        <f t="shared" ref="WBS71" si="7846">WBS64-WBS69</f>
        <v>0</v>
      </c>
      <c r="WBT71" s="607"/>
      <c r="WBU71" s="598">
        <f t="shared" ref="WBU71" si="7847">WBU64-WBU69</f>
        <v>0</v>
      </c>
      <c r="WBV71" s="607"/>
      <c r="WBW71" s="598">
        <f t="shared" ref="WBW71" si="7848">WBW64-WBW69</f>
        <v>0</v>
      </c>
      <c r="WBX71" s="607"/>
      <c r="WBY71" s="598">
        <f t="shared" ref="WBY71" si="7849">WBY64-WBY69</f>
        <v>0</v>
      </c>
      <c r="WBZ71" s="607"/>
      <c r="WCA71" s="598">
        <f t="shared" ref="WCA71" si="7850">WCA64-WCA69</f>
        <v>0</v>
      </c>
      <c r="WCB71" s="607"/>
      <c r="WCC71" s="598">
        <f t="shared" ref="WCC71" si="7851">WCC64-WCC69</f>
        <v>0</v>
      </c>
      <c r="WCD71" s="607"/>
      <c r="WCE71" s="598">
        <f t="shared" ref="WCE71" si="7852">WCE64-WCE69</f>
        <v>0</v>
      </c>
      <c r="WCF71" s="607"/>
      <c r="WCG71" s="598">
        <f t="shared" ref="WCG71" si="7853">WCG64-WCG69</f>
        <v>0</v>
      </c>
      <c r="WCH71" s="607"/>
      <c r="WCI71" s="598">
        <f t="shared" ref="WCI71" si="7854">WCI64-WCI69</f>
        <v>0</v>
      </c>
      <c r="WCJ71" s="607"/>
      <c r="WCK71" s="598">
        <f t="shared" ref="WCK71" si="7855">WCK64-WCK69</f>
        <v>0</v>
      </c>
      <c r="WCL71" s="607"/>
      <c r="WCM71" s="598">
        <f t="shared" ref="WCM71" si="7856">WCM64-WCM69</f>
        <v>0</v>
      </c>
      <c r="WCN71" s="607"/>
      <c r="WCO71" s="598">
        <f t="shared" ref="WCO71" si="7857">WCO64-WCO69</f>
        <v>0</v>
      </c>
      <c r="WCP71" s="607"/>
      <c r="WCQ71" s="598">
        <f t="shared" ref="WCQ71" si="7858">WCQ64-WCQ69</f>
        <v>0</v>
      </c>
      <c r="WCR71" s="607"/>
      <c r="WCS71" s="598">
        <f t="shared" ref="WCS71" si="7859">WCS64-WCS69</f>
        <v>0</v>
      </c>
      <c r="WCT71" s="607"/>
      <c r="WCU71" s="598">
        <f t="shared" ref="WCU71" si="7860">WCU64-WCU69</f>
        <v>0</v>
      </c>
      <c r="WCV71" s="607"/>
      <c r="WCW71" s="598">
        <f t="shared" ref="WCW71" si="7861">WCW64-WCW69</f>
        <v>0</v>
      </c>
      <c r="WCX71" s="607"/>
      <c r="WCY71" s="598">
        <f t="shared" ref="WCY71" si="7862">WCY64-WCY69</f>
        <v>0</v>
      </c>
      <c r="WCZ71" s="607"/>
      <c r="WDA71" s="598">
        <f t="shared" ref="WDA71" si="7863">WDA64-WDA69</f>
        <v>0</v>
      </c>
      <c r="WDB71" s="607"/>
      <c r="WDC71" s="598">
        <f t="shared" ref="WDC71" si="7864">WDC64-WDC69</f>
        <v>0</v>
      </c>
      <c r="WDD71" s="607"/>
      <c r="WDE71" s="598">
        <f t="shared" ref="WDE71" si="7865">WDE64-WDE69</f>
        <v>0</v>
      </c>
      <c r="WDF71" s="607"/>
      <c r="WDG71" s="598">
        <f t="shared" ref="WDG71" si="7866">WDG64-WDG69</f>
        <v>0</v>
      </c>
      <c r="WDH71" s="607"/>
      <c r="WDI71" s="598">
        <f t="shared" ref="WDI71" si="7867">WDI64-WDI69</f>
        <v>0</v>
      </c>
      <c r="WDJ71" s="607"/>
      <c r="WDK71" s="598">
        <f t="shared" ref="WDK71" si="7868">WDK64-WDK69</f>
        <v>0</v>
      </c>
      <c r="WDL71" s="607"/>
      <c r="WDM71" s="598">
        <f t="shared" ref="WDM71" si="7869">WDM64-WDM69</f>
        <v>0</v>
      </c>
      <c r="WDN71" s="607"/>
      <c r="WDO71" s="598">
        <f t="shared" ref="WDO71" si="7870">WDO64-WDO69</f>
        <v>0</v>
      </c>
      <c r="WDP71" s="607"/>
      <c r="WDQ71" s="598">
        <f t="shared" ref="WDQ71" si="7871">WDQ64-WDQ69</f>
        <v>0</v>
      </c>
      <c r="WDR71" s="607"/>
      <c r="WDS71" s="598">
        <f t="shared" ref="WDS71" si="7872">WDS64-WDS69</f>
        <v>0</v>
      </c>
      <c r="WDT71" s="607"/>
      <c r="WDU71" s="598">
        <f t="shared" ref="WDU71" si="7873">WDU64-WDU69</f>
        <v>0</v>
      </c>
      <c r="WDV71" s="607"/>
      <c r="WDW71" s="598">
        <f t="shared" ref="WDW71" si="7874">WDW64-WDW69</f>
        <v>0</v>
      </c>
      <c r="WDX71" s="607"/>
      <c r="WDY71" s="598">
        <f t="shared" ref="WDY71" si="7875">WDY64-WDY69</f>
        <v>0</v>
      </c>
      <c r="WDZ71" s="607"/>
      <c r="WEA71" s="598">
        <f t="shared" ref="WEA71" si="7876">WEA64-WEA69</f>
        <v>0</v>
      </c>
      <c r="WEB71" s="607"/>
      <c r="WEC71" s="598">
        <f t="shared" ref="WEC71" si="7877">WEC64-WEC69</f>
        <v>0</v>
      </c>
      <c r="WED71" s="607"/>
      <c r="WEE71" s="598">
        <f t="shared" ref="WEE71" si="7878">WEE64-WEE69</f>
        <v>0</v>
      </c>
      <c r="WEF71" s="607"/>
      <c r="WEG71" s="598">
        <f t="shared" ref="WEG71" si="7879">WEG64-WEG69</f>
        <v>0</v>
      </c>
      <c r="WEH71" s="607"/>
      <c r="WEI71" s="598">
        <f t="shared" ref="WEI71" si="7880">WEI64-WEI69</f>
        <v>0</v>
      </c>
      <c r="WEJ71" s="607"/>
      <c r="WEK71" s="598">
        <f t="shared" ref="WEK71" si="7881">WEK64-WEK69</f>
        <v>0</v>
      </c>
      <c r="WEL71" s="607"/>
      <c r="WEM71" s="598">
        <f t="shared" ref="WEM71" si="7882">WEM64-WEM69</f>
        <v>0</v>
      </c>
      <c r="WEN71" s="607"/>
      <c r="WEO71" s="598">
        <f t="shared" ref="WEO71" si="7883">WEO64-WEO69</f>
        <v>0</v>
      </c>
      <c r="WEP71" s="607"/>
      <c r="WEQ71" s="598">
        <f t="shared" ref="WEQ71" si="7884">WEQ64-WEQ69</f>
        <v>0</v>
      </c>
      <c r="WER71" s="607"/>
      <c r="WES71" s="598">
        <f t="shared" ref="WES71" si="7885">WES64-WES69</f>
        <v>0</v>
      </c>
      <c r="WET71" s="607"/>
      <c r="WEU71" s="598">
        <f t="shared" ref="WEU71" si="7886">WEU64-WEU69</f>
        <v>0</v>
      </c>
      <c r="WEV71" s="607"/>
      <c r="WEW71" s="598">
        <f t="shared" ref="WEW71" si="7887">WEW64-WEW69</f>
        <v>0</v>
      </c>
      <c r="WEX71" s="607"/>
      <c r="WEY71" s="598">
        <f t="shared" ref="WEY71" si="7888">WEY64-WEY69</f>
        <v>0</v>
      </c>
      <c r="WEZ71" s="607"/>
      <c r="WFA71" s="598">
        <f t="shared" ref="WFA71" si="7889">WFA64-WFA69</f>
        <v>0</v>
      </c>
      <c r="WFB71" s="607"/>
      <c r="WFC71" s="598">
        <f t="shared" ref="WFC71" si="7890">WFC64-WFC69</f>
        <v>0</v>
      </c>
      <c r="WFD71" s="607"/>
      <c r="WFE71" s="598">
        <f t="shared" ref="WFE71" si="7891">WFE64-WFE69</f>
        <v>0</v>
      </c>
      <c r="WFF71" s="607"/>
      <c r="WFG71" s="598">
        <f t="shared" ref="WFG71" si="7892">WFG64-WFG69</f>
        <v>0</v>
      </c>
      <c r="WFH71" s="607"/>
      <c r="WFI71" s="598">
        <f t="shared" ref="WFI71" si="7893">WFI64-WFI69</f>
        <v>0</v>
      </c>
      <c r="WFJ71" s="607"/>
      <c r="WFK71" s="598">
        <f t="shared" ref="WFK71" si="7894">WFK64-WFK69</f>
        <v>0</v>
      </c>
      <c r="WFL71" s="607"/>
      <c r="WFM71" s="598">
        <f t="shared" ref="WFM71" si="7895">WFM64-WFM69</f>
        <v>0</v>
      </c>
      <c r="WFN71" s="607"/>
      <c r="WFO71" s="598">
        <f t="shared" ref="WFO71" si="7896">WFO64-WFO69</f>
        <v>0</v>
      </c>
      <c r="WFP71" s="607"/>
      <c r="WFQ71" s="598">
        <f t="shared" ref="WFQ71" si="7897">WFQ64-WFQ69</f>
        <v>0</v>
      </c>
      <c r="WFR71" s="607"/>
      <c r="WFS71" s="598">
        <f t="shared" ref="WFS71" si="7898">WFS64-WFS69</f>
        <v>0</v>
      </c>
      <c r="WFT71" s="607"/>
      <c r="WFU71" s="598">
        <f t="shared" ref="WFU71" si="7899">WFU64-WFU69</f>
        <v>0</v>
      </c>
      <c r="WFV71" s="607"/>
      <c r="WFW71" s="598">
        <f t="shared" ref="WFW71" si="7900">WFW64-WFW69</f>
        <v>0</v>
      </c>
      <c r="WFX71" s="607"/>
      <c r="WFY71" s="598">
        <f t="shared" ref="WFY71" si="7901">WFY64-WFY69</f>
        <v>0</v>
      </c>
      <c r="WFZ71" s="607"/>
      <c r="WGA71" s="598">
        <f t="shared" ref="WGA71" si="7902">WGA64-WGA69</f>
        <v>0</v>
      </c>
      <c r="WGB71" s="607"/>
      <c r="WGC71" s="598">
        <f t="shared" ref="WGC71" si="7903">WGC64-WGC69</f>
        <v>0</v>
      </c>
      <c r="WGD71" s="607"/>
      <c r="WGE71" s="598">
        <f t="shared" ref="WGE71" si="7904">WGE64-WGE69</f>
        <v>0</v>
      </c>
      <c r="WGF71" s="607"/>
      <c r="WGG71" s="598">
        <f t="shared" ref="WGG71" si="7905">WGG64-WGG69</f>
        <v>0</v>
      </c>
      <c r="WGH71" s="607"/>
      <c r="WGI71" s="598">
        <f t="shared" ref="WGI71" si="7906">WGI64-WGI69</f>
        <v>0</v>
      </c>
      <c r="WGJ71" s="607"/>
      <c r="WGK71" s="598">
        <f t="shared" ref="WGK71" si="7907">WGK64-WGK69</f>
        <v>0</v>
      </c>
      <c r="WGL71" s="607"/>
      <c r="WGM71" s="598">
        <f t="shared" ref="WGM71" si="7908">WGM64-WGM69</f>
        <v>0</v>
      </c>
      <c r="WGN71" s="607"/>
      <c r="WGO71" s="598">
        <f t="shared" ref="WGO71" si="7909">WGO64-WGO69</f>
        <v>0</v>
      </c>
      <c r="WGP71" s="607"/>
      <c r="WGQ71" s="598">
        <f t="shared" ref="WGQ71" si="7910">WGQ64-WGQ69</f>
        <v>0</v>
      </c>
      <c r="WGR71" s="607"/>
      <c r="WGS71" s="598">
        <f t="shared" ref="WGS71" si="7911">WGS64-WGS69</f>
        <v>0</v>
      </c>
      <c r="WGT71" s="607"/>
      <c r="WGU71" s="598">
        <f t="shared" ref="WGU71" si="7912">WGU64-WGU69</f>
        <v>0</v>
      </c>
      <c r="WGV71" s="607"/>
      <c r="WGW71" s="598">
        <f t="shared" ref="WGW71" si="7913">WGW64-WGW69</f>
        <v>0</v>
      </c>
      <c r="WGX71" s="607"/>
      <c r="WGY71" s="598">
        <f t="shared" ref="WGY71" si="7914">WGY64-WGY69</f>
        <v>0</v>
      </c>
      <c r="WGZ71" s="607"/>
      <c r="WHA71" s="598">
        <f t="shared" ref="WHA71" si="7915">WHA64-WHA69</f>
        <v>0</v>
      </c>
      <c r="WHB71" s="607"/>
      <c r="WHC71" s="598">
        <f t="shared" ref="WHC71" si="7916">WHC64-WHC69</f>
        <v>0</v>
      </c>
      <c r="WHD71" s="607"/>
      <c r="WHE71" s="598">
        <f t="shared" ref="WHE71" si="7917">WHE64-WHE69</f>
        <v>0</v>
      </c>
      <c r="WHF71" s="607"/>
      <c r="WHG71" s="598">
        <f t="shared" ref="WHG71" si="7918">WHG64-WHG69</f>
        <v>0</v>
      </c>
      <c r="WHH71" s="607"/>
      <c r="WHI71" s="598">
        <f t="shared" ref="WHI71" si="7919">WHI64-WHI69</f>
        <v>0</v>
      </c>
      <c r="WHJ71" s="607"/>
      <c r="WHK71" s="598">
        <f t="shared" ref="WHK71" si="7920">WHK64-WHK69</f>
        <v>0</v>
      </c>
      <c r="WHL71" s="607"/>
      <c r="WHM71" s="598">
        <f t="shared" ref="WHM71" si="7921">WHM64-WHM69</f>
        <v>0</v>
      </c>
      <c r="WHN71" s="607"/>
      <c r="WHO71" s="598">
        <f t="shared" ref="WHO71" si="7922">WHO64-WHO69</f>
        <v>0</v>
      </c>
      <c r="WHP71" s="607"/>
      <c r="WHQ71" s="598">
        <f t="shared" ref="WHQ71" si="7923">WHQ64-WHQ69</f>
        <v>0</v>
      </c>
      <c r="WHR71" s="607"/>
      <c r="WHS71" s="598">
        <f t="shared" ref="WHS71" si="7924">WHS64-WHS69</f>
        <v>0</v>
      </c>
      <c r="WHT71" s="607"/>
      <c r="WHU71" s="598">
        <f t="shared" ref="WHU71" si="7925">WHU64-WHU69</f>
        <v>0</v>
      </c>
      <c r="WHV71" s="607"/>
      <c r="WHW71" s="598">
        <f t="shared" ref="WHW71" si="7926">WHW64-WHW69</f>
        <v>0</v>
      </c>
      <c r="WHX71" s="607"/>
      <c r="WHY71" s="598">
        <f t="shared" ref="WHY71" si="7927">WHY64-WHY69</f>
        <v>0</v>
      </c>
      <c r="WHZ71" s="607"/>
      <c r="WIA71" s="598">
        <f t="shared" ref="WIA71" si="7928">WIA64-WIA69</f>
        <v>0</v>
      </c>
      <c r="WIB71" s="607"/>
      <c r="WIC71" s="598">
        <f t="shared" ref="WIC71" si="7929">WIC64-WIC69</f>
        <v>0</v>
      </c>
      <c r="WID71" s="607"/>
      <c r="WIE71" s="598">
        <f t="shared" ref="WIE71" si="7930">WIE64-WIE69</f>
        <v>0</v>
      </c>
      <c r="WIF71" s="607"/>
      <c r="WIG71" s="598">
        <f t="shared" ref="WIG71" si="7931">WIG64-WIG69</f>
        <v>0</v>
      </c>
      <c r="WIH71" s="607"/>
      <c r="WII71" s="598">
        <f t="shared" ref="WII71" si="7932">WII64-WII69</f>
        <v>0</v>
      </c>
      <c r="WIJ71" s="607"/>
      <c r="WIK71" s="598">
        <f t="shared" ref="WIK71" si="7933">WIK64-WIK69</f>
        <v>0</v>
      </c>
      <c r="WIL71" s="607"/>
      <c r="WIM71" s="598">
        <f t="shared" ref="WIM71" si="7934">WIM64-WIM69</f>
        <v>0</v>
      </c>
      <c r="WIN71" s="607"/>
      <c r="WIO71" s="598">
        <f t="shared" ref="WIO71" si="7935">WIO64-WIO69</f>
        <v>0</v>
      </c>
      <c r="WIP71" s="607"/>
      <c r="WIQ71" s="598">
        <f t="shared" ref="WIQ71" si="7936">WIQ64-WIQ69</f>
        <v>0</v>
      </c>
      <c r="WIR71" s="607"/>
      <c r="WIS71" s="598">
        <f t="shared" ref="WIS71" si="7937">WIS64-WIS69</f>
        <v>0</v>
      </c>
      <c r="WIT71" s="607"/>
      <c r="WIU71" s="598">
        <f t="shared" ref="WIU71" si="7938">WIU64-WIU69</f>
        <v>0</v>
      </c>
      <c r="WIV71" s="607"/>
      <c r="WIW71" s="598">
        <f t="shared" ref="WIW71" si="7939">WIW64-WIW69</f>
        <v>0</v>
      </c>
      <c r="WIX71" s="607"/>
      <c r="WIY71" s="598">
        <f t="shared" ref="WIY71" si="7940">WIY64-WIY69</f>
        <v>0</v>
      </c>
      <c r="WIZ71" s="607"/>
      <c r="WJA71" s="598">
        <f t="shared" ref="WJA71" si="7941">WJA64-WJA69</f>
        <v>0</v>
      </c>
      <c r="WJB71" s="607"/>
      <c r="WJC71" s="598">
        <f t="shared" ref="WJC71" si="7942">WJC64-WJC69</f>
        <v>0</v>
      </c>
      <c r="WJD71" s="607"/>
      <c r="WJE71" s="598">
        <f t="shared" ref="WJE71" si="7943">WJE64-WJE69</f>
        <v>0</v>
      </c>
      <c r="WJF71" s="607"/>
      <c r="WJG71" s="598">
        <f t="shared" ref="WJG71" si="7944">WJG64-WJG69</f>
        <v>0</v>
      </c>
      <c r="WJH71" s="607"/>
      <c r="WJI71" s="598">
        <f t="shared" ref="WJI71" si="7945">WJI64-WJI69</f>
        <v>0</v>
      </c>
      <c r="WJJ71" s="607"/>
      <c r="WJK71" s="598">
        <f t="shared" ref="WJK71" si="7946">WJK64-WJK69</f>
        <v>0</v>
      </c>
      <c r="WJL71" s="607"/>
      <c r="WJM71" s="598">
        <f t="shared" ref="WJM71" si="7947">WJM64-WJM69</f>
        <v>0</v>
      </c>
      <c r="WJN71" s="607"/>
      <c r="WJO71" s="598">
        <f t="shared" ref="WJO71" si="7948">WJO64-WJO69</f>
        <v>0</v>
      </c>
      <c r="WJP71" s="607"/>
      <c r="WJQ71" s="598">
        <f t="shared" ref="WJQ71" si="7949">WJQ64-WJQ69</f>
        <v>0</v>
      </c>
      <c r="WJR71" s="607"/>
      <c r="WJS71" s="598">
        <f t="shared" ref="WJS71" si="7950">WJS64-WJS69</f>
        <v>0</v>
      </c>
      <c r="WJT71" s="607"/>
      <c r="WJU71" s="598">
        <f t="shared" ref="WJU71" si="7951">WJU64-WJU69</f>
        <v>0</v>
      </c>
      <c r="WJV71" s="607"/>
      <c r="WJW71" s="598">
        <f t="shared" ref="WJW71" si="7952">WJW64-WJW69</f>
        <v>0</v>
      </c>
      <c r="WJX71" s="607"/>
      <c r="WJY71" s="598">
        <f t="shared" ref="WJY71" si="7953">WJY64-WJY69</f>
        <v>0</v>
      </c>
      <c r="WJZ71" s="607"/>
      <c r="WKA71" s="598">
        <f t="shared" ref="WKA71" si="7954">WKA64-WKA69</f>
        <v>0</v>
      </c>
      <c r="WKB71" s="607"/>
      <c r="WKC71" s="598">
        <f t="shared" ref="WKC71" si="7955">WKC64-WKC69</f>
        <v>0</v>
      </c>
      <c r="WKD71" s="607"/>
      <c r="WKE71" s="598">
        <f t="shared" ref="WKE71" si="7956">WKE64-WKE69</f>
        <v>0</v>
      </c>
      <c r="WKF71" s="607"/>
      <c r="WKG71" s="598">
        <f t="shared" ref="WKG71" si="7957">WKG64-WKG69</f>
        <v>0</v>
      </c>
      <c r="WKH71" s="607"/>
      <c r="WKI71" s="598">
        <f t="shared" ref="WKI71" si="7958">WKI64-WKI69</f>
        <v>0</v>
      </c>
      <c r="WKJ71" s="607"/>
      <c r="WKK71" s="598">
        <f t="shared" ref="WKK71" si="7959">WKK64-WKK69</f>
        <v>0</v>
      </c>
      <c r="WKL71" s="607"/>
      <c r="WKM71" s="598">
        <f t="shared" ref="WKM71" si="7960">WKM64-WKM69</f>
        <v>0</v>
      </c>
      <c r="WKN71" s="607"/>
      <c r="WKO71" s="598">
        <f t="shared" ref="WKO71" si="7961">WKO64-WKO69</f>
        <v>0</v>
      </c>
      <c r="WKP71" s="607"/>
      <c r="WKQ71" s="598">
        <f t="shared" ref="WKQ71" si="7962">WKQ64-WKQ69</f>
        <v>0</v>
      </c>
      <c r="WKR71" s="607"/>
      <c r="WKS71" s="598">
        <f t="shared" ref="WKS71" si="7963">WKS64-WKS69</f>
        <v>0</v>
      </c>
      <c r="WKT71" s="607"/>
      <c r="WKU71" s="598">
        <f t="shared" ref="WKU71" si="7964">WKU64-WKU69</f>
        <v>0</v>
      </c>
      <c r="WKV71" s="607"/>
      <c r="WKW71" s="598">
        <f t="shared" ref="WKW71" si="7965">WKW64-WKW69</f>
        <v>0</v>
      </c>
      <c r="WKX71" s="607"/>
      <c r="WKY71" s="598">
        <f t="shared" ref="WKY71" si="7966">WKY64-WKY69</f>
        <v>0</v>
      </c>
      <c r="WKZ71" s="607"/>
      <c r="WLA71" s="598">
        <f t="shared" ref="WLA71" si="7967">WLA64-WLA69</f>
        <v>0</v>
      </c>
      <c r="WLB71" s="607"/>
      <c r="WLC71" s="598">
        <f t="shared" ref="WLC71" si="7968">WLC64-WLC69</f>
        <v>0</v>
      </c>
      <c r="WLD71" s="607"/>
      <c r="WLE71" s="598">
        <f t="shared" ref="WLE71" si="7969">WLE64-WLE69</f>
        <v>0</v>
      </c>
      <c r="WLF71" s="607"/>
      <c r="WLG71" s="598">
        <f t="shared" ref="WLG71" si="7970">WLG64-WLG69</f>
        <v>0</v>
      </c>
      <c r="WLH71" s="607"/>
      <c r="WLI71" s="598">
        <f t="shared" ref="WLI71" si="7971">WLI64-WLI69</f>
        <v>0</v>
      </c>
      <c r="WLJ71" s="607"/>
      <c r="WLK71" s="598">
        <f t="shared" ref="WLK71" si="7972">WLK64-WLK69</f>
        <v>0</v>
      </c>
      <c r="WLL71" s="607"/>
      <c r="WLM71" s="598">
        <f t="shared" ref="WLM71" si="7973">WLM64-WLM69</f>
        <v>0</v>
      </c>
      <c r="WLN71" s="607"/>
      <c r="WLO71" s="598">
        <f t="shared" ref="WLO71" si="7974">WLO64-WLO69</f>
        <v>0</v>
      </c>
      <c r="WLP71" s="607"/>
      <c r="WLQ71" s="598">
        <f t="shared" ref="WLQ71" si="7975">WLQ64-WLQ69</f>
        <v>0</v>
      </c>
      <c r="WLR71" s="607"/>
      <c r="WLS71" s="598">
        <f t="shared" ref="WLS71" si="7976">WLS64-WLS69</f>
        <v>0</v>
      </c>
      <c r="WLT71" s="607"/>
      <c r="WLU71" s="598">
        <f t="shared" ref="WLU71" si="7977">WLU64-WLU69</f>
        <v>0</v>
      </c>
      <c r="WLV71" s="607"/>
      <c r="WLW71" s="598">
        <f t="shared" ref="WLW71" si="7978">WLW64-WLW69</f>
        <v>0</v>
      </c>
      <c r="WLX71" s="607"/>
      <c r="WLY71" s="598">
        <f t="shared" ref="WLY71" si="7979">WLY64-WLY69</f>
        <v>0</v>
      </c>
      <c r="WLZ71" s="607"/>
      <c r="WMA71" s="598">
        <f t="shared" ref="WMA71" si="7980">WMA64-WMA69</f>
        <v>0</v>
      </c>
      <c r="WMB71" s="607"/>
      <c r="WMC71" s="598">
        <f t="shared" ref="WMC71" si="7981">WMC64-WMC69</f>
        <v>0</v>
      </c>
      <c r="WMD71" s="607"/>
      <c r="WME71" s="598">
        <f t="shared" ref="WME71" si="7982">WME64-WME69</f>
        <v>0</v>
      </c>
      <c r="WMF71" s="607"/>
      <c r="WMG71" s="598">
        <f t="shared" ref="WMG71" si="7983">WMG64-WMG69</f>
        <v>0</v>
      </c>
      <c r="WMH71" s="607"/>
      <c r="WMI71" s="598">
        <f t="shared" ref="WMI71" si="7984">WMI64-WMI69</f>
        <v>0</v>
      </c>
      <c r="WMJ71" s="607"/>
      <c r="WMK71" s="598">
        <f t="shared" ref="WMK71" si="7985">WMK64-WMK69</f>
        <v>0</v>
      </c>
      <c r="WML71" s="607"/>
      <c r="WMM71" s="598">
        <f t="shared" ref="WMM71" si="7986">WMM64-WMM69</f>
        <v>0</v>
      </c>
      <c r="WMN71" s="607"/>
      <c r="WMO71" s="598">
        <f t="shared" ref="WMO71" si="7987">WMO64-WMO69</f>
        <v>0</v>
      </c>
      <c r="WMP71" s="607"/>
      <c r="WMQ71" s="598">
        <f t="shared" ref="WMQ71" si="7988">WMQ64-WMQ69</f>
        <v>0</v>
      </c>
      <c r="WMR71" s="607"/>
      <c r="WMS71" s="598">
        <f t="shared" ref="WMS71" si="7989">WMS64-WMS69</f>
        <v>0</v>
      </c>
      <c r="WMT71" s="607"/>
      <c r="WMU71" s="598">
        <f t="shared" ref="WMU71" si="7990">WMU64-WMU69</f>
        <v>0</v>
      </c>
      <c r="WMV71" s="607"/>
      <c r="WMW71" s="598">
        <f t="shared" ref="WMW71" si="7991">WMW64-WMW69</f>
        <v>0</v>
      </c>
      <c r="WMX71" s="607"/>
      <c r="WMY71" s="598">
        <f t="shared" ref="WMY71" si="7992">WMY64-WMY69</f>
        <v>0</v>
      </c>
      <c r="WMZ71" s="607"/>
      <c r="WNA71" s="598">
        <f t="shared" ref="WNA71" si="7993">WNA64-WNA69</f>
        <v>0</v>
      </c>
      <c r="WNB71" s="607"/>
      <c r="WNC71" s="598">
        <f t="shared" ref="WNC71" si="7994">WNC64-WNC69</f>
        <v>0</v>
      </c>
      <c r="WND71" s="607"/>
      <c r="WNE71" s="598">
        <f t="shared" ref="WNE71" si="7995">WNE64-WNE69</f>
        <v>0</v>
      </c>
      <c r="WNF71" s="607"/>
      <c r="WNG71" s="598">
        <f t="shared" ref="WNG71" si="7996">WNG64-WNG69</f>
        <v>0</v>
      </c>
      <c r="WNH71" s="607"/>
      <c r="WNI71" s="598">
        <f t="shared" ref="WNI71" si="7997">WNI64-WNI69</f>
        <v>0</v>
      </c>
      <c r="WNJ71" s="607"/>
      <c r="WNK71" s="598">
        <f t="shared" ref="WNK71" si="7998">WNK64-WNK69</f>
        <v>0</v>
      </c>
      <c r="WNL71" s="607"/>
      <c r="WNM71" s="598">
        <f t="shared" ref="WNM71" si="7999">WNM64-WNM69</f>
        <v>0</v>
      </c>
      <c r="WNN71" s="607"/>
      <c r="WNO71" s="598">
        <f t="shared" ref="WNO71" si="8000">WNO64-WNO69</f>
        <v>0</v>
      </c>
      <c r="WNP71" s="607"/>
      <c r="WNQ71" s="598">
        <f t="shared" ref="WNQ71" si="8001">WNQ64-WNQ69</f>
        <v>0</v>
      </c>
      <c r="WNR71" s="607"/>
      <c r="WNS71" s="598">
        <f t="shared" ref="WNS71" si="8002">WNS64-WNS69</f>
        <v>0</v>
      </c>
      <c r="WNT71" s="607"/>
      <c r="WNU71" s="598">
        <f t="shared" ref="WNU71" si="8003">WNU64-WNU69</f>
        <v>0</v>
      </c>
      <c r="WNV71" s="607"/>
      <c r="WNW71" s="598">
        <f t="shared" ref="WNW71" si="8004">WNW64-WNW69</f>
        <v>0</v>
      </c>
      <c r="WNX71" s="607"/>
      <c r="WNY71" s="598">
        <f t="shared" ref="WNY71" si="8005">WNY64-WNY69</f>
        <v>0</v>
      </c>
      <c r="WNZ71" s="607"/>
      <c r="WOA71" s="598">
        <f t="shared" ref="WOA71" si="8006">WOA64-WOA69</f>
        <v>0</v>
      </c>
      <c r="WOB71" s="607"/>
      <c r="WOC71" s="598">
        <f t="shared" ref="WOC71" si="8007">WOC64-WOC69</f>
        <v>0</v>
      </c>
      <c r="WOD71" s="607"/>
      <c r="WOE71" s="598">
        <f t="shared" ref="WOE71" si="8008">WOE64-WOE69</f>
        <v>0</v>
      </c>
      <c r="WOF71" s="607"/>
      <c r="WOG71" s="598">
        <f t="shared" ref="WOG71" si="8009">WOG64-WOG69</f>
        <v>0</v>
      </c>
      <c r="WOH71" s="607"/>
      <c r="WOI71" s="598">
        <f t="shared" ref="WOI71" si="8010">WOI64-WOI69</f>
        <v>0</v>
      </c>
      <c r="WOJ71" s="607"/>
      <c r="WOK71" s="598">
        <f t="shared" ref="WOK71" si="8011">WOK64-WOK69</f>
        <v>0</v>
      </c>
      <c r="WOL71" s="607"/>
      <c r="WOM71" s="598">
        <f t="shared" ref="WOM71" si="8012">WOM64-WOM69</f>
        <v>0</v>
      </c>
      <c r="WON71" s="607"/>
      <c r="WOO71" s="598">
        <f t="shared" ref="WOO71" si="8013">WOO64-WOO69</f>
        <v>0</v>
      </c>
      <c r="WOP71" s="607"/>
      <c r="WOQ71" s="598">
        <f t="shared" ref="WOQ71" si="8014">WOQ64-WOQ69</f>
        <v>0</v>
      </c>
      <c r="WOR71" s="607"/>
      <c r="WOS71" s="598">
        <f t="shared" ref="WOS71" si="8015">WOS64-WOS69</f>
        <v>0</v>
      </c>
      <c r="WOT71" s="607"/>
      <c r="WOU71" s="598">
        <f t="shared" ref="WOU71" si="8016">WOU64-WOU69</f>
        <v>0</v>
      </c>
      <c r="WOV71" s="607"/>
      <c r="WOW71" s="598">
        <f t="shared" ref="WOW71" si="8017">WOW64-WOW69</f>
        <v>0</v>
      </c>
      <c r="WOX71" s="607"/>
      <c r="WOY71" s="598">
        <f t="shared" ref="WOY71" si="8018">WOY64-WOY69</f>
        <v>0</v>
      </c>
      <c r="WOZ71" s="607"/>
      <c r="WPA71" s="598">
        <f t="shared" ref="WPA71" si="8019">WPA64-WPA69</f>
        <v>0</v>
      </c>
      <c r="WPB71" s="607"/>
      <c r="WPC71" s="598">
        <f t="shared" ref="WPC71" si="8020">WPC64-WPC69</f>
        <v>0</v>
      </c>
      <c r="WPD71" s="607"/>
      <c r="WPE71" s="598">
        <f t="shared" ref="WPE71" si="8021">WPE64-WPE69</f>
        <v>0</v>
      </c>
      <c r="WPF71" s="607"/>
      <c r="WPG71" s="598">
        <f t="shared" ref="WPG71" si="8022">WPG64-WPG69</f>
        <v>0</v>
      </c>
      <c r="WPH71" s="607"/>
      <c r="WPI71" s="598">
        <f t="shared" ref="WPI71" si="8023">WPI64-WPI69</f>
        <v>0</v>
      </c>
      <c r="WPJ71" s="607"/>
      <c r="WPK71" s="598">
        <f t="shared" ref="WPK71" si="8024">WPK64-WPK69</f>
        <v>0</v>
      </c>
      <c r="WPL71" s="607"/>
      <c r="WPM71" s="598">
        <f t="shared" ref="WPM71" si="8025">WPM64-WPM69</f>
        <v>0</v>
      </c>
      <c r="WPN71" s="607"/>
      <c r="WPO71" s="598">
        <f t="shared" ref="WPO71" si="8026">WPO64-WPO69</f>
        <v>0</v>
      </c>
      <c r="WPP71" s="607"/>
      <c r="WPQ71" s="598">
        <f t="shared" ref="WPQ71" si="8027">WPQ64-WPQ69</f>
        <v>0</v>
      </c>
      <c r="WPR71" s="607"/>
      <c r="WPS71" s="598">
        <f t="shared" ref="WPS71" si="8028">WPS64-WPS69</f>
        <v>0</v>
      </c>
      <c r="WPT71" s="607"/>
      <c r="WPU71" s="598">
        <f t="shared" ref="WPU71" si="8029">WPU64-WPU69</f>
        <v>0</v>
      </c>
      <c r="WPV71" s="607"/>
      <c r="WPW71" s="598">
        <f t="shared" ref="WPW71" si="8030">WPW64-WPW69</f>
        <v>0</v>
      </c>
      <c r="WPX71" s="607"/>
      <c r="WPY71" s="598">
        <f t="shared" ref="WPY71" si="8031">WPY64-WPY69</f>
        <v>0</v>
      </c>
      <c r="WPZ71" s="607"/>
      <c r="WQA71" s="598">
        <f t="shared" ref="WQA71" si="8032">WQA64-WQA69</f>
        <v>0</v>
      </c>
      <c r="WQB71" s="607"/>
      <c r="WQC71" s="598">
        <f t="shared" ref="WQC71" si="8033">WQC64-WQC69</f>
        <v>0</v>
      </c>
      <c r="WQD71" s="607"/>
      <c r="WQE71" s="598">
        <f t="shared" ref="WQE71" si="8034">WQE64-WQE69</f>
        <v>0</v>
      </c>
      <c r="WQF71" s="607"/>
      <c r="WQG71" s="598">
        <f t="shared" ref="WQG71" si="8035">WQG64-WQG69</f>
        <v>0</v>
      </c>
      <c r="WQH71" s="607"/>
      <c r="WQI71" s="598">
        <f t="shared" ref="WQI71" si="8036">WQI64-WQI69</f>
        <v>0</v>
      </c>
      <c r="WQJ71" s="607"/>
      <c r="WQK71" s="598">
        <f t="shared" ref="WQK71" si="8037">WQK64-WQK69</f>
        <v>0</v>
      </c>
      <c r="WQL71" s="607"/>
      <c r="WQM71" s="598">
        <f t="shared" ref="WQM71" si="8038">WQM64-WQM69</f>
        <v>0</v>
      </c>
      <c r="WQN71" s="607"/>
      <c r="WQO71" s="598">
        <f t="shared" ref="WQO71" si="8039">WQO64-WQO69</f>
        <v>0</v>
      </c>
      <c r="WQP71" s="607"/>
      <c r="WQQ71" s="598">
        <f t="shared" ref="WQQ71" si="8040">WQQ64-WQQ69</f>
        <v>0</v>
      </c>
      <c r="WQR71" s="607"/>
      <c r="WQS71" s="598">
        <f t="shared" ref="WQS71" si="8041">WQS64-WQS69</f>
        <v>0</v>
      </c>
      <c r="WQT71" s="607"/>
      <c r="WQU71" s="598">
        <f t="shared" ref="WQU71" si="8042">WQU64-WQU69</f>
        <v>0</v>
      </c>
      <c r="WQV71" s="607"/>
      <c r="WQW71" s="598">
        <f t="shared" ref="WQW71" si="8043">WQW64-WQW69</f>
        <v>0</v>
      </c>
      <c r="WQX71" s="607"/>
      <c r="WQY71" s="598">
        <f t="shared" ref="WQY71" si="8044">WQY64-WQY69</f>
        <v>0</v>
      </c>
      <c r="WQZ71" s="607"/>
      <c r="WRA71" s="598">
        <f t="shared" ref="WRA71" si="8045">WRA64-WRA69</f>
        <v>0</v>
      </c>
      <c r="WRB71" s="607"/>
      <c r="WRC71" s="598">
        <f t="shared" ref="WRC71" si="8046">WRC64-WRC69</f>
        <v>0</v>
      </c>
      <c r="WRD71" s="607"/>
      <c r="WRE71" s="598">
        <f t="shared" ref="WRE71" si="8047">WRE64-WRE69</f>
        <v>0</v>
      </c>
      <c r="WRF71" s="607"/>
      <c r="WRG71" s="598">
        <f t="shared" ref="WRG71" si="8048">WRG64-WRG69</f>
        <v>0</v>
      </c>
      <c r="WRH71" s="607"/>
      <c r="WRI71" s="598">
        <f t="shared" ref="WRI71" si="8049">WRI64-WRI69</f>
        <v>0</v>
      </c>
      <c r="WRJ71" s="607"/>
      <c r="WRK71" s="598">
        <f t="shared" ref="WRK71" si="8050">WRK64-WRK69</f>
        <v>0</v>
      </c>
      <c r="WRL71" s="607"/>
      <c r="WRM71" s="598">
        <f t="shared" ref="WRM71" si="8051">WRM64-WRM69</f>
        <v>0</v>
      </c>
      <c r="WRN71" s="607"/>
      <c r="WRO71" s="598">
        <f t="shared" ref="WRO71" si="8052">WRO64-WRO69</f>
        <v>0</v>
      </c>
      <c r="WRP71" s="607"/>
      <c r="WRQ71" s="598">
        <f t="shared" ref="WRQ71" si="8053">WRQ64-WRQ69</f>
        <v>0</v>
      </c>
      <c r="WRR71" s="607"/>
      <c r="WRS71" s="598">
        <f t="shared" ref="WRS71" si="8054">WRS64-WRS69</f>
        <v>0</v>
      </c>
      <c r="WRT71" s="607"/>
      <c r="WRU71" s="598">
        <f t="shared" ref="WRU71" si="8055">WRU64-WRU69</f>
        <v>0</v>
      </c>
      <c r="WRV71" s="607"/>
      <c r="WRW71" s="598">
        <f t="shared" ref="WRW71" si="8056">WRW64-WRW69</f>
        <v>0</v>
      </c>
      <c r="WRX71" s="607"/>
      <c r="WRY71" s="598">
        <f t="shared" ref="WRY71" si="8057">WRY64-WRY69</f>
        <v>0</v>
      </c>
      <c r="WRZ71" s="607"/>
      <c r="WSA71" s="598">
        <f t="shared" ref="WSA71" si="8058">WSA64-WSA69</f>
        <v>0</v>
      </c>
      <c r="WSB71" s="607"/>
      <c r="WSC71" s="598">
        <f t="shared" ref="WSC71" si="8059">WSC64-WSC69</f>
        <v>0</v>
      </c>
      <c r="WSD71" s="607"/>
      <c r="WSE71" s="598">
        <f t="shared" ref="WSE71" si="8060">WSE64-WSE69</f>
        <v>0</v>
      </c>
      <c r="WSF71" s="607"/>
      <c r="WSG71" s="598">
        <f t="shared" ref="WSG71" si="8061">WSG64-WSG69</f>
        <v>0</v>
      </c>
      <c r="WSH71" s="607"/>
      <c r="WSI71" s="598">
        <f t="shared" ref="WSI71" si="8062">WSI64-WSI69</f>
        <v>0</v>
      </c>
      <c r="WSJ71" s="607"/>
      <c r="WSK71" s="598">
        <f t="shared" ref="WSK71" si="8063">WSK64-WSK69</f>
        <v>0</v>
      </c>
      <c r="WSL71" s="607"/>
      <c r="WSM71" s="598">
        <f t="shared" ref="WSM71" si="8064">WSM64-WSM69</f>
        <v>0</v>
      </c>
      <c r="WSN71" s="607"/>
      <c r="WSO71" s="598">
        <f t="shared" ref="WSO71" si="8065">WSO64-WSO69</f>
        <v>0</v>
      </c>
      <c r="WSP71" s="607"/>
      <c r="WSQ71" s="598">
        <f t="shared" ref="WSQ71" si="8066">WSQ64-WSQ69</f>
        <v>0</v>
      </c>
      <c r="WSR71" s="607"/>
      <c r="WSS71" s="598">
        <f t="shared" ref="WSS71" si="8067">WSS64-WSS69</f>
        <v>0</v>
      </c>
      <c r="WST71" s="607"/>
      <c r="WSU71" s="598">
        <f t="shared" ref="WSU71" si="8068">WSU64-WSU69</f>
        <v>0</v>
      </c>
      <c r="WSV71" s="607"/>
      <c r="WSW71" s="598">
        <f t="shared" ref="WSW71" si="8069">WSW64-WSW69</f>
        <v>0</v>
      </c>
      <c r="WSX71" s="607"/>
      <c r="WSY71" s="598">
        <f t="shared" ref="WSY71" si="8070">WSY64-WSY69</f>
        <v>0</v>
      </c>
      <c r="WSZ71" s="607"/>
      <c r="WTA71" s="598">
        <f t="shared" ref="WTA71" si="8071">WTA64-WTA69</f>
        <v>0</v>
      </c>
      <c r="WTB71" s="607"/>
      <c r="WTC71" s="598">
        <f t="shared" ref="WTC71" si="8072">WTC64-WTC69</f>
        <v>0</v>
      </c>
      <c r="WTD71" s="607"/>
      <c r="WTE71" s="598">
        <f t="shared" ref="WTE71" si="8073">WTE64-WTE69</f>
        <v>0</v>
      </c>
      <c r="WTF71" s="607"/>
      <c r="WTG71" s="598">
        <f t="shared" ref="WTG71" si="8074">WTG64-WTG69</f>
        <v>0</v>
      </c>
      <c r="WTH71" s="607"/>
      <c r="WTI71" s="598">
        <f t="shared" ref="WTI71" si="8075">WTI64-WTI69</f>
        <v>0</v>
      </c>
      <c r="WTJ71" s="607"/>
      <c r="WTK71" s="598">
        <f t="shared" ref="WTK71" si="8076">WTK64-WTK69</f>
        <v>0</v>
      </c>
      <c r="WTL71" s="607"/>
      <c r="WTM71" s="598">
        <f t="shared" ref="WTM71" si="8077">WTM64-WTM69</f>
        <v>0</v>
      </c>
      <c r="WTN71" s="607"/>
      <c r="WTO71" s="598">
        <f t="shared" ref="WTO71" si="8078">WTO64-WTO69</f>
        <v>0</v>
      </c>
      <c r="WTP71" s="607"/>
      <c r="WTQ71" s="598">
        <f t="shared" ref="WTQ71" si="8079">WTQ64-WTQ69</f>
        <v>0</v>
      </c>
      <c r="WTR71" s="607"/>
      <c r="WTS71" s="598">
        <f t="shared" ref="WTS71" si="8080">WTS64-WTS69</f>
        <v>0</v>
      </c>
      <c r="WTT71" s="607"/>
      <c r="WTU71" s="598">
        <f t="shared" ref="WTU71" si="8081">WTU64-WTU69</f>
        <v>0</v>
      </c>
      <c r="WTV71" s="607"/>
      <c r="WTW71" s="598">
        <f t="shared" ref="WTW71" si="8082">WTW64-WTW69</f>
        <v>0</v>
      </c>
      <c r="WTX71" s="607"/>
      <c r="WTY71" s="598">
        <f t="shared" ref="WTY71" si="8083">WTY64-WTY69</f>
        <v>0</v>
      </c>
      <c r="WTZ71" s="607"/>
      <c r="WUA71" s="598">
        <f t="shared" ref="WUA71" si="8084">WUA64-WUA69</f>
        <v>0</v>
      </c>
      <c r="WUB71" s="607"/>
      <c r="WUC71" s="598">
        <f t="shared" ref="WUC71" si="8085">WUC64-WUC69</f>
        <v>0</v>
      </c>
      <c r="WUD71" s="607"/>
      <c r="WUE71" s="598">
        <f t="shared" ref="WUE71" si="8086">WUE64-WUE69</f>
        <v>0</v>
      </c>
      <c r="WUF71" s="607"/>
      <c r="WUG71" s="598">
        <f t="shared" ref="WUG71" si="8087">WUG64-WUG69</f>
        <v>0</v>
      </c>
      <c r="WUH71" s="607"/>
      <c r="WUI71" s="598">
        <f t="shared" ref="WUI71" si="8088">WUI64-WUI69</f>
        <v>0</v>
      </c>
      <c r="WUJ71" s="607"/>
      <c r="WUK71" s="598">
        <f t="shared" ref="WUK71" si="8089">WUK64-WUK69</f>
        <v>0</v>
      </c>
      <c r="WUL71" s="607"/>
      <c r="WUM71" s="598">
        <f t="shared" ref="WUM71" si="8090">WUM64-WUM69</f>
        <v>0</v>
      </c>
      <c r="WUN71" s="607"/>
      <c r="WUO71" s="598">
        <f t="shared" ref="WUO71" si="8091">WUO64-WUO69</f>
        <v>0</v>
      </c>
      <c r="WUP71" s="607"/>
      <c r="WUQ71" s="598">
        <f t="shared" ref="WUQ71" si="8092">WUQ64-WUQ69</f>
        <v>0</v>
      </c>
      <c r="WUR71" s="607"/>
      <c r="WUS71" s="598">
        <f t="shared" ref="WUS71" si="8093">WUS64-WUS69</f>
        <v>0</v>
      </c>
      <c r="WUT71" s="607"/>
      <c r="WUU71" s="598">
        <f t="shared" ref="WUU71" si="8094">WUU64-WUU69</f>
        <v>0</v>
      </c>
      <c r="WUV71" s="607"/>
      <c r="WUW71" s="598">
        <f t="shared" ref="WUW71" si="8095">WUW64-WUW69</f>
        <v>0</v>
      </c>
      <c r="WUX71" s="607"/>
      <c r="WUY71" s="598">
        <f t="shared" ref="WUY71" si="8096">WUY64-WUY69</f>
        <v>0</v>
      </c>
      <c r="WUZ71" s="607"/>
      <c r="WVA71" s="598">
        <f t="shared" ref="WVA71" si="8097">WVA64-WVA69</f>
        <v>0</v>
      </c>
      <c r="WVB71" s="607"/>
      <c r="WVC71" s="598">
        <f t="shared" ref="WVC71" si="8098">WVC64-WVC69</f>
        <v>0</v>
      </c>
      <c r="WVD71" s="607"/>
      <c r="WVE71" s="598">
        <f t="shared" ref="WVE71" si="8099">WVE64-WVE69</f>
        <v>0</v>
      </c>
      <c r="WVF71" s="607"/>
      <c r="WVG71" s="598">
        <f t="shared" ref="WVG71" si="8100">WVG64-WVG69</f>
        <v>0</v>
      </c>
      <c r="WVH71" s="607"/>
      <c r="WVI71" s="598">
        <f t="shared" ref="WVI71" si="8101">WVI64-WVI69</f>
        <v>0</v>
      </c>
      <c r="WVJ71" s="607"/>
      <c r="WVK71" s="598">
        <f t="shared" ref="WVK71" si="8102">WVK64-WVK69</f>
        <v>0</v>
      </c>
      <c r="WVL71" s="607"/>
      <c r="WVM71" s="598">
        <f t="shared" ref="WVM71" si="8103">WVM64-WVM69</f>
        <v>0</v>
      </c>
      <c r="WVN71" s="607"/>
      <c r="WVO71" s="598">
        <f t="shared" ref="WVO71" si="8104">WVO64-WVO69</f>
        <v>0</v>
      </c>
      <c r="WVP71" s="607"/>
      <c r="WVQ71" s="598">
        <f t="shared" ref="WVQ71" si="8105">WVQ64-WVQ69</f>
        <v>0</v>
      </c>
      <c r="WVR71" s="607"/>
      <c r="WVS71" s="598">
        <f t="shared" ref="WVS71" si="8106">WVS64-WVS69</f>
        <v>0</v>
      </c>
      <c r="WVT71" s="607"/>
      <c r="WVU71" s="598">
        <f t="shared" ref="WVU71" si="8107">WVU64-WVU69</f>
        <v>0</v>
      </c>
      <c r="WVV71" s="607"/>
      <c r="WVW71" s="598">
        <f t="shared" ref="WVW71" si="8108">WVW64-WVW69</f>
        <v>0</v>
      </c>
      <c r="WVX71" s="607"/>
      <c r="WVY71" s="598">
        <f t="shared" ref="WVY71" si="8109">WVY64-WVY69</f>
        <v>0</v>
      </c>
      <c r="WVZ71" s="607"/>
      <c r="WWA71" s="598">
        <f t="shared" ref="WWA71" si="8110">WWA64-WWA69</f>
        <v>0</v>
      </c>
      <c r="WWB71" s="607"/>
      <c r="WWC71" s="598">
        <f t="shared" ref="WWC71" si="8111">WWC64-WWC69</f>
        <v>0</v>
      </c>
      <c r="WWD71" s="607"/>
      <c r="WWE71" s="598">
        <f t="shared" ref="WWE71" si="8112">WWE64-WWE69</f>
        <v>0</v>
      </c>
      <c r="WWF71" s="607"/>
      <c r="WWG71" s="598">
        <f t="shared" ref="WWG71" si="8113">WWG64-WWG69</f>
        <v>0</v>
      </c>
      <c r="WWH71" s="607"/>
      <c r="WWI71" s="598">
        <f t="shared" ref="WWI71" si="8114">WWI64-WWI69</f>
        <v>0</v>
      </c>
      <c r="WWJ71" s="607"/>
      <c r="WWK71" s="598">
        <f t="shared" ref="WWK71" si="8115">WWK64-WWK69</f>
        <v>0</v>
      </c>
      <c r="WWL71" s="607"/>
      <c r="WWM71" s="598">
        <f t="shared" ref="WWM71" si="8116">WWM64-WWM69</f>
        <v>0</v>
      </c>
      <c r="WWN71" s="607"/>
      <c r="WWO71" s="598">
        <f t="shared" ref="WWO71" si="8117">WWO64-WWO69</f>
        <v>0</v>
      </c>
      <c r="WWP71" s="607"/>
      <c r="WWQ71" s="598">
        <f t="shared" ref="WWQ71" si="8118">WWQ64-WWQ69</f>
        <v>0</v>
      </c>
      <c r="WWR71" s="607"/>
      <c r="WWS71" s="598">
        <f t="shared" ref="WWS71" si="8119">WWS64-WWS69</f>
        <v>0</v>
      </c>
      <c r="WWT71" s="607"/>
      <c r="WWU71" s="598">
        <f t="shared" ref="WWU71" si="8120">WWU64-WWU69</f>
        <v>0</v>
      </c>
      <c r="WWV71" s="607"/>
      <c r="WWW71" s="598">
        <f t="shared" ref="WWW71" si="8121">WWW64-WWW69</f>
        <v>0</v>
      </c>
      <c r="WWX71" s="607"/>
      <c r="WWY71" s="598">
        <f t="shared" ref="WWY71" si="8122">WWY64-WWY69</f>
        <v>0</v>
      </c>
      <c r="WWZ71" s="607"/>
      <c r="WXA71" s="598">
        <f t="shared" ref="WXA71" si="8123">WXA64-WXA69</f>
        <v>0</v>
      </c>
      <c r="WXB71" s="607"/>
      <c r="WXC71" s="598">
        <f t="shared" ref="WXC71" si="8124">WXC64-WXC69</f>
        <v>0</v>
      </c>
      <c r="WXD71" s="607"/>
      <c r="WXE71" s="598">
        <f t="shared" ref="WXE71" si="8125">WXE64-WXE69</f>
        <v>0</v>
      </c>
      <c r="WXF71" s="607"/>
      <c r="WXG71" s="598">
        <f t="shared" ref="WXG71" si="8126">WXG64-WXG69</f>
        <v>0</v>
      </c>
      <c r="WXH71" s="607"/>
      <c r="WXI71" s="598">
        <f t="shared" ref="WXI71" si="8127">WXI64-WXI69</f>
        <v>0</v>
      </c>
      <c r="WXJ71" s="607"/>
      <c r="WXK71" s="598">
        <f t="shared" ref="WXK71" si="8128">WXK64-WXK69</f>
        <v>0</v>
      </c>
      <c r="WXL71" s="607"/>
      <c r="WXM71" s="598">
        <f t="shared" ref="WXM71" si="8129">WXM64-WXM69</f>
        <v>0</v>
      </c>
      <c r="WXN71" s="607"/>
      <c r="WXO71" s="598">
        <f t="shared" ref="WXO71" si="8130">WXO64-WXO69</f>
        <v>0</v>
      </c>
      <c r="WXP71" s="607"/>
      <c r="WXQ71" s="598">
        <f t="shared" ref="WXQ71" si="8131">WXQ64-WXQ69</f>
        <v>0</v>
      </c>
      <c r="WXR71" s="607"/>
      <c r="WXS71" s="598">
        <f t="shared" ref="WXS71" si="8132">WXS64-WXS69</f>
        <v>0</v>
      </c>
      <c r="WXT71" s="607"/>
      <c r="WXU71" s="598">
        <f t="shared" ref="WXU71" si="8133">WXU64-WXU69</f>
        <v>0</v>
      </c>
      <c r="WXV71" s="607"/>
      <c r="WXW71" s="598">
        <f t="shared" ref="WXW71" si="8134">WXW64-WXW69</f>
        <v>0</v>
      </c>
      <c r="WXX71" s="607"/>
      <c r="WXY71" s="598">
        <f t="shared" ref="WXY71" si="8135">WXY64-WXY69</f>
        <v>0</v>
      </c>
      <c r="WXZ71" s="607"/>
      <c r="WYA71" s="598">
        <f t="shared" ref="WYA71" si="8136">WYA64-WYA69</f>
        <v>0</v>
      </c>
      <c r="WYB71" s="607"/>
      <c r="WYC71" s="598">
        <f t="shared" ref="WYC71" si="8137">WYC64-WYC69</f>
        <v>0</v>
      </c>
      <c r="WYD71" s="607"/>
      <c r="WYE71" s="598">
        <f t="shared" ref="WYE71" si="8138">WYE64-WYE69</f>
        <v>0</v>
      </c>
      <c r="WYF71" s="607"/>
      <c r="WYG71" s="598">
        <f t="shared" ref="WYG71" si="8139">WYG64-WYG69</f>
        <v>0</v>
      </c>
      <c r="WYH71" s="607"/>
      <c r="WYI71" s="598">
        <f t="shared" ref="WYI71" si="8140">WYI64-WYI69</f>
        <v>0</v>
      </c>
      <c r="WYJ71" s="607"/>
      <c r="WYK71" s="598">
        <f t="shared" ref="WYK71" si="8141">WYK64-WYK69</f>
        <v>0</v>
      </c>
      <c r="WYL71" s="607"/>
      <c r="WYM71" s="598">
        <f t="shared" ref="WYM71" si="8142">WYM64-WYM69</f>
        <v>0</v>
      </c>
      <c r="WYN71" s="607"/>
      <c r="WYO71" s="598">
        <f t="shared" ref="WYO71" si="8143">WYO64-WYO69</f>
        <v>0</v>
      </c>
      <c r="WYP71" s="607"/>
      <c r="WYQ71" s="598">
        <f t="shared" ref="WYQ71" si="8144">WYQ64-WYQ69</f>
        <v>0</v>
      </c>
      <c r="WYR71" s="607"/>
      <c r="WYS71" s="598">
        <f t="shared" ref="WYS71" si="8145">WYS64-WYS69</f>
        <v>0</v>
      </c>
      <c r="WYT71" s="607"/>
      <c r="WYU71" s="598">
        <f t="shared" ref="WYU71" si="8146">WYU64-WYU69</f>
        <v>0</v>
      </c>
      <c r="WYV71" s="607"/>
      <c r="WYW71" s="598">
        <f t="shared" ref="WYW71" si="8147">WYW64-WYW69</f>
        <v>0</v>
      </c>
      <c r="WYX71" s="607"/>
      <c r="WYY71" s="598">
        <f t="shared" ref="WYY71" si="8148">WYY64-WYY69</f>
        <v>0</v>
      </c>
      <c r="WYZ71" s="607"/>
      <c r="WZA71" s="598">
        <f t="shared" ref="WZA71" si="8149">WZA64-WZA69</f>
        <v>0</v>
      </c>
      <c r="WZB71" s="607"/>
      <c r="WZC71" s="598">
        <f t="shared" ref="WZC71" si="8150">WZC64-WZC69</f>
        <v>0</v>
      </c>
      <c r="WZD71" s="607"/>
      <c r="WZE71" s="598">
        <f t="shared" ref="WZE71" si="8151">WZE64-WZE69</f>
        <v>0</v>
      </c>
      <c r="WZF71" s="607"/>
      <c r="WZG71" s="598">
        <f t="shared" ref="WZG71" si="8152">WZG64-WZG69</f>
        <v>0</v>
      </c>
      <c r="WZH71" s="607"/>
      <c r="WZI71" s="598">
        <f t="shared" ref="WZI71" si="8153">WZI64-WZI69</f>
        <v>0</v>
      </c>
      <c r="WZJ71" s="607"/>
      <c r="WZK71" s="598">
        <f t="shared" ref="WZK71" si="8154">WZK64-WZK69</f>
        <v>0</v>
      </c>
      <c r="WZL71" s="607"/>
      <c r="WZM71" s="598">
        <f t="shared" ref="WZM71" si="8155">WZM64-WZM69</f>
        <v>0</v>
      </c>
      <c r="WZN71" s="607"/>
      <c r="WZO71" s="598">
        <f t="shared" ref="WZO71" si="8156">WZO64-WZO69</f>
        <v>0</v>
      </c>
      <c r="WZP71" s="607"/>
      <c r="WZQ71" s="598">
        <f t="shared" ref="WZQ71" si="8157">WZQ64-WZQ69</f>
        <v>0</v>
      </c>
      <c r="WZR71" s="607"/>
      <c r="WZS71" s="598">
        <f t="shared" ref="WZS71" si="8158">WZS64-WZS69</f>
        <v>0</v>
      </c>
      <c r="WZT71" s="607"/>
      <c r="WZU71" s="598">
        <f t="shared" ref="WZU71" si="8159">WZU64-WZU69</f>
        <v>0</v>
      </c>
      <c r="WZV71" s="607"/>
      <c r="WZW71" s="598">
        <f t="shared" ref="WZW71" si="8160">WZW64-WZW69</f>
        <v>0</v>
      </c>
      <c r="WZX71" s="607"/>
      <c r="WZY71" s="598">
        <f t="shared" ref="WZY71" si="8161">WZY64-WZY69</f>
        <v>0</v>
      </c>
      <c r="WZZ71" s="607"/>
      <c r="XAA71" s="598">
        <f t="shared" ref="XAA71" si="8162">XAA64-XAA69</f>
        <v>0</v>
      </c>
      <c r="XAB71" s="607"/>
      <c r="XAC71" s="598">
        <f t="shared" ref="XAC71" si="8163">XAC64-XAC69</f>
        <v>0</v>
      </c>
      <c r="XAD71" s="607"/>
      <c r="XAE71" s="598">
        <f t="shared" ref="XAE71" si="8164">XAE64-XAE69</f>
        <v>0</v>
      </c>
      <c r="XAF71" s="607"/>
      <c r="XAG71" s="598">
        <f t="shared" ref="XAG71" si="8165">XAG64-XAG69</f>
        <v>0</v>
      </c>
      <c r="XAH71" s="607"/>
      <c r="XAI71" s="598">
        <f t="shared" ref="XAI71" si="8166">XAI64-XAI69</f>
        <v>0</v>
      </c>
      <c r="XAJ71" s="607"/>
      <c r="XAK71" s="598">
        <f t="shared" ref="XAK71" si="8167">XAK64-XAK69</f>
        <v>0</v>
      </c>
      <c r="XAL71" s="607"/>
      <c r="XAM71" s="598">
        <f t="shared" ref="XAM71" si="8168">XAM64-XAM69</f>
        <v>0</v>
      </c>
      <c r="XAN71" s="607"/>
      <c r="XAO71" s="598">
        <f t="shared" ref="XAO71" si="8169">XAO64-XAO69</f>
        <v>0</v>
      </c>
      <c r="XAP71" s="607"/>
      <c r="XAQ71" s="598">
        <f t="shared" ref="XAQ71" si="8170">XAQ64-XAQ69</f>
        <v>0</v>
      </c>
      <c r="XAR71" s="607"/>
      <c r="XAS71" s="598">
        <f t="shared" ref="XAS71" si="8171">XAS64-XAS69</f>
        <v>0</v>
      </c>
      <c r="XAT71" s="607"/>
      <c r="XAU71" s="598">
        <f t="shared" ref="XAU71" si="8172">XAU64-XAU69</f>
        <v>0</v>
      </c>
      <c r="XAV71" s="607"/>
      <c r="XAW71" s="598">
        <f t="shared" ref="XAW71" si="8173">XAW64-XAW69</f>
        <v>0</v>
      </c>
      <c r="XAX71" s="607"/>
      <c r="XAY71" s="598">
        <f t="shared" ref="XAY71" si="8174">XAY64-XAY69</f>
        <v>0</v>
      </c>
      <c r="XAZ71" s="607"/>
      <c r="XBA71" s="598">
        <f t="shared" ref="XBA71" si="8175">XBA64-XBA69</f>
        <v>0</v>
      </c>
      <c r="XBB71" s="607"/>
      <c r="XBC71" s="598">
        <f t="shared" ref="XBC71" si="8176">XBC64-XBC69</f>
        <v>0</v>
      </c>
      <c r="XBD71" s="607"/>
      <c r="XBE71" s="598">
        <f t="shared" ref="XBE71" si="8177">XBE64-XBE69</f>
        <v>0</v>
      </c>
      <c r="XBF71" s="607"/>
      <c r="XBG71" s="598">
        <f t="shared" ref="XBG71" si="8178">XBG64-XBG69</f>
        <v>0</v>
      </c>
      <c r="XBH71" s="607"/>
      <c r="XBI71" s="598">
        <f t="shared" ref="XBI71" si="8179">XBI64-XBI69</f>
        <v>0</v>
      </c>
      <c r="XBJ71" s="607"/>
      <c r="XBK71" s="598">
        <f t="shared" ref="XBK71" si="8180">XBK64-XBK69</f>
        <v>0</v>
      </c>
      <c r="XBL71" s="607"/>
      <c r="XBM71" s="598">
        <f t="shared" ref="XBM71" si="8181">XBM64-XBM69</f>
        <v>0</v>
      </c>
      <c r="XBN71" s="607"/>
      <c r="XBO71" s="598">
        <f t="shared" ref="XBO71" si="8182">XBO64-XBO69</f>
        <v>0</v>
      </c>
      <c r="XBP71" s="607"/>
      <c r="XBQ71" s="598">
        <f t="shared" ref="XBQ71" si="8183">XBQ64-XBQ69</f>
        <v>0</v>
      </c>
      <c r="XBR71" s="607"/>
      <c r="XBS71" s="598">
        <f t="shared" ref="XBS71" si="8184">XBS64-XBS69</f>
        <v>0</v>
      </c>
      <c r="XBT71" s="607"/>
      <c r="XBU71" s="598">
        <f t="shared" ref="XBU71" si="8185">XBU64-XBU69</f>
        <v>0</v>
      </c>
      <c r="XBV71" s="607"/>
      <c r="XBW71" s="598">
        <f t="shared" ref="XBW71" si="8186">XBW64-XBW69</f>
        <v>0</v>
      </c>
      <c r="XBX71" s="607"/>
      <c r="XBY71" s="598">
        <f t="shared" ref="XBY71" si="8187">XBY64-XBY69</f>
        <v>0</v>
      </c>
      <c r="XBZ71" s="607"/>
      <c r="XCA71" s="598">
        <f t="shared" ref="XCA71" si="8188">XCA64-XCA69</f>
        <v>0</v>
      </c>
      <c r="XCB71" s="607"/>
      <c r="XCC71" s="598">
        <f t="shared" ref="XCC71" si="8189">XCC64-XCC69</f>
        <v>0</v>
      </c>
      <c r="XCD71" s="607"/>
      <c r="XCE71" s="598">
        <f t="shared" ref="XCE71" si="8190">XCE64-XCE69</f>
        <v>0</v>
      </c>
      <c r="XCF71" s="607"/>
      <c r="XCG71" s="598">
        <f t="shared" ref="XCG71" si="8191">XCG64-XCG69</f>
        <v>0</v>
      </c>
      <c r="XCH71" s="607"/>
      <c r="XCI71" s="598">
        <f t="shared" ref="XCI71" si="8192">XCI64-XCI69</f>
        <v>0</v>
      </c>
      <c r="XCJ71" s="607"/>
      <c r="XCK71" s="598">
        <f t="shared" ref="XCK71" si="8193">XCK64-XCK69</f>
        <v>0</v>
      </c>
      <c r="XCL71" s="607"/>
      <c r="XCM71" s="598">
        <f t="shared" ref="XCM71" si="8194">XCM64-XCM69</f>
        <v>0</v>
      </c>
      <c r="XCN71" s="607"/>
      <c r="XCO71" s="598">
        <f t="shared" ref="XCO71" si="8195">XCO64-XCO69</f>
        <v>0</v>
      </c>
      <c r="XCP71" s="607"/>
      <c r="XCQ71" s="598">
        <f t="shared" ref="XCQ71" si="8196">XCQ64-XCQ69</f>
        <v>0</v>
      </c>
      <c r="XCR71" s="607"/>
      <c r="XCS71" s="598">
        <f t="shared" ref="XCS71" si="8197">XCS64-XCS69</f>
        <v>0</v>
      </c>
      <c r="XCT71" s="607"/>
      <c r="XCU71" s="598">
        <f t="shared" ref="XCU71" si="8198">XCU64-XCU69</f>
        <v>0</v>
      </c>
      <c r="XCV71" s="607"/>
      <c r="XCW71" s="598">
        <f t="shared" ref="XCW71" si="8199">XCW64-XCW69</f>
        <v>0</v>
      </c>
      <c r="XCX71" s="607"/>
      <c r="XCY71" s="598">
        <f t="shared" ref="XCY71" si="8200">XCY64-XCY69</f>
        <v>0</v>
      </c>
      <c r="XCZ71" s="607"/>
      <c r="XDA71" s="598">
        <f t="shared" ref="XDA71" si="8201">XDA64-XDA69</f>
        <v>0</v>
      </c>
      <c r="XDB71" s="607"/>
      <c r="XDC71" s="598">
        <f t="shared" ref="XDC71" si="8202">XDC64-XDC69</f>
        <v>0</v>
      </c>
      <c r="XDD71" s="607"/>
      <c r="XDE71" s="598">
        <f t="shared" ref="XDE71" si="8203">XDE64-XDE69</f>
        <v>0</v>
      </c>
      <c r="XDF71" s="607"/>
      <c r="XDG71" s="598">
        <f t="shared" ref="XDG71" si="8204">XDG64-XDG69</f>
        <v>0</v>
      </c>
      <c r="XDH71" s="607"/>
      <c r="XDI71" s="598">
        <f t="shared" ref="XDI71" si="8205">XDI64-XDI69</f>
        <v>0</v>
      </c>
      <c r="XDJ71" s="607"/>
      <c r="XDK71" s="598">
        <f t="shared" ref="XDK71" si="8206">XDK64-XDK69</f>
        <v>0</v>
      </c>
      <c r="XDL71" s="607"/>
      <c r="XDM71" s="598">
        <f t="shared" ref="XDM71" si="8207">XDM64-XDM69</f>
        <v>0</v>
      </c>
      <c r="XDN71" s="607"/>
      <c r="XDO71" s="598">
        <f t="shared" ref="XDO71" si="8208">XDO64-XDO69</f>
        <v>0</v>
      </c>
      <c r="XDP71" s="607"/>
      <c r="XDQ71" s="598">
        <f t="shared" ref="XDQ71" si="8209">XDQ64-XDQ69</f>
        <v>0</v>
      </c>
      <c r="XDR71" s="607"/>
      <c r="XDS71" s="598">
        <f t="shared" ref="XDS71" si="8210">XDS64-XDS69</f>
        <v>0</v>
      </c>
      <c r="XDT71" s="607"/>
      <c r="XDU71" s="598">
        <f t="shared" ref="XDU71" si="8211">XDU64-XDU69</f>
        <v>0</v>
      </c>
      <c r="XDV71" s="607"/>
      <c r="XDW71" s="598">
        <f t="shared" ref="XDW71" si="8212">XDW64-XDW69</f>
        <v>0</v>
      </c>
      <c r="XDX71" s="607"/>
      <c r="XDY71" s="598">
        <f t="shared" ref="XDY71" si="8213">XDY64-XDY69</f>
        <v>0</v>
      </c>
      <c r="XDZ71" s="607"/>
      <c r="XEA71" s="598">
        <f t="shared" ref="XEA71" si="8214">XEA64-XEA69</f>
        <v>0</v>
      </c>
      <c r="XEB71" s="607"/>
      <c r="XEC71" s="598">
        <f t="shared" ref="XEC71" si="8215">XEC64-XEC69</f>
        <v>0</v>
      </c>
      <c r="XED71" s="607"/>
      <c r="XEE71" s="598">
        <f t="shared" ref="XEE71" si="8216">XEE64-XEE69</f>
        <v>0</v>
      </c>
      <c r="XEF71" s="607"/>
      <c r="XEG71" s="598">
        <f t="shared" ref="XEG71" si="8217">XEG64-XEG69</f>
        <v>0</v>
      </c>
      <c r="XEH71" s="607"/>
      <c r="XEI71" s="598">
        <f t="shared" ref="XEI71" si="8218">XEI64-XEI69</f>
        <v>0</v>
      </c>
      <c r="XEJ71" s="607"/>
      <c r="XEK71" s="598">
        <f t="shared" ref="XEK71" si="8219">XEK64-XEK69</f>
        <v>0</v>
      </c>
      <c r="XEL71" s="607"/>
      <c r="XEM71" s="598">
        <f t="shared" ref="XEM71" si="8220">XEM64-XEM69</f>
        <v>0</v>
      </c>
      <c r="XEN71" s="607"/>
      <c r="XEO71" s="598">
        <f t="shared" ref="XEO71" si="8221">XEO64-XEO69</f>
        <v>0</v>
      </c>
      <c r="XEP71" s="607"/>
      <c r="XEQ71" s="598">
        <f t="shared" ref="XEQ71" si="8222">XEQ64-XEQ69</f>
        <v>0</v>
      </c>
      <c r="XER71" s="607"/>
      <c r="XES71" s="598">
        <f t="shared" ref="XES71" si="8223">XES64-XES69</f>
        <v>0</v>
      </c>
      <c r="XET71" s="607"/>
      <c r="XEU71" s="598">
        <f t="shared" ref="XEU71" si="8224">XEU64-XEU69</f>
        <v>0</v>
      </c>
      <c r="XEV71" s="607"/>
      <c r="XEW71" s="598">
        <f t="shared" ref="XEW71" si="8225">XEW64-XEW69</f>
        <v>0</v>
      </c>
      <c r="XEX71" s="607"/>
      <c r="XEY71" s="598">
        <f t="shared" ref="XEY71" si="8226">XEY64-XEY69</f>
        <v>0</v>
      </c>
      <c r="XEZ71" s="607"/>
      <c r="XFA71" s="598">
        <f t="shared" ref="XFA71" si="8227">XFA64-XFA69</f>
        <v>0</v>
      </c>
      <c r="XFB71" s="607"/>
      <c r="XFC71" s="598">
        <f t="shared" ref="XFC71" si="8228">XFC64-XFC69</f>
        <v>0</v>
      </c>
      <c r="XFD71" s="607"/>
    </row>
    <row r="72" spans="1:16384"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16384"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16384">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16384">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16384" ht="30" customHeight="1">
      <c r="A76" s="2649" t="s">
        <v>1214</v>
      </c>
      <c r="B76" s="2649"/>
      <c r="C76" s="2649"/>
      <c r="D76" s="2649"/>
      <c r="E76" s="2649"/>
      <c r="F76" s="2649"/>
      <c r="G76" s="2649"/>
      <c r="H76" s="2649"/>
      <c r="I76" s="2649"/>
      <c r="J76" s="2649"/>
      <c r="K76" s="2649"/>
      <c r="L76" s="2649"/>
      <c r="M76" s="2649"/>
      <c r="N76" s="2649"/>
      <c r="O76" s="2649"/>
      <c r="P76" s="2649"/>
      <c r="Q76" s="2649"/>
      <c r="R76" s="2649"/>
      <c r="S76" s="2649"/>
      <c r="T76" s="2649"/>
      <c r="U76" s="2649"/>
      <c r="V76" s="2649"/>
      <c r="W76" s="2649"/>
      <c r="X76" s="2649"/>
      <c r="Y76" s="2649"/>
      <c r="Z76" s="2649"/>
      <c r="AA76" s="2649"/>
      <c r="AB76" s="2649"/>
      <c r="AC76" s="2649"/>
      <c r="AD76" s="2649"/>
      <c r="AE76" s="2649"/>
      <c r="AF76" s="2649"/>
      <c r="AG76" s="2649"/>
      <c r="AH76" s="629"/>
      <c r="AI76" s="629"/>
    </row>
    <row r="77" spans="1:16384"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16384" hidden="1">
      <c r="C78" s="606"/>
    </row>
    <row r="79" spans="1:16384" hidden="1">
      <c r="C79" s="606"/>
    </row>
    <row r="80" spans="1:16384"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Q13" sqref="Q13"/>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50" t="s">
        <v>1295</v>
      </c>
      <c r="B1" s="2650"/>
      <c r="C1" s="2650"/>
      <c r="D1" s="2650"/>
      <c r="E1" s="2650"/>
      <c r="F1" s="2650"/>
      <c r="G1" s="2650"/>
      <c r="H1" s="2650"/>
      <c r="I1" s="2650"/>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Application!$B704</f>
        <v>SRO/Studio</v>
      </c>
      <c r="B4" s="947">
        <f>Application!$G704</f>
        <v>25</v>
      </c>
      <c r="C4" s="939">
        <f>Application!$O704</f>
        <v>591</v>
      </c>
      <c r="D4" s="940"/>
      <c r="E4" s="740">
        <v>1232</v>
      </c>
      <c r="F4" s="941">
        <f>$E4*$B4</f>
        <v>30800</v>
      </c>
      <c r="G4" s="942"/>
      <c r="H4" s="939">
        <f>IF($E4=0,0,MAX($E4-$C4,0))</f>
        <v>641</v>
      </c>
      <c r="I4" s="941">
        <f>IF($H4=0,0,($H4*$B4))</f>
        <v>16025</v>
      </c>
    </row>
    <row r="5" spans="1:9">
      <c r="A5" s="939" t="str">
        <f>Application!$B705</f>
        <v>SRO/Studio</v>
      </c>
      <c r="B5" s="947">
        <f>Application!$G705</f>
        <v>14</v>
      </c>
      <c r="C5" s="939">
        <f>Application!$O705</f>
        <v>750</v>
      </c>
      <c r="D5" s="940"/>
      <c r="E5" s="740"/>
      <c r="F5" s="941">
        <f t="shared" ref="F5:F28" si="0">$E5*$B5</f>
        <v>0</v>
      </c>
      <c r="G5" s="942"/>
      <c r="H5" s="939">
        <f t="shared" ref="H5:H28" si="1">IF($E5=0,0,MAX($E5-$C5,0))</f>
        <v>0</v>
      </c>
      <c r="I5" s="941">
        <f t="shared" ref="I5:I28" si="2">IF($H5=0,0,($H5*$B5))</f>
        <v>0</v>
      </c>
    </row>
    <row r="6" spans="1:9">
      <c r="A6" s="939" t="str">
        <f>Application!$B706</f>
        <v>SRO/Studio</v>
      </c>
      <c r="B6" s="947">
        <f>Application!$G706</f>
        <v>9</v>
      </c>
      <c r="C6" s="939">
        <f>Application!$O706</f>
        <v>1144</v>
      </c>
      <c r="D6" s="940"/>
      <c r="E6" s="740"/>
      <c r="F6" s="941">
        <f t="shared" si="0"/>
        <v>0</v>
      </c>
      <c r="G6" s="942"/>
      <c r="H6" s="939">
        <f t="shared" si="1"/>
        <v>0</v>
      </c>
      <c r="I6" s="941">
        <f t="shared" si="2"/>
        <v>0</v>
      </c>
    </row>
    <row r="7" spans="1:9">
      <c r="A7" s="939" t="str">
        <f>Application!$B707</f>
        <v>1 Bedroom</v>
      </c>
      <c r="B7" s="947">
        <f>Application!$G707</f>
        <v>21</v>
      </c>
      <c r="C7" s="939">
        <f>Application!$O707</f>
        <v>633</v>
      </c>
      <c r="D7" s="940"/>
      <c r="E7" s="740">
        <v>1522</v>
      </c>
      <c r="F7" s="941">
        <f t="shared" si="0"/>
        <v>31962</v>
      </c>
      <c r="G7" s="942"/>
      <c r="H7" s="939">
        <f t="shared" si="1"/>
        <v>889</v>
      </c>
      <c r="I7" s="941">
        <f t="shared" si="2"/>
        <v>18669</v>
      </c>
    </row>
    <row r="8" spans="1:9">
      <c r="A8" s="939" t="str">
        <f>Application!$B708</f>
        <v>1 Bedroom</v>
      </c>
      <c r="B8" s="947">
        <f>Application!$G708</f>
        <v>7</v>
      </c>
      <c r="C8" s="939">
        <f>Application!$O708</f>
        <v>795</v>
      </c>
      <c r="D8" s="940"/>
      <c r="E8" s="740"/>
      <c r="F8" s="941">
        <f t="shared" si="0"/>
        <v>0</v>
      </c>
      <c r="G8" s="942"/>
      <c r="H8" s="939">
        <f t="shared" si="1"/>
        <v>0</v>
      </c>
      <c r="I8" s="941">
        <f t="shared" si="2"/>
        <v>0</v>
      </c>
    </row>
    <row r="9" spans="1:9">
      <c r="A9" s="939" t="str">
        <f>Application!$B709</f>
        <v>1 Bedroom</v>
      </c>
      <c r="B9" s="947">
        <f>Application!$G709</f>
        <v>14</v>
      </c>
      <c r="C9" s="939">
        <f>Application!$O709</f>
        <v>1217</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((B4*C4)+(B5*C5)+(B6*C6)+(B7*C7)+(B8*C8)+(B9*C9))*12</f>
        <v>857604</v>
      </c>
      <c r="D30" s="940"/>
      <c r="E30" s="940"/>
      <c r="F30" s="945">
        <f>SUM(F4:F28)*12</f>
        <v>753144</v>
      </c>
      <c r="G30" s="946"/>
      <c r="H30" s="944"/>
      <c r="I30" s="945">
        <f>SUM(I4:I28)*12</f>
        <v>416328</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62" t="s">
        <v>1215</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2" t="s">
        <v>1813</v>
      </c>
      <c r="U7" s="2242"/>
      <c r="V7" s="2242"/>
      <c r="W7" s="2242"/>
      <c r="X7" s="2242"/>
      <c r="Y7" s="2242" t="s">
        <v>1976</v>
      </c>
      <c r="Z7" s="2242"/>
      <c r="AA7" s="2242"/>
      <c r="AB7" s="2242"/>
      <c r="AC7" s="2242"/>
      <c r="AD7" s="2242" t="s">
        <v>1512</v>
      </c>
      <c r="AE7" s="2242"/>
      <c r="AF7" s="2242"/>
      <c r="AG7" s="2242"/>
      <c r="AH7" s="2242"/>
      <c r="AI7" s="2242" t="s">
        <v>1977</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39" t="s">
        <v>565</v>
      </c>
      <c r="C11" s="2240"/>
      <c r="D11" s="2240"/>
      <c r="E11" s="2240"/>
      <c r="F11" s="2240"/>
      <c r="G11" s="2240"/>
      <c r="H11" s="2240"/>
      <c r="I11" s="2240"/>
      <c r="J11" s="2240"/>
      <c r="K11" s="2240"/>
      <c r="L11" s="2240"/>
      <c r="M11" s="2240"/>
      <c r="N11" s="2240"/>
      <c r="O11" s="2240"/>
      <c r="P11" s="2240"/>
      <c r="Q11" s="2240"/>
      <c r="R11" s="2240"/>
      <c r="S11" s="2241"/>
      <c r="T11" s="2279">
        <f>IF('Sources and Basis Breakdown'!F104=0,'Sources and Basis Breakdown'!E104,'Sources and Basis Breakdown'!F104)</f>
        <v>37349790</v>
      </c>
      <c r="U11" s="2267"/>
      <c r="V11" s="2267"/>
      <c r="W11" s="2267"/>
      <c r="X11" s="2267"/>
      <c r="Y11" s="2266">
        <f>IF('Sources and Basis Breakdown'!G104+'Sources and Basis Breakdown'!F104='Sources and Basis Breakdown'!E104,'Sources and Basis Breakdown'!G104,0)</f>
        <v>0</v>
      </c>
      <c r="Z11" s="2267"/>
      <c r="AA11" s="2267"/>
      <c r="AB11" s="2267"/>
      <c r="AC11" s="2267"/>
      <c r="AD11" s="2267">
        <f>IF('Sources and Basis Breakdown'!I104=0,'Sources and Basis Breakdown'!H104,'Sources and Basis Breakdown'!I104)</f>
        <v>0</v>
      </c>
      <c r="AE11" s="2267"/>
      <c r="AF11" s="2267"/>
      <c r="AG11" s="2267"/>
      <c r="AH11" s="2267"/>
      <c r="AI11" s="2267">
        <f>IF('Sources and Basis Breakdown'!I104+'Sources and Basis Breakdown'!J104='Sources and Basis Breakdown'!H104,'Sources and Basis Breakdown'!J104,0)</f>
        <v>0</v>
      </c>
      <c r="AJ11" s="2267"/>
      <c r="AK11" s="2267"/>
      <c r="AL11" s="2267"/>
      <c r="AM11" s="2267"/>
    </row>
    <row r="12" spans="1:40" ht="12.75">
      <c r="B12" s="2272" t="s">
        <v>495</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1931</v>
      </c>
      <c r="D13" s="2276"/>
      <c r="E13" s="2276"/>
      <c r="F13" s="2276"/>
      <c r="G13" s="2276"/>
      <c r="H13" s="2276"/>
      <c r="I13" s="2276"/>
      <c r="J13" s="2276"/>
      <c r="K13" s="2276"/>
      <c r="L13" s="2276"/>
      <c r="M13" s="2276"/>
      <c r="N13" s="2276"/>
      <c r="O13" s="2276"/>
      <c r="P13" s="2276"/>
      <c r="Q13" s="2276"/>
      <c r="R13" s="2276"/>
      <c r="S13" s="2277"/>
      <c r="T13" s="2268">
        <f>'Basis &amp; Credits'!T13</f>
        <v>0</v>
      </c>
      <c r="U13" s="2265"/>
      <c r="V13" s="2265"/>
      <c r="W13" s="2265"/>
      <c r="X13" s="2265"/>
      <c r="Y13" s="2268">
        <f>'Basis &amp; Credits'!Y13</f>
        <v>0</v>
      </c>
      <c r="Z13" s="2265"/>
      <c r="AA13" s="2265"/>
      <c r="AB13" s="2265"/>
      <c r="AC13" s="2265"/>
      <c r="AD13" s="2265">
        <f>'Basis &amp; Credits'!AD13</f>
        <v>0</v>
      </c>
      <c r="AE13" s="2265"/>
      <c r="AF13" s="2265"/>
      <c r="AG13" s="2265"/>
      <c r="AH13" s="2265"/>
      <c r="AI13" s="2265">
        <f>'Basis &amp; Credits'!AI13</f>
        <v>0</v>
      </c>
      <c r="AJ13" s="2265"/>
      <c r="AK13" s="2265"/>
      <c r="AL13" s="2265"/>
      <c r="AM13" s="2265"/>
    </row>
    <row r="14" spans="1:40" ht="12.75">
      <c r="B14" s="11"/>
      <c r="C14" s="2276" t="s">
        <v>839</v>
      </c>
      <c r="D14" s="2276"/>
      <c r="E14" s="2276"/>
      <c r="F14" s="2276"/>
      <c r="G14" s="2276"/>
      <c r="H14" s="2276"/>
      <c r="I14" s="2276"/>
      <c r="J14" s="2276"/>
      <c r="K14" s="2276"/>
      <c r="L14" s="2276"/>
      <c r="M14" s="2276"/>
      <c r="N14" s="2276"/>
      <c r="O14" s="2276"/>
      <c r="P14" s="2276"/>
      <c r="Q14" s="2276"/>
      <c r="R14" s="2276"/>
      <c r="S14" s="2277"/>
      <c r="T14" s="1714">
        <f>'Basis &amp; Credits'!T14</f>
        <v>0</v>
      </c>
      <c r="U14" s="1733"/>
      <c r="V14" s="1733"/>
      <c r="W14" s="1733"/>
      <c r="X14" s="1733"/>
      <c r="Y14" s="1714">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276" t="s">
        <v>840</v>
      </c>
      <c r="D15" s="2276"/>
      <c r="E15" s="2276"/>
      <c r="F15" s="2276"/>
      <c r="G15" s="2276"/>
      <c r="H15" s="2276"/>
      <c r="I15" s="2276"/>
      <c r="J15" s="2276"/>
      <c r="K15" s="2276"/>
      <c r="L15" s="2276"/>
      <c r="M15" s="2276"/>
      <c r="N15" s="2276"/>
      <c r="O15" s="2276"/>
      <c r="P15" s="2276"/>
      <c r="Q15" s="2276"/>
      <c r="R15" s="2276"/>
      <c r="S15" s="2277"/>
      <c r="T15" s="1714">
        <f>'Basis &amp; Credits'!T15</f>
        <v>0</v>
      </c>
      <c r="U15" s="1733"/>
      <c r="V15" s="1733"/>
      <c r="W15" s="1733"/>
      <c r="X15" s="1733"/>
      <c r="Y15" s="1714">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275" t="s">
        <v>1115</v>
      </c>
      <c r="D16" s="2275"/>
      <c r="E16" s="2275"/>
      <c r="F16" s="2275"/>
      <c r="G16" s="2275"/>
      <c r="H16" s="2275"/>
      <c r="I16" s="2275"/>
      <c r="J16" s="2275"/>
      <c r="K16" s="2275"/>
      <c r="L16" s="2275"/>
      <c r="M16" s="2275"/>
      <c r="N16" s="2275"/>
      <c r="O16" s="2275"/>
      <c r="P16" s="2275"/>
      <c r="Q16" s="2275"/>
      <c r="R16" s="2275"/>
      <c r="S16" s="2278"/>
      <c r="T16" s="1714">
        <f>'Basis &amp; Credits'!T16</f>
        <v>0</v>
      </c>
      <c r="U16" s="1733"/>
      <c r="V16" s="1733"/>
      <c r="W16" s="1733"/>
      <c r="X16" s="1733"/>
      <c r="Y16" s="1714">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276" t="s">
        <v>841</v>
      </c>
      <c r="D17" s="2276"/>
      <c r="E17" s="2276"/>
      <c r="F17" s="2276"/>
      <c r="G17" s="2276"/>
      <c r="H17" s="2276"/>
      <c r="I17" s="2276"/>
      <c r="J17" s="2276"/>
      <c r="K17" s="2276"/>
      <c r="L17" s="2276"/>
      <c r="M17" s="2276"/>
      <c r="N17" s="2276"/>
      <c r="O17" s="2276"/>
      <c r="P17" s="2276"/>
      <c r="Q17" s="2276"/>
      <c r="R17" s="2276"/>
      <c r="S17" s="2277"/>
      <c r="T17" s="1714">
        <f>'Basis &amp; Credits'!T17</f>
        <v>0</v>
      </c>
      <c r="U17" s="1733"/>
      <c r="V17" s="1733"/>
      <c r="W17" s="1733"/>
      <c r="X17" s="1733"/>
      <c r="Y17" s="1714">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29"/>
      <c r="C18" s="2275" t="s">
        <v>1517</v>
      </c>
      <c r="D18" s="2276"/>
      <c r="E18" s="2276"/>
      <c r="F18" s="2276"/>
      <c r="G18" s="2276"/>
      <c r="H18" s="2276"/>
      <c r="I18" s="2276"/>
      <c r="J18" s="2276"/>
      <c r="K18" s="2276"/>
      <c r="L18" s="2276"/>
      <c r="M18" s="2276"/>
      <c r="N18" s="2276"/>
      <c r="O18" s="2276"/>
      <c r="P18" s="2276"/>
      <c r="Q18" s="2276"/>
      <c r="R18" s="2276"/>
      <c r="S18" s="2277"/>
      <c r="T18" s="1712">
        <f>'Basis &amp; Credits'!T18</f>
        <v>0</v>
      </c>
      <c r="U18" s="1713"/>
      <c r="V18" s="1713"/>
      <c r="W18" s="1713"/>
      <c r="X18" s="1714"/>
      <c r="Y18" s="1714">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768"/>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14">
        <f>'Basis &amp; Credits'!T19</f>
        <v>0</v>
      </c>
      <c r="U19" s="1733"/>
      <c r="V19" s="1733"/>
      <c r="W19" s="1733"/>
      <c r="X19" s="1733"/>
      <c r="Y19" s="1714">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2.75">
      <c r="B20" s="2239" t="s">
        <v>842</v>
      </c>
      <c r="C20" s="2240"/>
      <c r="D20" s="2240"/>
      <c r="E20" s="2240"/>
      <c r="F20" s="2240"/>
      <c r="G20" s="2240"/>
      <c r="H20" s="2240"/>
      <c r="I20" s="2240"/>
      <c r="J20" s="2240"/>
      <c r="K20" s="2240"/>
      <c r="L20" s="2240"/>
      <c r="M20" s="2240"/>
      <c r="N20" s="2240"/>
      <c r="O20" s="2240"/>
      <c r="P20" s="2240"/>
      <c r="Q20" s="2240"/>
      <c r="R20" s="2240"/>
      <c r="S20" s="2241"/>
      <c r="T20" s="2234">
        <f>SUM(T13:X19)</f>
        <v>0</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39" t="s">
        <v>1930</v>
      </c>
      <c r="C21" s="2240"/>
      <c r="D21" s="2240"/>
      <c r="E21" s="2240"/>
      <c r="F21" s="2240"/>
      <c r="G21" s="2240"/>
      <c r="H21" s="2240"/>
      <c r="I21" s="2240"/>
      <c r="J21" s="2240"/>
      <c r="K21" s="2240"/>
      <c r="L21" s="2240"/>
      <c r="M21" s="2240"/>
      <c r="N21" s="2240"/>
      <c r="O21" s="2240"/>
      <c r="P21" s="2240"/>
      <c r="Q21" s="2240"/>
      <c r="R21" s="2240"/>
      <c r="S21" s="2241"/>
      <c r="T21" s="1714">
        <f>'Basis &amp; Credits'!E21</f>
        <v>0</v>
      </c>
      <c r="U21" s="1733"/>
      <c r="V21" s="1733"/>
      <c r="W21" s="1733"/>
      <c r="X21" s="1733"/>
      <c r="Y21" s="1714">
        <f>'Basis &amp; Credits'!J21</f>
        <v>0</v>
      </c>
      <c r="Z21" s="1733"/>
      <c r="AA21" s="1733"/>
      <c r="AB21" s="1733"/>
      <c r="AC21" s="1733"/>
      <c r="AD21" s="1733">
        <f>'Basis &amp; Credits'!O21</f>
        <v>0</v>
      </c>
      <c r="AE21" s="1733"/>
      <c r="AF21" s="1733"/>
      <c r="AG21" s="1733"/>
      <c r="AH21" s="1733"/>
      <c r="AI21" s="1733">
        <f>'Basis &amp; Credits'!T21</f>
        <v>15982265</v>
      </c>
      <c r="AJ21" s="1733"/>
      <c r="AK21" s="1733"/>
      <c r="AL21" s="1733"/>
      <c r="AM21" s="1733"/>
    </row>
    <row r="22" spans="1:39" ht="12.75">
      <c r="B22" s="2239" t="s">
        <v>843</v>
      </c>
      <c r="C22" s="2240"/>
      <c r="D22" s="2240"/>
      <c r="E22" s="2240"/>
      <c r="F22" s="2240"/>
      <c r="G22" s="2240"/>
      <c r="H22" s="2240"/>
      <c r="I22" s="2240"/>
      <c r="J22" s="2240"/>
      <c r="K22" s="2240"/>
      <c r="L22" s="2240"/>
      <c r="M22" s="2240"/>
      <c r="N22" s="2240"/>
      <c r="O22" s="2240"/>
      <c r="P22" s="2240"/>
      <c r="Q22" s="2240"/>
      <c r="R22" s="2240"/>
      <c r="S22" s="2241"/>
      <c r="T22" s="2280">
        <f>(T20+T21)*-1</f>
        <v>0</v>
      </c>
      <c r="U22" s="2281"/>
      <c r="V22" s="2281"/>
      <c r="W22" s="2281"/>
      <c r="X22" s="2281"/>
      <c r="Y22" s="2280">
        <f>(Y20+Y21)*-1</f>
        <v>0</v>
      </c>
      <c r="Z22" s="2281"/>
      <c r="AA22" s="2281"/>
      <c r="AB22" s="2281"/>
      <c r="AC22" s="2281"/>
      <c r="AD22" s="2280">
        <f>(AD20+AD21)*-1</f>
        <v>0</v>
      </c>
      <c r="AE22" s="2281"/>
      <c r="AF22" s="2281"/>
      <c r="AG22" s="2281"/>
      <c r="AH22" s="2281"/>
      <c r="AI22" s="2280">
        <f>(AI20+AI21)*-1</f>
        <v>-15982265</v>
      </c>
      <c r="AJ22" s="2281"/>
      <c r="AK22" s="2281"/>
      <c r="AL22" s="2281"/>
      <c r="AM22" s="2281"/>
    </row>
    <row r="23" spans="1:39" ht="12.75">
      <c r="A23" s="2"/>
      <c r="B23" s="2297" t="s">
        <v>844</v>
      </c>
      <c r="C23" s="2298"/>
      <c r="D23" s="2298"/>
      <c r="E23" s="2298"/>
      <c r="F23" s="2298"/>
      <c r="G23" s="2298"/>
      <c r="H23" s="2298"/>
      <c r="I23" s="2298"/>
      <c r="J23" s="2298"/>
      <c r="K23" s="2298"/>
      <c r="L23" s="2298"/>
      <c r="M23" s="2298"/>
      <c r="N23" s="2298"/>
      <c r="O23" s="2298"/>
      <c r="P23" s="2298"/>
      <c r="Q23" s="2298"/>
      <c r="R23" s="2298"/>
      <c r="S23" s="2299"/>
      <c r="T23" s="2234">
        <f>T11+T22</f>
        <v>37349790</v>
      </c>
      <c r="U23" s="2235"/>
      <c r="V23" s="2235"/>
      <c r="W23" s="2235"/>
      <c r="X23" s="2235"/>
      <c r="Y23" s="2234">
        <f>Y11+Y22</f>
        <v>0</v>
      </c>
      <c r="Z23" s="2235"/>
      <c r="AA23" s="2235"/>
      <c r="AB23" s="2235"/>
      <c r="AC23" s="2235"/>
      <c r="AD23" s="2234">
        <f>AD11+AD22</f>
        <v>0</v>
      </c>
      <c r="AE23" s="2235"/>
      <c r="AF23" s="2235"/>
      <c r="AG23" s="2235"/>
      <c r="AH23" s="2235"/>
      <c r="AI23" s="2234">
        <f>AI11+AI22</f>
        <v>-15982265</v>
      </c>
      <c r="AJ23" s="2235"/>
      <c r="AK23" s="2235"/>
      <c r="AL23" s="2235"/>
      <c r="AM23" s="2235"/>
    </row>
    <row r="24" spans="1:39" ht="12.75">
      <c r="B24" s="2239" t="s">
        <v>1348</v>
      </c>
      <c r="C24" s="2240"/>
      <c r="D24" s="2240"/>
      <c r="E24" s="2240"/>
      <c r="F24" s="2240"/>
      <c r="G24" s="2240"/>
      <c r="H24" s="2240"/>
      <c r="I24" s="2240"/>
      <c r="J24" s="2240"/>
      <c r="K24" s="2240"/>
      <c r="L24" s="2240"/>
      <c r="M24" s="2240"/>
      <c r="N24" s="2240"/>
      <c r="O24" s="2240"/>
      <c r="P24" s="2240"/>
      <c r="Q24" s="2240"/>
      <c r="R24" s="2240"/>
      <c r="S24" s="2241"/>
      <c r="T24" s="2300">
        <f>Application!AD991</f>
        <v>0</v>
      </c>
      <c r="U24" s="2301"/>
      <c r="V24" s="2301"/>
      <c r="W24" s="2301"/>
      <c r="X24" s="2301"/>
      <c r="Y24" s="2301"/>
      <c r="Z24" s="2301"/>
      <c r="AA24" s="2301"/>
      <c r="AB24" s="2301"/>
      <c r="AC24" s="2301"/>
      <c r="AD24" s="2301"/>
      <c r="AE24" s="2301"/>
      <c r="AF24" s="2301"/>
      <c r="AG24" s="2301"/>
      <c r="AH24" s="2301"/>
      <c r="AI24" s="2301"/>
      <c r="AJ24" s="2301"/>
      <c r="AK24" s="2301"/>
      <c r="AL24" s="2301"/>
      <c r="AM24" s="2234"/>
    </row>
    <row r="25" spans="1:39" ht="12.75">
      <c r="B25" s="2291" t="s">
        <v>1975</v>
      </c>
      <c r="C25" s="2292"/>
      <c r="D25" s="2292"/>
      <c r="E25" s="2292"/>
      <c r="F25" s="2292"/>
      <c r="G25" s="2292"/>
      <c r="H25" s="2292"/>
      <c r="I25" s="2292"/>
      <c r="J25" s="2292"/>
      <c r="K25" s="2292"/>
      <c r="L25" s="2292"/>
      <c r="M25" s="2292"/>
      <c r="N25" s="2292"/>
      <c r="O25" s="2292"/>
      <c r="P25" s="2292"/>
      <c r="Q25" s="2292"/>
      <c r="R25" s="2292"/>
      <c r="S25" s="2293"/>
      <c r="T25" s="2282">
        <v>1</v>
      </c>
      <c r="U25" s="2283"/>
      <c r="V25" s="2283"/>
      <c r="W25" s="2283"/>
      <c r="X25" s="2286"/>
      <c r="Y25" s="2282">
        <v>1</v>
      </c>
      <c r="Z25" s="2283"/>
      <c r="AA25" s="2283"/>
      <c r="AB25" s="2283"/>
      <c r="AC25" s="2286"/>
      <c r="AD25" s="2282">
        <v>1</v>
      </c>
      <c r="AE25" s="2283"/>
      <c r="AF25" s="2283"/>
      <c r="AG25" s="2283"/>
      <c r="AH25" s="2286"/>
      <c r="AI25" s="2282">
        <v>1</v>
      </c>
      <c r="AJ25" s="2283"/>
      <c r="AK25" s="2283"/>
      <c r="AL25" s="2283"/>
      <c r="AM25" s="2286"/>
    </row>
    <row r="26" spans="1:39" ht="12.75">
      <c r="B26" s="2239" t="s">
        <v>845</v>
      </c>
      <c r="C26" s="2240"/>
      <c r="D26" s="2240"/>
      <c r="E26" s="2240"/>
      <c r="F26" s="2240"/>
      <c r="G26" s="2240"/>
      <c r="H26" s="2240"/>
      <c r="I26" s="2240"/>
      <c r="J26" s="2240"/>
      <c r="K26" s="2240"/>
      <c r="L26" s="2240"/>
      <c r="M26" s="2240"/>
      <c r="N26" s="2240"/>
      <c r="O26" s="2240"/>
      <c r="P26" s="2240"/>
      <c r="Q26" s="2240"/>
      <c r="R26" s="2240"/>
      <c r="S26" s="2241"/>
      <c r="T26" s="2287">
        <f>T23*T25</f>
        <v>37349790</v>
      </c>
      <c r="U26" s="2288"/>
      <c r="V26" s="2288"/>
      <c r="W26" s="2288"/>
      <c r="X26" s="2288"/>
      <c r="Y26" s="2287">
        <f>Y23*Y25</f>
        <v>0</v>
      </c>
      <c r="Z26" s="2288"/>
      <c r="AA26" s="2288"/>
      <c r="AB26" s="2288"/>
      <c r="AC26" s="2288"/>
      <c r="AD26" s="2287">
        <f>AD23*AD25</f>
        <v>0</v>
      </c>
      <c r="AE26" s="2288"/>
      <c r="AF26" s="2288"/>
      <c r="AG26" s="2288"/>
      <c r="AH26" s="2288"/>
      <c r="AI26" s="2287">
        <f>AI23*AI25</f>
        <v>-15982265</v>
      </c>
      <c r="AJ26" s="2288"/>
      <c r="AK26" s="2288"/>
      <c r="AL26" s="2288"/>
      <c r="AM26" s="2288"/>
    </row>
    <row r="27" spans="1:39" ht="12.75">
      <c r="A27" s="7"/>
      <c r="B27" s="2294" t="s">
        <v>976</v>
      </c>
      <c r="C27" s="2295"/>
      <c r="D27" s="2295"/>
      <c r="E27" s="2295"/>
      <c r="F27" s="2295"/>
      <c r="G27" s="2295"/>
      <c r="H27" s="2295"/>
      <c r="I27" s="2295"/>
      <c r="J27" s="2295"/>
      <c r="K27" s="2295"/>
      <c r="L27" s="2295"/>
      <c r="M27" s="2295"/>
      <c r="N27" s="2295"/>
      <c r="O27" s="2295"/>
      <c r="P27" s="2295"/>
      <c r="Q27" s="2295"/>
      <c r="R27" s="2295"/>
      <c r="S27" s="2296"/>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923</v>
      </c>
      <c r="C28" s="2240"/>
      <c r="D28" s="2240"/>
      <c r="E28" s="2240"/>
      <c r="F28" s="2240"/>
      <c r="G28" s="2240"/>
      <c r="H28" s="2240"/>
      <c r="I28" s="2240"/>
      <c r="J28" s="2240"/>
      <c r="K28" s="2240"/>
      <c r="L28" s="2240"/>
      <c r="M28" s="2240"/>
      <c r="N28" s="2240"/>
      <c r="O28" s="2240"/>
      <c r="P28" s="2240"/>
      <c r="Q28" s="2240"/>
      <c r="R28" s="2240"/>
      <c r="S28" s="2241"/>
      <c r="T28" s="1879">
        <f>IF(ISERROR((T26*T27)),0,(T26*T27))</f>
        <v>37349790</v>
      </c>
      <c r="U28" s="2256"/>
      <c r="V28" s="2256"/>
      <c r="W28" s="2256"/>
      <c r="X28" s="2256"/>
      <c r="Y28" s="1879">
        <f>IF(ISERROR((Y26*Y27)),0,(Y26*Y27))</f>
        <v>0</v>
      </c>
      <c r="Z28" s="2256"/>
      <c r="AA28" s="2256"/>
      <c r="AB28" s="2256"/>
      <c r="AC28" s="2256"/>
      <c r="AD28" s="1879">
        <f>IF(ISERROR((AD26*AD27)),0,(AD26*AD27))</f>
        <v>0</v>
      </c>
      <c r="AE28" s="2256"/>
      <c r="AF28" s="2256"/>
      <c r="AG28" s="2256"/>
      <c r="AH28" s="2256"/>
      <c r="AI28" s="1879">
        <f>IF(ISERROR((AI26*AI27)),0,(AI26*AI27))</f>
        <v>-15982265</v>
      </c>
      <c r="AJ28" s="2256"/>
      <c r="AK28" s="2256"/>
      <c r="AL28" s="2256"/>
      <c r="AM28" s="2256"/>
    </row>
    <row r="29" spans="1:39" ht="12.75">
      <c r="B29" s="2239" t="s">
        <v>687</v>
      </c>
      <c r="C29" s="2240"/>
      <c r="D29" s="2240"/>
      <c r="E29" s="2240"/>
      <c r="F29" s="2240"/>
      <c r="G29" s="2240"/>
      <c r="H29" s="2240"/>
      <c r="I29" s="2240"/>
      <c r="J29" s="2240"/>
      <c r="K29" s="2240"/>
      <c r="L29" s="2240"/>
      <c r="M29" s="2240"/>
      <c r="N29" s="2240"/>
      <c r="O29" s="2240"/>
      <c r="P29" s="2240"/>
      <c r="Q29" s="2240"/>
      <c r="R29" s="2240"/>
      <c r="S29" s="2241"/>
      <c r="T29" s="2300">
        <f>T28+Y28+AD28+AI28</f>
        <v>21367525</v>
      </c>
      <c r="U29" s="2301"/>
      <c r="V29" s="2301"/>
      <c r="W29" s="2301"/>
      <c r="X29" s="2301"/>
      <c r="Y29" s="2301"/>
      <c r="Z29" s="2301"/>
      <c r="AA29" s="2301"/>
      <c r="AB29" s="2301"/>
      <c r="AC29" s="2301"/>
      <c r="AD29" s="2301"/>
      <c r="AE29" s="2301"/>
      <c r="AF29" s="2301"/>
      <c r="AG29" s="2301"/>
      <c r="AH29" s="2301"/>
      <c r="AI29" s="2301"/>
      <c r="AJ29" s="2301"/>
      <c r="AK29" s="2301"/>
      <c r="AL29" s="2301"/>
      <c r="AM29" s="2234"/>
    </row>
    <row r="30" spans="1:39" ht="12.75" customHeight="1">
      <c r="B30" s="2651"/>
      <c r="C30" s="2651"/>
      <c r="D30" s="2651"/>
      <c r="E30" s="2651"/>
      <c r="F30" s="2651"/>
      <c r="G30" s="2651"/>
      <c r="H30" s="2651"/>
      <c r="I30" s="2651"/>
      <c r="J30" s="2651"/>
      <c r="K30" s="2651"/>
      <c r="L30" s="2651"/>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2" t="s">
        <v>1812</v>
      </c>
      <c r="Z35" s="2242"/>
      <c r="AA35" s="2242"/>
      <c r="AB35" s="2242"/>
      <c r="AC35" s="2242"/>
      <c r="AD35" s="2224" t="s">
        <v>46</v>
      </c>
      <c r="AE35" s="2224"/>
      <c r="AF35" s="2224"/>
      <c r="AG35" s="2224"/>
      <c r="AH35" s="22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0" ht="12.75" customHeight="1">
      <c r="A38" s="6"/>
      <c r="B38" s="2239" t="s">
        <v>923</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0</v>
      </c>
      <c r="Z38" s="2235"/>
      <c r="AA38" s="2235"/>
      <c r="AB38" s="2235"/>
      <c r="AC38" s="2235"/>
      <c r="AD38" s="2235">
        <f>IF(T24&gt;=(T23+Y23+AD23+AI23),AD28+AI28,0)</f>
        <v>0</v>
      </c>
      <c r="AE38" s="2235"/>
      <c r="AF38" s="2235"/>
      <c r="AG38" s="2235"/>
      <c r="AH38" s="2235"/>
    </row>
    <row r="39" spans="1:40" ht="12.75">
      <c r="B39" s="2239" t="s">
        <v>835</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233">
        <v>0.09</v>
      </c>
      <c r="Z39" s="2233"/>
      <c r="AA39" s="2233"/>
      <c r="AB39" s="2233"/>
      <c r="AC39" s="2233"/>
      <c r="AD39" s="2233">
        <f>'Basis &amp; Credits'!AD39:AH39</f>
        <v>0.04</v>
      </c>
      <c r="AE39" s="2233"/>
      <c r="AF39" s="2233"/>
      <c r="AG39" s="2233"/>
      <c r="AH39" s="2233"/>
    </row>
    <row r="40" spans="1:40"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0</v>
      </c>
      <c r="Z40" s="2235"/>
      <c r="AA40" s="2235"/>
      <c r="AB40" s="2235"/>
      <c r="AC40" s="2235"/>
      <c r="AD40" s="2234">
        <f>ROUND(AD38*AD39,0)</f>
        <v>0</v>
      </c>
      <c r="AE40" s="2235"/>
      <c r="AF40" s="2235"/>
      <c r="AG40" s="2235"/>
      <c r="AH40" s="2235"/>
    </row>
    <row r="41" spans="1:40" ht="12.75">
      <c r="B41" s="2239" t="s">
        <v>681</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IF((Y40+AD40)&gt;2500000,2500000,Y40+AD40)</f>
        <v>0</v>
      </c>
      <c r="Z41" s="2237"/>
      <c r="AA41" s="2237"/>
      <c r="AB41" s="2237"/>
      <c r="AC41" s="2237"/>
      <c r="AD41" s="2237"/>
      <c r="AE41" s="2237"/>
      <c r="AF41" s="2237"/>
      <c r="AG41" s="2237"/>
      <c r="AH41" s="2238"/>
    </row>
    <row r="42" spans="1:40" ht="12.75" customHeight="1">
      <c r="A42" s="6"/>
      <c r="B42" s="2255" t="s">
        <v>1287</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30">
        <f>'Sources and Uses Budget'!B104-'Sources and Uses Budget'!$B$15</f>
        <v>40224290</v>
      </c>
      <c r="AC46" s="2231"/>
      <c r="AD46" s="2231"/>
      <c r="AE46" s="2231"/>
      <c r="AF46" s="2232"/>
    </row>
    <row r="47" spans="1:40" ht="12.75" customHeight="1">
      <c r="D47" s="6" t="s">
        <v>917</v>
      </c>
      <c r="AB47" s="2230">
        <f>Application!AG642-MIN('Sources and Uses Budget'!B15,Application!AG385)</f>
        <v>0</v>
      </c>
      <c r="AC47" s="2231"/>
      <c r="AD47" s="2231"/>
      <c r="AE47" s="2231"/>
      <c r="AF47" s="2232"/>
    </row>
    <row r="48" spans="1:40" ht="12.75">
      <c r="D48" s="6" t="s">
        <v>421</v>
      </c>
      <c r="AB48" s="2230">
        <f>AB46-AB47</f>
        <v>40224290</v>
      </c>
      <c r="AC48" s="2231"/>
      <c r="AD48" s="2231"/>
      <c r="AE48" s="2231"/>
      <c r="AF48" s="2232"/>
    </row>
    <row r="49" spans="1:40" ht="12.75">
      <c r="D49" s="6" t="s">
        <v>956</v>
      </c>
      <c r="X49" s="2"/>
      <c r="Y49" s="2"/>
      <c r="Z49" s="2"/>
      <c r="AA49" s="409"/>
      <c r="AB49" s="2249"/>
      <c r="AC49" s="2250"/>
      <c r="AD49" s="2250"/>
      <c r="AE49" s="2250"/>
      <c r="AF49" s="2251"/>
    </row>
    <row r="50" spans="1:40" s="515" customFormat="1" ht="15" customHeight="1">
      <c r="A50" s="2"/>
      <c r="B50" s="2"/>
      <c r="C50" s="2"/>
      <c r="D50" s="272"/>
      <c r="E50" s="2260" t="s">
        <v>1505</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78"/>
      <c r="AB50" s="778"/>
      <c r="AC50" s="778"/>
      <c r="AD50" s="778"/>
      <c r="AE50" s="778"/>
      <c r="AF50" s="778"/>
      <c r="AG50" s="2"/>
      <c r="AH50" s="2"/>
      <c r="AI50" s="2"/>
      <c r="AJ50" s="2"/>
      <c r="AK50" s="2"/>
      <c r="AL50" s="2"/>
      <c r="AM50" s="2"/>
      <c r="AN50" s="2"/>
    </row>
    <row r="51" spans="1:40" s="515"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30">
        <f>ROUND(IF(ISERROR((AB48/AB49)),0,(AB48/AB49)),0)</f>
        <v>0</v>
      </c>
      <c r="AC53" s="2231"/>
      <c r="AD53" s="2231"/>
      <c r="AE53" s="2231"/>
      <c r="AF53" s="2232"/>
    </row>
    <row r="54" spans="1:40" ht="12.75" customHeight="1">
      <c r="D54" s="6" t="s">
        <v>619</v>
      </c>
      <c r="AB54" s="2230">
        <f>(AB53/10)</f>
        <v>0</v>
      </c>
      <c r="AC54" s="2231"/>
      <c r="AD54" s="2231"/>
      <c r="AE54" s="2231"/>
      <c r="AF54" s="2232"/>
    </row>
    <row r="55" spans="1:40" ht="12.75">
      <c r="D55" s="6" t="s">
        <v>378</v>
      </c>
      <c r="AB55" s="2257">
        <f>(IF((Y41&lt;AB54),Y41,AB54))</f>
        <v>0</v>
      </c>
      <c r="AC55" s="2258"/>
      <c r="AD55" s="2258"/>
      <c r="AE55" s="2258"/>
      <c r="AF55" s="2259"/>
    </row>
    <row r="56" spans="1:40" ht="12.75">
      <c r="D56" s="6" t="s">
        <v>117</v>
      </c>
      <c r="AB56" s="2230">
        <f>ROUND((10*AB55*AB49),0)</f>
        <v>0</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8">
        <f>AB48-AB56</f>
        <v>40224290</v>
      </c>
      <c r="AC58" s="2228"/>
      <c r="AD58" s="2228"/>
      <c r="AE58" s="2228"/>
      <c r="AF58" s="222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5" t="s">
        <v>1978</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29" t="s">
        <v>330</v>
      </c>
      <c r="Z62" s="2229"/>
      <c r="AA62" s="2229"/>
      <c r="AB62" s="2229"/>
      <c r="AC62" s="2229"/>
      <c r="AD62" s="2229" t="s">
        <v>46</v>
      </c>
      <c r="AE62" s="2229"/>
      <c r="AF62" s="2229"/>
      <c r="AG62" s="2229"/>
      <c r="AH62" s="2229"/>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45">
        <f>Y28</f>
        <v>0</v>
      </c>
      <c r="Z63" s="2252"/>
      <c r="AA63" s="2252"/>
      <c r="AB63" s="2252"/>
      <c r="AC63" s="2252"/>
      <c r="AD63" s="1745">
        <f>AI28</f>
        <v>-15982265</v>
      </c>
      <c r="AE63" s="2252"/>
      <c r="AF63" s="2252"/>
      <c r="AG63" s="2252"/>
      <c r="AH63" s="2252"/>
    </row>
    <row r="64" spans="1:40" ht="15" customHeight="1">
      <c r="C64" s="6"/>
      <c r="E64" s="2226" t="s">
        <v>1425</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48">
        <v>0.3</v>
      </c>
      <c r="Z66" s="2248"/>
      <c r="AA66" s="2248"/>
      <c r="AB66" s="2248"/>
      <c r="AC66" s="2248"/>
      <c r="AD66" s="2248">
        <v>0.13</v>
      </c>
      <c r="AE66" s="2248"/>
      <c r="AF66" s="2248"/>
      <c r="AG66" s="2248"/>
      <c r="AH66" s="2248"/>
    </row>
    <row r="67" spans="1:40" ht="12.75">
      <c r="C67" s="6"/>
      <c r="D67" s="6" t="s">
        <v>1043</v>
      </c>
      <c r="Y67" s="1745">
        <f>ROUND(Y63*Y66,0)</f>
        <v>0</v>
      </c>
      <c r="Z67" s="2252"/>
      <c r="AA67" s="2252"/>
      <c r="AB67" s="2252"/>
      <c r="AC67" s="2252"/>
      <c r="AD67" s="1745" t="str">
        <f>IF(OR(Application!D211="At-Risk",Application!D211="At-Risk/Located in Rural Census Tract",Application!D214="At-Risk"),ROUND(AD63*AD66,0),"$0")</f>
        <v>$0</v>
      </c>
      <c r="AE67" s="2253"/>
      <c r="AF67" s="2253"/>
      <c r="AG67" s="2253"/>
      <c r="AH67" s="2253"/>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1973</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803"/>
      <c r="AB71" s="803"/>
      <c r="AC71" s="803"/>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803"/>
      <c r="AB72" s="803"/>
      <c r="AC72" s="803"/>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47">
        <f>ROUND(IF(ISERROR((AB58/AB70)),0,(AB58/AB70)),0)</f>
        <v>0</v>
      </c>
      <c r="AC75" s="2247"/>
      <c r="AD75" s="2247"/>
      <c r="AE75" s="2247"/>
      <c r="AF75" s="2247"/>
    </row>
    <row r="76" spans="1:40" ht="12.75" customHeight="1">
      <c r="C76" s="6"/>
      <c r="D76" s="6" t="s">
        <v>115</v>
      </c>
      <c r="AB76" s="2244">
        <f>IF((Y67+AD67&lt;AB75),Y67+AD67,AB75)</f>
        <v>0</v>
      </c>
      <c r="AC76" s="2245"/>
      <c r="AD76" s="2245"/>
      <c r="AE76" s="2245"/>
      <c r="AF76" s="2246"/>
    </row>
    <row r="77" spans="1:40" ht="12.75" customHeight="1">
      <c r="C77" s="6"/>
      <c r="D77" s="6" t="s">
        <v>1044</v>
      </c>
      <c r="AB77" s="2243">
        <f>AB76*AB70</f>
        <v>0</v>
      </c>
      <c r="AC77" s="2243"/>
      <c r="AD77" s="2243"/>
      <c r="AE77" s="2243"/>
      <c r="AF77" s="2243"/>
    </row>
    <row r="78" spans="1:40" ht="12.75" customHeight="1">
      <c r="C78" s="6"/>
      <c r="D78" s="6"/>
      <c r="AB78" s="934"/>
      <c r="AC78" s="934"/>
      <c r="AD78" s="934"/>
      <c r="AE78" s="934"/>
      <c r="AF78" s="934"/>
    </row>
    <row r="79" spans="1:40" ht="12.75" customHeight="1">
      <c r="A79" s="1"/>
      <c r="B79" s="1"/>
      <c r="C79" s="1"/>
      <c r="D79" s="6" t="s">
        <v>116</v>
      </c>
      <c r="AB79" s="2228">
        <f>AB48-(AB56+AB77)</f>
        <v>40224290</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62" t="s">
        <v>1506</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2" t="s">
        <v>1813</v>
      </c>
      <c r="U7" s="2242"/>
      <c r="V7" s="2242"/>
      <c r="W7" s="2242"/>
      <c r="X7" s="2242"/>
      <c r="Y7" s="2242" t="s">
        <v>1976</v>
      </c>
      <c r="Z7" s="2242"/>
      <c r="AA7" s="2242"/>
      <c r="AB7" s="2242"/>
      <c r="AC7" s="2242"/>
      <c r="AD7" s="2242" t="s">
        <v>1512</v>
      </c>
      <c r="AE7" s="2242"/>
      <c r="AF7" s="2242"/>
      <c r="AG7" s="2242"/>
      <c r="AH7" s="2242"/>
      <c r="AI7" s="2242" t="s">
        <v>1977</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39" t="s">
        <v>565</v>
      </c>
      <c r="C11" s="2240"/>
      <c r="D11" s="2240"/>
      <c r="E11" s="2240"/>
      <c r="F11" s="2240"/>
      <c r="G11" s="2240"/>
      <c r="H11" s="2240"/>
      <c r="I11" s="2240"/>
      <c r="J11" s="2240"/>
      <c r="K11" s="2240"/>
      <c r="L11" s="2240"/>
      <c r="M11" s="2240"/>
      <c r="N11" s="2240"/>
      <c r="O11" s="2240"/>
      <c r="P11" s="2240"/>
      <c r="Q11" s="2240"/>
      <c r="R11" s="2240"/>
      <c r="S11" s="2241"/>
      <c r="T11" s="2279">
        <f>IF('Sources and Basis Breakdown'!F104=0,'Sources and Basis Breakdown'!E104,'Sources and Basis Breakdown'!F104)</f>
        <v>37349790</v>
      </c>
      <c r="U11" s="2267"/>
      <c r="V11" s="2267"/>
      <c r="W11" s="2267"/>
      <c r="X11" s="2267"/>
      <c r="Y11" s="2266">
        <f>IF('Sources and Basis Breakdown'!G104+'Sources and Basis Breakdown'!F104='Sources and Basis Breakdown'!E104,'Sources and Basis Breakdown'!G104,0)</f>
        <v>0</v>
      </c>
      <c r="Z11" s="2267"/>
      <c r="AA11" s="2267"/>
      <c r="AB11" s="2267"/>
      <c r="AC11" s="2267"/>
      <c r="AD11" s="2267">
        <f>IF('Sources and Basis Breakdown'!I104=0,'Sources and Basis Breakdown'!H104,'Sources and Basis Breakdown'!I104)</f>
        <v>0</v>
      </c>
      <c r="AE11" s="2267"/>
      <c r="AF11" s="2267"/>
      <c r="AG11" s="2267"/>
      <c r="AH11" s="2267"/>
      <c r="AI11" s="2267">
        <f>IF('Sources and Basis Breakdown'!I104+'Sources and Basis Breakdown'!J104='Sources and Basis Breakdown'!H104,'Sources and Basis Breakdown'!J104,0)</f>
        <v>0</v>
      </c>
      <c r="AJ11" s="2267"/>
      <c r="AK11" s="2267"/>
      <c r="AL11" s="2267"/>
      <c r="AM11" s="2267"/>
    </row>
    <row r="12" spans="1:40" ht="12.75">
      <c r="B12" s="2272" t="s">
        <v>495</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1931</v>
      </c>
      <c r="D13" s="2276"/>
      <c r="E13" s="2276"/>
      <c r="F13" s="2276"/>
      <c r="G13" s="2276"/>
      <c r="H13" s="2276"/>
      <c r="I13" s="2276"/>
      <c r="J13" s="2276"/>
      <c r="K13" s="2276"/>
      <c r="L13" s="2276"/>
      <c r="M13" s="2276"/>
      <c r="N13" s="2276"/>
      <c r="O13" s="2276"/>
      <c r="P13" s="2276"/>
      <c r="Q13" s="2276"/>
      <c r="R13" s="2276"/>
      <c r="S13" s="2277"/>
      <c r="T13" s="2268">
        <f>'Basis &amp; Credits'!T13</f>
        <v>0</v>
      </c>
      <c r="U13" s="2265"/>
      <c r="V13" s="2265"/>
      <c r="W13" s="2265"/>
      <c r="X13" s="2265"/>
      <c r="Y13" s="2268">
        <f>'Basis &amp; Credits'!Y13</f>
        <v>0</v>
      </c>
      <c r="Z13" s="2265"/>
      <c r="AA13" s="2265"/>
      <c r="AB13" s="2265"/>
      <c r="AC13" s="2265"/>
      <c r="AD13" s="2265">
        <f>'Basis &amp; Credits'!AD13</f>
        <v>0</v>
      </c>
      <c r="AE13" s="2265"/>
      <c r="AF13" s="2265"/>
      <c r="AG13" s="2265"/>
      <c r="AH13" s="2265"/>
      <c r="AI13" s="2265">
        <f>'Basis &amp; Credits'!AI13</f>
        <v>0</v>
      </c>
      <c r="AJ13" s="2265"/>
      <c r="AK13" s="2265"/>
      <c r="AL13" s="2265"/>
      <c r="AM13" s="2265"/>
    </row>
    <row r="14" spans="1:40" ht="12.75">
      <c r="B14" s="11"/>
      <c r="C14" s="2276" t="s">
        <v>839</v>
      </c>
      <c r="D14" s="2276"/>
      <c r="E14" s="2276"/>
      <c r="F14" s="2276"/>
      <c r="G14" s="2276"/>
      <c r="H14" s="2276"/>
      <c r="I14" s="2276"/>
      <c r="J14" s="2276"/>
      <c r="K14" s="2276"/>
      <c r="L14" s="2276"/>
      <c r="M14" s="2276"/>
      <c r="N14" s="2276"/>
      <c r="O14" s="2276"/>
      <c r="P14" s="2276"/>
      <c r="Q14" s="2276"/>
      <c r="R14" s="2276"/>
      <c r="S14" s="2277"/>
      <c r="T14" s="1714">
        <f>'Basis &amp; Credits'!T14</f>
        <v>0</v>
      </c>
      <c r="U14" s="1733"/>
      <c r="V14" s="1733"/>
      <c r="W14" s="1733"/>
      <c r="X14" s="1733"/>
      <c r="Y14" s="1714">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276" t="s">
        <v>840</v>
      </c>
      <c r="D15" s="2276"/>
      <c r="E15" s="2276"/>
      <c r="F15" s="2276"/>
      <c r="G15" s="2276"/>
      <c r="H15" s="2276"/>
      <c r="I15" s="2276"/>
      <c r="J15" s="2276"/>
      <c r="K15" s="2276"/>
      <c r="L15" s="2276"/>
      <c r="M15" s="2276"/>
      <c r="N15" s="2276"/>
      <c r="O15" s="2276"/>
      <c r="P15" s="2276"/>
      <c r="Q15" s="2276"/>
      <c r="R15" s="2276"/>
      <c r="S15" s="2277"/>
      <c r="T15" s="1714">
        <f>'Basis &amp; Credits'!T15</f>
        <v>0</v>
      </c>
      <c r="U15" s="1733"/>
      <c r="V15" s="1733"/>
      <c r="W15" s="1733"/>
      <c r="X15" s="1733"/>
      <c r="Y15" s="1714">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275" t="s">
        <v>1115</v>
      </c>
      <c r="D16" s="2275"/>
      <c r="E16" s="2275"/>
      <c r="F16" s="2275"/>
      <c r="G16" s="2275"/>
      <c r="H16" s="2275"/>
      <c r="I16" s="2275"/>
      <c r="J16" s="2275"/>
      <c r="K16" s="2275"/>
      <c r="L16" s="2275"/>
      <c r="M16" s="2275"/>
      <c r="N16" s="2275"/>
      <c r="O16" s="2275"/>
      <c r="P16" s="2275"/>
      <c r="Q16" s="2275"/>
      <c r="R16" s="2275"/>
      <c r="S16" s="2278"/>
      <c r="T16" s="1714">
        <f>'Basis &amp; Credits'!T16</f>
        <v>0</v>
      </c>
      <c r="U16" s="1733"/>
      <c r="V16" s="1733"/>
      <c r="W16" s="1733"/>
      <c r="X16" s="1733"/>
      <c r="Y16" s="1714">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276" t="s">
        <v>841</v>
      </c>
      <c r="D17" s="2276"/>
      <c r="E17" s="2276"/>
      <c r="F17" s="2276"/>
      <c r="G17" s="2276"/>
      <c r="H17" s="2276"/>
      <c r="I17" s="2276"/>
      <c r="J17" s="2276"/>
      <c r="K17" s="2276"/>
      <c r="L17" s="2276"/>
      <c r="M17" s="2276"/>
      <c r="N17" s="2276"/>
      <c r="O17" s="2276"/>
      <c r="P17" s="2276"/>
      <c r="Q17" s="2276"/>
      <c r="R17" s="2276"/>
      <c r="S17" s="2277"/>
      <c r="T17" s="1714">
        <f>'Basis &amp; Credits'!T17</f>
        <v>0</v>
      </c>
      <c r="U17" s="1733"/>
      <c r="V17" s="1733"/>
      <c r="W17" s="1733"/>
      <c r="X17" s="1733"/>
      <c r="Y17" s="1714">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29"/>
      <c r="C18" s="2275" t="s">
        <v>1517</v>
      </c>
      <c r="D18" s="2276"/>
      <c r="E18" s="2276"/>
      <c r="F18" s="2276"/>
      <c r="G18" s="2276"/>
      <c r="H18" s="2276"/>
      <c r="I18" s="2276"/>
      <c r="J18" s="2276"/>
      <c r="K18" s="2276"/>
      <c r="L18" s="2276"/>
      <c r="M18" s="2276"/>
      <c r="N18" s="2276"/>
      <c r="O18" s="2276"/>
      <c r="P18" s="2276"/>
      <c r="Q18" s="2276"/>
      <c r="R18" s="2276"/>
      <c r="S18" s="2277"/>
      <c r="T18" s="1712">
        <f>'Basis &amp; Credits'!T18</f>
        <v>0</v>
      </c>
      <c r="U18" s="1713"/>
      <c r="V18" s="1713"/>
      <c r="W18" s="1713"/>
      <c r="X18" s="1714"/>
      <c r="Y18" s="1714">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768"/>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14">
        <f>'Basis &amp; Credits'!T19</f>
        <v>0</v>
      </c>
      <c r="U19" s="1733"/>
      <c r="V19" s="1733"/>
      <c r="W19" s="1733"/>
      <c r="X19" s="1733"/>
      <c r="Y19" s="1714">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2.75">
      <c r="B20" s="2239" t="s">
        <v>842</v>
      </c>
      <c r="C20" s="2240"/>
      <c r="D20" s="2240"/>
      <c r="E20" s="2240"/>
      <c r="F20" s="2240"/>
      <c r="G20" s="2240"/>
      <c r="H20" s="2240"/>
      <c r="I20" s="2240"/>
      <c r="J20" s="2240"/>
      <c r="K20" s="2240"/>
      <c r="L20" s="2240"/>
      <c r="M20" s="2240"/>
      <c r="N20" s="2240"/>
      <c r="O20" s="2240"/>
      <c r="P20" s="2240"/>
      <c r="Q20" s="2240"/>
      <c r="R20" s="2240"/>
      <c r="S20" s="2241"/>
      <c r="T20" s="2234">
        <f>SUM(T13:X19)</f>
        <v>0</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39" t="s">
        <v>1930</v>
      </c>
      <c r="C21" s="2240"/>
      <c r="D21" s="2240"/>
      <c r="E21" s="2240"/>
      <c r="F21" s="2240"/>
      <c r="G21" s="2240"/>
      <c r="H21" s="2240"/>
      <c r="I21" s="2240"/>
      <c r="J21" s="2240"/>
      <c r="K21" s="2240"/>
      <c r="L21" s="2240"/>
      <c r="M21" s="2240"/>
      <c r="N21" s="2240"/>
      <c r="O21" s="2240"/>
      <c r="P21" s="2240"/>
      <c r="Q21" s="2240"/>
      <c r="R21" s="2240"/>
      <c r="S21" s="2241"/>
      <c r="T21" s="1714">
        <f>'Basis &amp; Credits'!T21</f>
        <v>15982265</v>
      </c>
      <c r="U21" s="1733"/>
      <c r="V21" s="1733"/>
      <c r="W21" s="1733"/>
      <c r="X21" s="1733"/>
      <c r="Y21" s="1714">
        <f>'Basis &amp; Credits'!Y21</f>
        <v>0</v>
      </c>
      <c r="Z21" s="1733"/>
      <c r="AA21" s="1733"/>
      <c r="AB21" s="1733"/>
      <c r="AC21" s="1733"/>
      <c r="AD21" s="1733">
        <f>'Basis &amp; Credits'!AD21</f>
        <v>0</v>
      </c>
      <c r="AE21" s="1733"/>
      <c r="AF21" s="1733"/>
      <c r="AG21" s="1733"/>
      <c r="AH21" s="1733"/>
      <c r="AI21" s="1733">
        <f>'Basis &amp; Credits'!AI21</f>
        <v>0</v>
      </c>
      <c r="AJ21" s="1733"/>
      <c r="AK21" s="1733"/>
      <c r="AL21" s="1733"/>
      <c r="AM21" s="1733"/>
    </row>
    <row r="22" spans="1:39" ht="12.75">
      <c r="B22" s="2239" t="s">
        <v>843</v>
      </c>
      <c r="C22" s="2240"/>
      <c r="D22" s="2240"/>
      <c r="E22" s="2240"/>
      <c r="F22" s="2240"/>
      <c r="G22" s="2240"/>
      <c r="H22" s="2240"/>
      <c r="I22" s="2240"/>
      <c r="J22" s="2240"/>
      <c r="K22" s="2240"/>
      <c r="L22" s="2240"/>
      <c r="M22" s="2240"/>
      <c r="N22" s="2240"/>
      <c r="O22" s="2240"/>
      <c r="P22" s="2240"/>
      <c r="Q22" s="2240"/>
      <c r="R22" s="2240"/>
      <c r="S22" s="2241"/>
      <c r="T22" s="2280">
        <f>(T20+T21)*-1</f>
        <v>-15982265</v>
      </c>
      <c r="U22" s="2281"/>
      <c r="V22" s="2281"/>
      <c r="W22" s="2281"/>
      <c r="X22" s="2281"/>
      <c r="Y22" s="2280">
        <f>(Y20+Y21)*-1</f>
        <v>0</v>
      </c>
      <c r="Z22" s="2281"/>
      <c r="AA22" s="2281"/>
      <c r="AB22" s="2281"/>
      <c r="AC22" s="2281"/>
      <c r="AD22" s="2280">
        <f>(AD20+AD21)*-1</f>
        <v>0</v>
      </c>
      <c r="AE22" s="2281"/>
      <c r="AF22" s="2281"/>
      <c r="AG22" s="2281"/>
      <c r="AH22" s="2281"/>
      <c r="AI22" s="2280">
        <f>(AI20+AI21)*-1</f>
        <v>0</v>
      </c>
      <c r="AJ22" s="2281"/>
      <c r="AK22" s="2281"/>
      <c r="AL22" s="2281"/>
      <c r="AM22" s="2281"/>
    </row>
    <row r="23" spans="1:39" ht="12.75">
      <c r="A23" s="2"/>
      <c r="B23" s="2297" t="s">
        <v>844</v>
      </c>
      <c r="C23" s="2298"/>
      <c r="D23" s="2298"/>
      <c r="E23" s="2298"/>
      <c r="F23" s="2298"/>
      <c r="G23" s="2298"/>
      <c r="H23" s="2298"/>
      <c r="I23" s="2298"/>
      <c r="J23" s="2298"/>
      <c r="K23" s="2298"/>
      <c r="L23" s="2298"/>
      <c r="M23" s="2298"/>
      <c r="N23" s="2298"/>
      <c r="O23" s="2298"/>
      <c r="P23" s="2298"/>
      <c r="Q23" s="2298"/>
      <c r="R23" s="2298"/>
      <c r="S23" s="2299"/>
      <c r="T23" s="2234">
        <f>T11+T22</f>
        <v>21367525</v>
      </c>
      <c r="U23" s="2235"/>
      <c r="V23" s="2235"/>
      <c r="W23" s="2235"/>
      <c r="X23" s="2235"/>
      <c r="Y23" s="2234">
        <f>Y11+Y22</f>
        <v>0</v>
      </c>
      <c r="Z23" s="2235"/>
      <c r="AA23" s="2235"/>
      <c r="AB23" s="2235"/>
      <c r="AC23" s="2235"/>
      <c r="AD23" s="2234">
        <f>AD11+AD22</f>
        <v>0</v>
      </c>
      <c r="AE23" s="2235"/>
      <c r="AF23" s="2235"/>
      <c r="AG23" s="2235"/>
      <c r="AH23" s="2235"/>
      <c r="AI23" s="2234">
        <f>AI11+AI22</f>
        <v>0</v>
      </c>
      <c r="AJ23" s="2235"/>
      <c r="AK23" s="2235"/>
      <c r="AL23" s="2235"/>
      <c r="AM23" s="2235"/>
    </row>
    <row r="24" spans="1:39" ht="12.75">
      <c r="B24" s="2239" t="s">
        <v>1348</v>
      </c>
      <c r="C24" s="2240"/>
      <c r="D24" s="2240"/>
      <c r="E24" s="2240"/>
      <c r="F24" s="2240"/>
      <c r="G24" s="2240"/>
      <c r="H24" s="2240"/>
      <c r="I24" s="2240"/>
      <c r="J24" s="2240"/>
      <c r="K24" s="2240"/>
      <c r="L24" s="2240"/>
      <c r="M24" s="2240"/>
      <c r="N24" s="2240"/>
      <c r="O24" s="2240"/>
      <c r="P24" s="2240"/>
      <c r="Q24" s="2240"/>
      <c r="R24" s="2240"/>
      <c r="S24" s="2241"/>
      <c r="T24" s="2300">
        <f>Application!AD991</f>
        <v>0</v>
      </c>
      <c r="U24" s="2301"/>
      <c r="V24" s="2301"/>
      <c r="W24" s="2301"/>
      <c r="X24" s="2301"/>
      <c r="Y24" s="2301"/>
      <c r="Z24" s="2301"/>
      <c r="AA24" s="2301"/>
      <c r="AB24" s="2301"/>
      <c r="AC24" s="2301"/>
      <c r="AD24" s="2301"/>
      <c r="AE24" s="2301"/>
      <c r="AF24" s="2301"/>
      <c r="AG24" s="2301"/>
      <c r="AH24" s="2301"/>
      <c r="AI24" s="2301"/>
      <c r="AJ24" s="2301"/>
      <c r="AK24" s="2301"/>
      <c r="AL24" s="2301"/>
      <c r="AM24" s="2234"/>
    </row>
    <row r="25" spans="1:39" ht="12.75">
      <c r="B25" s="2291" t="s">
        <v>1975</v>
      </c>
      <c r="C25" s="2292"/>
      <c r="D25" s="2292"/>
      <c r="E25" s="2292"/>
      <c r="F25" s="2292"/>
      <c r="G25" s="2292"/>
      <c r="H25" s="2292"/>
      <c r="I25" s="2292"/>
      <c r="J25" s="2292"/>
      <c r="K25" s="2292"/>
      <c r="L25" s="2292"/>
      <c r="M25" s="2292"/>
      <c r="N25" s="2292"/>
      <c r="O25" s="2292"/>
      <c r="P25" s="2292"/>
      <c r="Q25" s="2292"/>
      <c r="R25" s="2292"/>
      <c r="S25" s="2293"/>
      <c r="T25" s="2282">
        <v>1</v>
      </c>
      <c r="U25" s="2283"/>
      <c r="V25" s="2283"/>
      <c r="W25" s="2283"/>
      <c r="X25" s="2283"/>
      <c r="Y25" s="2282">
        <v>1</v>
      </c>
      <c r="Z25" s="2283"/>
      <c r="AA25" s="2283"/>
      <c r="AB25" s="2283"/>
      <c r="AC25" s="2286"/>
      <c r="AD25" s="2282">
        <v>1</v>
      </c>
      <c r="AE25" s="2283"/>
      <c r="AF25" s="2283"/>
      <c r="AG25" s="2283"/>
      <c r="AH25" s="2286"/>
      <c r="AI25" s="2282">
        <v>1</v>
      </c>
      <c r="AJ25" s="2283"/>
      <c r="AK25" s="2283"/>
      <c r="AL25" s="2283"/>
      <c r="AM25" s="2286"/>
    </row>
    <row r="26" spans="1:39" ht="12.75">
      <c r="B26" s="2239" t="s">
        <v>845</v>
      </c>
      <c r="C26" s="2240"/>
      <c r="D26" s="2240"/>
      <c r="E26" s="2240"/>
      <c r="F26" s="2240"/>
      <c r="G26" s="2240"/>
      <c r="H26" s="2240"/>
      <c r="I26" s="2240"/>
      <c r="J26" s="2240"/>
      <c r="K26" s="2240"/>
      <c r="L26" s="2240"/>
      <c r="M26" s="2240"/>
      <c r="N26" s="2240"/>
      <c r="O26" s="2240"/>
      <c r="P26" s="2240"/>
      <c r="Q26" s="2240"/>
      <c r="R26" s="2240"/>
      <c r="S26" s="2241"/>
      <c r="T26" s="2287">
        <f>T23*T25</f>
        <v>21367525</v>
      </c>
      <c r="U26" s="2288"/>
      <c r="V26" s="2288"/>
      <c r="W26" s="2288"/>
      <c r="X26" s="2288"/>
      <c r="Y26" s="2287">
        <f>Y23*Y25</f>
        <v>0</v>
      </c>
      <c r="Z26" s="2288"/>
      <c r="AA26" s="2288"/>
      <c r="AB26" s="2288"/>
      <c r="AC26" s="2288"/>
      <c r="AD26" s="2287">
        <f>AD23*AD25</f>
        <v>0</v>
      </c>
      <c r="AE26" s="2288"/>
      <c r="AF26" s="2288"/>
      <c r="AG26" s="2288"/>
      <c r="AH26" s="2288"/>
      <c r="AI26" s="2287">
        <f>AI23*AI25</f>
        <v>0</v>
      </c>
      <c r="AJ26" s="2288"/>
      <c r="AK26" s="2288"/>
      <c r="AL26" s="2288"/>
      <c r="AM26" s="2288"/>
    </row>
    <row r="27" spans="1:39" ht="12.75">
      <c r="A27" s="7"/>
      <c r="B27" s="2294" t="s">
        <v>976</v>
      </c>
      <c r="C27" s="2295"/>
      <c r="D27" s="2295"/>
      <c r="E27" s="2295"/>
      <c r="F27" s="2295"/>
      <c r="G27" s="2295"/>
      <c r="H27" s="2295"/>
      <c r="I27" s="2295"/>
      <c r="J27" s="2295"/>
      <c r="K27" s="2295"/>
      <c r="L27" s="2295"/>
      <c r="M27" s="2295"/>
      <c r="N27" s="2295"/>
      <c r="O27" s="2295"/>
      <c r="P27" s="2295"/>
      <c r="Q27" s="2295"/>
      <c r="R27" s="2295"/>
      <c r="S27" s="2296"/>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923</v>
      </c>
      <c r="C28" s="2240"/>
      <c r="D28" s="2240"/>
      <c r="E28" s="2240"/>
      <c r="F28" s="2240"/>
      <c r="G28" s="2240"/>
      <c r="H28" s="2240"/>
      <c r="I28" s="2240"/>
      <c r="J28" s="2240"/>
      <c r="K28" s="2240"/>
      <c r="L28" s="2240"/>
      <c r="M28" s="2240"/>
      <c r="N28" s="2240"/>
      <c r="O28" s="2240"/>
      <c r="P28" s="2240"/>
      <c r="Q28" s="2240"/>
      <c r="R28" s="2240"/>
      <c r="S28" s="2241"/>
      <c r="T28" s="1879">
        <f>IF(ISERROR((T26*T27)),0,(T26*T27))</f>
        <v>21367525</v>
      </c>
      <c r="U28" s="2256"/>
      <c r="V28" s="2256"/>
      <c r="W28" s="2256"/>
      <c r="X28" s="2256"/>
      <c r="Y28" s="1879">
        <f>IF(ISERROR((Y26*Y27)),0,(Y26*Y27))</f>
        <v>0</v>
      </c>
      <c r="Z28" s="2256"/>
      <c r="AA28" s="2256"/>
      <c r="AB28" s="2256"/>
      <c r="AC28" s="2256"/>
      <c r="AD28" s="1879">
        <f>IF(ISERROR((AD26*AD27)),0,(AD26*AD27))</f>
        <v>0</v>
      </c>
      <c r="AE28" s="2256"/>
      <c r="AF28" s="2256"/>
      <c r="AG28" s="2256"/>
      <c r="AH28" s="2256"/>
      <c r="AI28" s="1879">
        <f>IF(ISERROR((AI26*AI27)),0,(AI26*AI27))</f>
        <v>0</v>
      </c>
      <c r="AJ28" s="2256"/>
      <c r="AK28" s="2256"/>
      <c r="AL28" s="2256"/>
      <c r="AM28" s="2256"/>
    </row>
    <row r="29" spans="1:39" ht="12.75">
      <c r="B29" s="2239" t="s">
        <v>687</v>
      </c>
      <c r="C29" s="2240"/>
      <c r="D29" s="2240"/>
      <c r="E29" s="2240"/>
      <c r="F29" s="2240"/>
      <c r="G29" s="2240"/>
      <c r="H29" s="2240"/>
      <c r="I29" s="2240"/>
      <c r="J29" s="2240"/>
      <c r="K29" s="2240"/>
      <c r="L29" s="2240"/>
      <c r="M29" s="2240"/>
      <c r="N29" s="2240"/>
      <c r="O29" s="2240"/>
      <c r="P29" s="2240"/>
      <c r="Q29" s="2240"/>
      <c r="R29" s="2240"/>
      <c r="S29" s="2241"/>
      <c r="T29" s="2300">
        <f>T28+Y28+AD28+AI28</f>
        <v>21367525</v>
      </c>
      <c r="U29" s="2301"/>
      <c r="V29" s="2301"/>
      <c r="W29" s="2301"/>
      <c r="X29" s="2301"/>
      <c r="Y29" s="2301"/>
      <c r="Z29" s="2301"/>
      <c r="AA29" s="2301"/>
      <c r="AB29" s="2301"/>
      <c r="AC29" s="2301"/>
      <c r="AD29" s="2301"/>
      <c r="AE29" s="2301"/>
      <c r="AF29" s="2301"/>
      <c r="AG29" s="2301"/>
      <c r="AH29" s="2301"/>
      <c r="AI29" s="2301"/>
      <c r="AJ29" s="2301"/>
      <c r="AK29" s="2301"/>
      <c r="AL29" s="2301"/>
      <c r="AM29" s="2234"/>
    </row>
    <row r="30" spans="1:39" ht="12.75" customHeight="1">
      <c r="B30" s="2651"/>
      <c r="C30" s="2651"/>
      <c r="D30" s="2651"/>
      <c r="E30" s="2651"/>
      <c r="F30" s="2651"/>
      <c r="G30" s="2651"/>
      <c r="H30" s="2651"/>
      <c r="I30" s="2651"/>
      <c r="J30" s="2651"/>
      <c r="K30" s="2651"/>
      <c r="L30" s="2651"/>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2" t="s">
        <v>1812</v>
      </c>
      <c r="Z35" s="2242"/>
      <c r="AA35" s="2242"/>
      <c r="AB35" s="2242"/>
      <c r="AC35" s="2242"/>
      <c r="AD35" s="2224" t="s">
        <v>46</v>
      </c>
      <c r="AE35" s="2224"/>
      <c r="AF35" s="2224"/>
      <c r="AG35" s="2224"/>
      <c r="AH35" s="22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0" ht="12.75" customHeight="1">
      <c r="A38" s="6"/>
      <c r="B38" s="2239" t="s">
        <v>923</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0</v>
      </c>
      <c r="Z38" s="2235"/>
      <c r="AA38" s="2235"/>
      <c r="AB38" s="2235"/>
      <c r="AC38" s="2235"/>
      <c r="AD38" s="2235">
        <f>IF(T24&gt;=(T23+Y23+AD23+AI23),AD28+AI28,0)</f>
        <v>0</v>
      </c>
      <c r="AE38" s="2235"/>
      <c r="AF38" s="2235"/>
      <c r="AG38" s="2235"/>
      <c r="AH38" s="2235"/>
    </row>
    <row r="39" spans="1:40" ht="12.75">
      <c r="B39" s="2239" t="s">
        <v>835</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233">
        <v>0.09</v>
      </c>
      <c r="Z39" s="2233"/>
      <c r="AA39" s="2233"/>
      <c r="AB39" s="2233"/>
      <c r="AC39" s="2233"/>
      <c r="AD39" s="2233">
        <f>'Basis &amp; Credits'!AD39:AH39</f>
        <v>0.04</v>
      </c>
      <c r="AE39" s="2233"/>
      <c r="AF39" s="2233"/>
      <c r="AG39" s="2233"/>
      <c r="AH39" s="2233"/>
    </row>
    <row r="40" spans="1:40"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0</v>
      </c>
      <c r="Z40" s="2235"/>
      <c r="AA40" s="2235"/>
      <c r="AB40" s="2235"/>
      <c r="AC40" s="2235"/>
      <c r="AD40" s="2234">
        <f>ROUND(AD38*AD39,0)</f>
        <v>0</v>
      </c>
      <c r="AE40" s="2235"/>
      <c r="AF40" s="2235"/>
      <c r="AG40" s="2235"/>
      <c r="AH40" s="2235"/>
    </row>
    <row r="41" spans="1:40" ht="12.75">
      <c r="B41" s="2239" t="s">
        <v>681</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IF((Y40+AD40)&gt;2500000,2500000,Y40+AD40)</f>
        <v>0</v>
      </c>
      <c r="Z41" s="2237"/>
      <c r="AA41" s="2237"/>
      <c r="AB41" s="2237"/>
      <c r="AC41" s="2237"/>
      <c r="AD41" s="2237"/>
      <c r="AE41" s="2237"/>
      <c r="AF41" s="2237"/>
      <c r="AG41" s="2237"/>
      <c r="AH41" s="2238"/>
    </row>
    <row r="42" spans="1:40" ht="12.75" customHeight="1">
      <c r="A42" s="6"/>
      <c r="B42" s="2255" t="s">
        <v>1287</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30">
        <f>'Sources and Uses Budget'!B104-'Sources and Uses Budget'!$B$15</f>
        <v>40224290</v>
      </c>
      <c r="AC46" s="2231"/>
      <c r="AD46" s="2231"/>
      <c r="AE46" s="2231"/>
      <c r="AF46" s="2232"/>
    </row>
    <row r="47" spans="1:40" ht="12.75" customHeight="1">
      <c r="D47" s="6" t="s">
        <v>917</v>
      </c>
      <c r="AB47" s="2230">
        <f>Application!AG642-MIN('Sources and Uses Budget'!B15,Application!AG385)</f>
        <v>0</v>
      </c>
      <c r="AC47" s="2231"/>
      <c r="AD47" s="2231"/>
      <c r="AE47" s="2231"/>
      <c r="AF47" s="2232"/>
    </row>
    <row r="48" spans="1:40" ht="12.75">
      <c r="D48" s="6" t="s">
        <v>421</v>
      </c>
      <c r="AB48" s="2230">
        <f>AB46-AB47</f>
        <v>40224290</v>
      </c>
      <c r="AC48" s="2231"/>
      <c r="AD48" s="2231"/>
      <c r="AE48" s="2231"/>
      <c r="AF48" s="2232"/>
    </row>
    <row r="49" spans="1:40" ht="12.75">
      <c r="D49" s="6" t="s">
        <v>956</v>
      </c>
      <c r="X49" s="2"/>
      <c r="Y49" s="2"/>
      <c r="Z49" s="2"/>
      <c r="AA49" s="409"/>
      <c r="AB49" s="2249"/>
      <c r="AC49" s="2250"/>
      <c r="AD49" s="2250"/>
      <c r="AE49" s="2250"/>
      <c r="AF49" s="2251"/>
    </row>
    <row r="50" spans="1:40" s="515" customFormat="1" ht="15" customHeight="1">
      <c r="A50" s="2"/>
      <c r="B50" s="2"/>
      <c r="C50" s="2"/>
      <c r="D50" s="272"/>
      <c r="E50" s="2260" t="s">
        <v>1505</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78"/>
      <c r="AB50" s="778"/>
      <c r="AC50" s="778"/>
      <c r="AD50" s="778"/>
      <c r="AE50" s="778"/>
      <c r="AF50" s="778"/>
      <c r="AG50" s="2"/>
      <c r="AH50" s="2"/>
      <c r="AI50" s="2"/>
      <c r="AJ50" s="2"/>
      <c r="AK50" s="2"/>
      <c r="AL50" s="2"/>
      <c r="AM50" s="2"/>
      <c r="AN50" s="2"/>
    </row>
    <row r="51" spans="1:40" s="515"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30">
        <f>ROUND(IF(ISERROR((AB48/AB49)),0,(AB48/AB49)),0)</f>
        <v>0</v>
      </c>
      <c r="AC53" s="2231"/>
      <c r="AD53" s="2231"/>
      <c r="AE53" s="2231"/>
      <c r="AF53" s="2232"/>
    </row>
    <row r="54" spans="1:40" ht="12.75" customHeight="1">
      <c r="D54" s="6" t="s">
        <v>619</v>
      </c>
      <c r="AB54" s="2230">
        <f>(AB53/10)</f>
        <v>0</v>
      </c>
      <c r="AC54" s="2231"/>
      <c r="AD54" s="2231"/>
      <c r="AE54" s="2231"/>
      <c r="AF54" s="2232"/>
    </row>
    <row r="55" spans="1:40" ht="12.75">
      <c r="D55" s="6" t="s">
        <v>378</v>
      </c>
      <c r="AB55" s="2257">
        <f>(IF((Y41&lt;AB54),Y41,AB54))</f>
        <v>0</v>
      </c>
      <c r="AC55" s="2258"/>
      <c r="AD55" s="2258"/>
      <c r="AE55" s="2258"/>
      <c r="AF55" s="2259"/>
    </row>
    <row r="56" spans="1:40" ht="12.75">
      <c r="D56" s="6" t="s">
        <v>117</v>
      </c>
      <c r="AB56" s="2230">
        <f>ROUND((10*AB55*AB49),0)</f>
        <v>0</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8">
        <f>AB48-AB56</f>
        <v>40224290</v>
      </c>
      <c r="AC58" s="2228"/>
      <c r="AD58" s="2228"/>
      <c r="AE58" s="2228"/>
      <c r="AF58" s="222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5" t="s">
        <v>1978</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29" t="s">
        <v>330</v>
      </c>
      <c r="Z62" s="2229"/>
      <c r="AA62" s="2229"/>
      <c r="AB62" s="2229"/>
      <c r="AC62" s="2229"/>
      <c r="AD62" s="2229" t="s">
        <v>46</v>
      </c>
      <c r="AE62" s="2229"/>
      <c r="AF62" s="2229"/>
      <c r="AG62" s="2229"/>
      <c r="AH62" s="2229"/>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45">
        <f>Y28</f>
        <v>0</v>
      </c>
      <c r="Z63" s="2252"/>
      <c r="AA63" s="2252"/>
      <c r="AB63" s="2252"/>
      <c r="AC63" s="2252"/>
      <c r="AD63" s="1745">
        <f>AI28</f>
        <v>0</v>
      </c>
      <c r="AE63" s="2252"/>
      <c r="AF63" s="2252"/>
      <c r="AG63" s="2252"/>
      <c r="AH63" s="2252"/>
    </row>
    <row r="64" spans="1:40" ht="15" customHeight="1">
      <c r="C64" s="6"/>
      <c r="E64" s="2226" t="s">
        <v>1425</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48">
        <v>0.3</v>
      </c>
      <c r="Z66" s="2248"/>
      <c r="AA66" s="2248"/>
      <c r="AB66" s="2248"/>
      <c r="AC66" s="2248"/>
      <c r="AD66" s="2248">
        <v>0.13</v>
      </c>
      <c r="AE66" s="2248"/>
      <c r="AF66" s="2248"/>
      <c r="AG66" s="2248"/>
      <c r="AH66" s="2248"/>
    </row>
    <row r="67" spans="1:40" ht="12.75">
      <c r="C67" s="6"/>
      <c r="D67" s="6" t="s">
        <v>1043</v>
      </c>
      <c r="Y67" s="1745">
        <f>ROUND(Y63*Y66,0)</f>
        <v>0</v>
      </c>
      <c r="Z67" s="2252"/>
      <c r="AA67" s="2252"/>
      <c r="AB67" s="2252"/>
      <c r="AC67" s="2252"/>
      <c r="AD67" s="1745" t="str">
        <f>IF(OR(Application!D211="At-Risk",Application!D211="At-Risk/Located in Rural Census Tract",Application!D214="At-Risk"),ROUND(AD63*AD66,0),"$0")</f>
        <v>$0</v>
      </c>
      <c r="AE67" s="2253"/>
      <c r="AF67" s="2253"/>
      <c r="AG67" s="2253"/>
      <c r="AH67" s="2253"/>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1973</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803"/>
      <c r="AB71" s="803"/>
      <c r="AC71" s="803"/>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803"/>
      <c r="AB72" s="803"/>
      <c r="AC72" s="803"/>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47">
        <f>ROUND(IF(ISERROR((AB58/AB70)),0,(AB58/AB70)),0)</f>
        <v>0</v>
      </c>
      <c r="AC75" s="2247"/>
      <c r="AD75" s="2247"/>
      <c r="AE75" s="2247"/>
      <c r="AF75" s="2247"/>
    </row>
    <row r="76" spans="1:40" ht="12.75" customHeight="1">
      <c r="C76" s="6"/>
      <c r="D76" s="6" t="s">
        <v>115</v>
      </c>
      <c r="AB76" s="2244">
        <f>IF((Y67+AD67&lt;AB75),Y67+AD67,AB75)</f>
        <v>0</v>
      </c>
      <c r="AC76" s="2245"/>
      <c r="AD76" s="2245"/>
      <c r="AE76" s="2245"/>
      <c r="AF76" s="2246"/>
    </row>
    <row r="77" spans="1:40" ht="12.75" customHeight="1">
      <c r="C77" s="6"/>
      <c r="D77" s="6" t="s">
        <v>1044</v>
      </c>
      <c r="AB77" s="2243">
        <f>AB76*AB70</f>
        <v>0</v>
      </c>
      <c r="AC77" s="2243"/>
      <c r="AD77" s="2243"/>
      <c r="AE77" s="2243"/>
      <c r="AF77" s="2243"/>
    </row>
    <row r="78" spans="1:40" ht="12.75" customHeight="1">
      <c r="C78" s="6"/>
      <c r="D78" s="6"/>
      <c r="AB78" s="934"/>
      <c r="AC78" s="934"/>
      <c r="AD78" s="934"/>
      <c r="AE78" s="934"/>
      <c r="AF78" s="934"/>
    </row>
    <row r="79" spans="1:40" ht="12.75" customHeight="1">
      <c r="A79" s="1"/>
      <c r="B79" s="1"/>
      <c r="C79" s="1"/>
      <c r="D79" s="6" t="s">
        <v>116</v>
      </c>
      <c r="AB79" s="2228">
        <f>AB48-(AB56+AB77)</f>
        <v>40224290</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1054</v>
      </c>
      <c r="B2" s="352"/>
      <c r="C2" s="518"/>
      <c r="D2" s="518"/>
      <c r="E2" s="352"/>
      <c r="F2" s="519"/>
      <c r="G2" s="519"/>
    </row>
    <row r="3" spans="1:7" s="900" customFormat="1" ht="80.25" customHeight="1">
      <c r="A3" s="530"/>
      <c r="B3" s="520" t="s">
        <v>1053</v>
      </c>
      <c r="C3" s="520" t="s">
        <v>1302</v>
      </c>
      <c r="D3" s="520" t="s">
        <v>1056</v>
      </c>
      <c r="E3" s="520" t="s">
        <v>1057</v>
      </c>
      <c r="F3" s="514" t="s">
        <v>1055</v>
      </c>
      <c r="G3" s="520"/>
    </row>
    <row r="4" spans="1:7" s="902" customFormat="1" ht="12.75">
      <c r="A4" s="1495" t="s">
        <v>380</v>
      </c>
      <c r="B4" s="521"/>
      <c r="C4" s="521"/>
      <c r="D4" s="521"/>
      <c r="E4" s="521"/>
      <c r="F4" s="521"/>
      <c r="G4" s="521"/>
    </row>
    <row r="5" spans="1:7" s="902" customFormat="1" ht="12.75">
      <c r="A5" s="1496" t="s">
        <v>1058</v>
      </c>
      <c r="B5" s="523">
        <f>'Sources and Uses Budget'!C4</f>
        <v>990000</v>
      </c>
      <c r="C5" s="523">
        <f>'Sources and Uses Budget'!C4</f>
        <v>990000</v>
      </c>
      <c r="D5" s="523">
        <f>'Sources and Uses Budget'!C4</f>
        <v>990000</v>
      </c>
      <c r="E5" s="525">
        <f>C5-B5</f>
        <v>0</v>
      </c>
      <c r="F5" s="524"/>
      <c r="G5" s="524"/>
    </row>
    <row r="6" spans="1:7" s="902" customFormat="1" ht="12.75">
      <c r="A6" s="1496" t="s">
        <v>1059</v>
      </c>
      <c r="B6" s="523">
        <f>'Sources and Uses Budget'!C5</f>
        <v>0</v>
      </c>
      <c r="C6" s="523">
        <f>'Sources and Uses Budget'!C5</f>
        <v>0</v>
      </c>
      <c r="D6" s="523">
        <f>'Sources and Uses Budget'!C5</f>
        <v>0</v>
      </c>
      <c r="E6" s="525">
        <f t="shared" ref="E6:E73" si="0">C6-B6</f>
        <v>0</v>
      </c>
      <c r="F6" s="524"/>
      <c r="G6" s="524"/>
    </row>
    <row r="7" spans="1:7" s="902" customFormat="1" ht="12.75">
      <c r="A7" s="1496" t="s">
        <v>381</v>
      </c>
      <c r="B7" s="523">
        <f>'Sources and Uses Budget'!C6</f>
        <v>0</v>
      </c>
      <c r="C7" s="523">
        <f>'Sources and Uses Budget'!C6</f>
        <v>0</v>
      </c>
      <c r="D7" s="523">
        <f>'Sources and Uses Budget'!C6</f>
        <v>0</v>
      </c>
      <c r="E7" s="525">
        <f t="shared" si="0"/>
        <v>0</v>
      </c>
      <c r="F7" s="524"/>
      <c r="G7" s="524"/>
    </row>
    <row r="8" spans="1:7" s="902" customFormat="1" ht="12.75">
      <c r="A8" s="1496" t="s">
        <v>309</v>
      </c>
      <c r="B8" s="523">
        <f>'Sources and Uses Budget'!C7</f>
        <v>0</v>
      </c>
      <c r="C8" s="523">
        <f>'Sources and Uses Budget'!C7</f>
        <v>0</v>
      </c>
      <c r="D8" s="523">
        <f>'Sources and Uses Budget'!C7</f>
        <v>0</v>
      </c>
      <c r="E8" s="525">
        <f t="shared" si="0"/>
        <v>0</v>
      </c>
      <c r="F8" s="524"/>
      <c r="G8" s="524"/>
    </row>
    <row r="9" spans="1:7" s="902" customFormat="1" ht="12.75">
      <c r="A9" s="1497" t="s">
        <v>1060</v>
      </c>
      <c r="B9" s="525">
        <f>SUM(B5:B8)</f>
        <v>990000</v>
      </c>
      <c r="C9" s="525">
        <f>SUM(C5:C8)</f>
        <v>990000</v>
      </c>
      <c r="D9" s="525">
        <f>SUM(D5:D8)</f>
        <v>990000</v>
      </c>
      <c r="E9" s="525">
        <f t="shared" si="0"/>
        <v>0</v>
      </c>
      <c r="F9" s="524"/>
      <c r="G9" s="524"/>
    </row>
    <row r="10" spans="1:7" s="902" customFormat="1" ht="12.75">
      <c r="A10" s="1496" t="s">
        <v>643</v>
      </c>
      <c r="B10" s="523">
        <f>'Sources and Uses Budget'!C9</f>
        <v>0</v>
      </c>
      <c r="C10" s="523">
        <f>'Sources and Uses Budget'!C9</f>
        <v>0</v>
      </c>
      <c r="D10" s="523">
        <f>'Sources and Uses Budget'!C9</f>
        <v>0</v>
      </c>
      <c r="E10" s="525">
        <f t="shared" si="0"/>
        <v>0</v>
      </c>
      <c r="F10" s="524"/>
      <c r="G10" s="524"/>
    </row>
    <row r="11" spans="1:7" s="902" customFormat="1" ht="12.75">
      <c r="A11" s="1496" t="s">
        <v>1061</v>
      </c>
      <c r="B11" s="523">
        <f>'Sources and Uses Budget'!C10</f>
        <v>0</v>
      </c>
      <c r="C11" s="523">
        <f>'Sources and Uses Budget'!C10</f>
        <v>0</v>
      </c>
      <c r="D11" s="523">
        <f>'Sources and Uses Budget'!C10</f>
        <v>0</v>
      </c>
      <c r="E11" s="525">
        <f t="shared" si="0"/>
        <v>0</v>
      </c>
      <c r="F11" s="524"/>
      <c r="G11" s="524"/>
    </row>
    <row r="12" spans="1:7" s="902" customFormat="1" ht="12.75">
      <c r="A12" s="1497" t="s">
        <v>644</v>
      </c>
      <c r="B12" s="525">
        <f>SUM(B10:B11)</f>
        <v>0</v>
      </c>
      <c r="C12" s="525">
        <f>SUM(C10:C11)</f>
        <v>0</v>
      </c>
      <c r="D12" s="525">
        <f>SUM(D10:D11)</f>
        <v>0</v>
      </c>
      <c r="E12" s="525">
        <f t="shared" si="0"/>
        <v>0</v>
      </c>
      <c r="F12" s="524"/>
      <c r="G12" s="524"/>
    </row>
    <row r="13" spans="1:7" s="902" customFormat="1" ht="12.75">
      <c r="A13" s="1497" t="s">
        <v>776</v>
      </c>
      <c r="B13" s="525">
        <f>SUM(B9+B12)</f>
        <v>990000</v>
      </c>
      <c r="C13" s="525">
        <f>SUM(C9+C12)</f>
        <v>990000</v>
      </c>
      <c r="D13" s="525">
        <f>SUM(D9+D12)</f>
        <v>990000</v>
      </c>
      <c r="E13" s="525">
        <f t="shared" si="0"/>
        <v>0</v>
      </c>
      <c r="F13" s="524"/>
      <c r="G13" s="524"/>
    </row>
    <row r="14" spans="1:7" s="902" customFormat="1" ht="12.75">
      <c r="A14" s="1498" t="s">
        <v>1227</v>
      </c>
      <c r="B14" s="523">
        <f>'Sources and Uses Budget'!C13</f>
        <v>190000</v>
      </c>
      <c r="C14" s="523">
        <f>'Sources and Uses Budget'!C13</f>
        <v>190000</v>
      </c>
      <c r="D14" s="523">
        <f>'Sources and Uses Budget'!C13</f>
        <v>190000</v>
      </c>
      <c r="E14" s="525">
        <f t="shared" si="0"/>
        <v>0</v>
      </c>
      <c r="F14" s="524"/>
      <c r="G14" s="524"/>
    </row>
    <row r="15" spans="1:7" s="902" customFormat="1" ht="24">
      <c r="A15" s="1499" t="s">
        <v>1262</v>
      </c>
      <c r="B15" s="523">
        <f>'Sources and Uses Budget'!C14</f>
        <v>0</v>
      </c>
      <c r="C15" s="523">
        <f>'Sources and Uses Budget'!C14</f>
        <v>0</v>
      </c>
      <c r="D15" s="523">
        <f>'Sources and Uses Budget'!C14</f>
        <v>0</v>
      </c>
      <c r="E15" s="525">
        <f t="shared" si="0"/>
        <v>0</v>
      </c>
      <c r="F15" s="524"/>
      <c r="G15" s="524"/>
    </row>
    <row r="16" spans="1:7" s="902" customFormat="1" ht="12.75">
      <c r="A16" s="1499" t="s">
        <v>1896</v>
      </c>
      <c r="B16" s="523">
        <f>'Sources and Uses Budget'!C15</f>
        <v>0</v>
      </c>
      <c r="C16" s="523">
        <f>'Sources and Uses Budget'!C15</f>
        <v>0</v>
      </c>
      <c r="D16" s="523">
        <f>'Sources and Uses Budget'!C15</f>
        <v>0</v>
      </c>
      <c r="E16" s="525">
        <f t="shared" si="0"/>
        <v>0</v>
      </c>
      <c r="F16" s="524"/>
      <c r="G16" s="524"/>
    </row>
    <row r="17" spans="1:7" s="902" customFormat="1" ht="12.75">
      <c r="A17" s="1495" t="s">
        <v>1011</v>
      </c>
      <c r="B17" s="521"/>
      <c r="C17" s="521"/>
      <c r="D17" s="521"/>
      <c r="E17" s="521"/>
      <c r="F17" s="521"/>
      <c r="G17" s="521"/>
    </row>
    <row r="18" spans="1:7" s="902" customFormat="1" ht="12.75">
      <c r="A18" s="369" t="s">
        <v>1012</v>
      </c>
      <c r="B18" s="523">
        <f>'Sources and Uses Budget'!C17</f>
        <v>0</v>
      </c>
      <c r="C18" s="523">
        <f>'Sources and Uses Budget'!C17</f>
        <v>0</v>
      </c>
      <c r="D18" s="523">
        <f>'Sources and Uses Budget'!C17</f>
        <v>0</v>
      </c>
      <c r="E18" s="525">
        <f t="shared" si="0"/>
        <v>0</v>
      </c>
      <c r="F18" s="524"/>
      <c r="G18" s="524"/>
    </row>
    <row r="19" spans="1:7" s="902" customFormat="1" ht="12.75">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1014</v>
      </c>
      <c r="B20" s="523">
        <f>'Sources and Uses Budget'!C19</f>
        <v>0</v>
      </c>
      <c r="C20" s="523">
        <f>'Sources and Uses Budget'!C19</f>
        <v>0</v>
      </c>
      <c r="D20" s="523">
        <f>'Sources and Uses Budget'!C19</f>
        <v>0</v>
      </c>
      <c r="E20" s="525">
        <f t="shared" si="1"/>
        <v>0</v>
      </c>
      <c r="F20" s="524"/>
      <c r="G20" s="524"/>
    </row>
    <row r="21" spans="1:7" s="902" customFormat="1" ht="12.75">
      <c r="A21" s="369" t="s">
        <v>1015</v>
      </c>
      <c r="B21" s="523">
        <f>'Sources and Uses Budget'!C20</f>
        <v>0</v>
      </c>
      <c r="C21" s="523">
        <f>'Sources and Uses Budget'!C20</f>
        <v>0</v>
      </c>
      <c r="D21" s="523">
        <f>'Sources and Uses Budget'!C20</f>
        <v>0</v>
      </c>
      <c r="E21" s="525">
        <f t="shared" si="1"/>
        <v>0</v>
      </c>
      <c r="F21" s="524"/>
      <c r="G21" s="524"/>
    </row>
    <row r="22" spans="1:7" s="902" customFormat="1" ht="12.75">
      <c r="A22" s="369" t="s">
        <v>1016</v>
      </c>
      <c r="B22" s="523">
        <f>'Sources and Uses Budget'!C21</f>
        <v>0</v>
      </c>
      <c r="C22" s="523">
        <f>'Sources and Uses Budget'!C21</f>
        <v>0</v>
      </c>
      <c r="D22" s="523">
        <f>'Sources and Uses Budget'!C21</f>
        <v>0</v>
      </c>
      <c r="E22" s="525">
        <f t="shared" si="1"/>
        <v>0</v>
      </c>
      <c r="F22" s="524"/>
      <c r="G22" s="524"/>
    </row>
    <row r="23" spans="1:7" s="902" customFormat="1" ht="12.75">
      <c r="A23" s="369" t="s">
        <v>1017</v>
      </c>
      <c r="B23" s="523">
        <f>'Sources and Uses Budget'!C22</f>
        <v>0</v>
      </c>
      <c r="C23" s="523">
        <f>'Sources and Uses Budget'!C22</f>
        <v>0</v>
      </c>
      <c r="D23" s="523">
        <f>'Sources and Uses Budget'!C22</f>
        <v>0</v>
      </c>
      <c r="E23" s="525">
        <f t="shared" si="1"/>
        <v>0</v>
      </c>
      <c r="F23" s="524"/>
      <c r="G23" s="524"/>
    </row>
    <row r="24" spans="1:7" s="902" customFormat="1" ht="12.75">
      <c r="A24" s="369" t="s">
        <v>1018</v>
      </c>
      <c r="B24" s="523">
        <f>'Sources and Uses Budget'!C23</f>
        <v>0</v>
      </c>
      <c r="C24" s="523">
        <f>'Sources and Uses Budget'!C23</f>
        <v>0</v>
      </c>
      <c r="D24" s="523">
        <f>'Sources and Uses Budget'!C23</f>
        <v>0</v>
      </c>
      <c r="E24" s="525">
        <f t="shared" si="1"/>
        <v>0</v>
      </c>
      <c r="F24" s="524"/>
      <c r="G24" s="524"/>
    </row>
    <row r="25" spans="1:7" s="902" customFormat="1" ht="12.75">
      <c r="A25" s="380" t="s">
        <v>2246</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7">
        <f>'Sources and Uses Budget'!C26</f>
        <v>0</v>
      </c>
      <c r="C27" s="1507">
        <f>'Sources and Uses Budget'!C26</f>
        <v>0</v>
      </c>
      <c r="D27" s="1507">
        <f>'Sources and Uses Budget'!C26</f>
        <v>0</v>
      </c>
      <c r="E27" s="525">
        <f t="shared" ref="E27:E28" si="2">C27-B27</f>
        <v>0</v>
      </c>
      <c r="F27" s="524"/>
      <c r="G27" s="524"/>
    </row>
    <row r="28" spans="1:7" s="902" customFormat="1" ht="12.75">
      <c r="A28" s="1500" t="s">
        <v>1019</v>
      </c>
      <c r="B28" s="523">
        <f>'Sources and Uses Budget'!C27</f>
        <v>0</v>
      </c>
      <c r="C28" s="523">
        <f>'Sources and Uses Budget'!C27</f>
        <v>0</v>
      </c>
      <c r="D28" s="523">
        <f>'Sources and Uses Budget'!C27</f>
        <v>0</v>
      </c>
      <c r="E28" s="525">
        <f t="shared" si="2"/>
        <v>0</v>
      </c>
      <c r="F28" s="524"/>
      <c r="G28" s="524"/>
    </row>
    <row r="29" spans="1:7" s="902" customFormat="1" ht="12.75">
      <c r="A29" s="1495" t="s">
        <v>1020</v>
      </c>
      <c r="B29" s="521"/>
      <c r="C29" s="521"/>
      <c r="D29" s="521"/>
      <c r="E29" s="521"/>
      <c r="F29" s="521"/>
      <c r="G29" s="521"/>
    </row>
    <row r="30" spans="1:7" s="902" customFormat="1" ht="12.75">
      <c r="A30" s="369" t="s">
        <v>1012</v>
      </c>
      <c r="B30" s="523">
        <f>'Sources and Uses Budget'!C29</f>
        <v>850000</v>
      </c>
      <c r="C30" s="523">
        <f>'Sources and Uses Budget'!C29</f>
        <v>850000</v>
      </c>
      <c r="D30" s="523">
        <f>'Sources and Uses Budget'!C29</f>
        <v>850000</v>
      </c>
      <c r="E30" s="525">
        <f t="shared" si="0"/>
        <v>0</v>
      </c>
      <c r="F30" s="524"/>
      <c r="G30" s="524"/>
    </row>
    <row r="31" spans="1:7" s="902" customFormat="1" ht="12.75">
      <c r="A31" s="369" t="s">
        <v>1013</v>
      </c>
      <c r="B31" s="523">
        <f>'Sources and Uses Budget'!C30</f>
        <v>24750000</v>
      </c>
      <c r="C31" s="523">
        <f>'Sources and Uses Budget'!C30</f>
        <v>24750000</v>
      </c>
      <c r="D31" s="523">
        <f>'Sources and Uses Budget'!C30</f>
        <v>24750000</v>
      </c>
      <c r="E31" s="525">
        <f t="shared" si="0"/>
        <v>0</v>
      </c>
      <c r="F31" s="524"/>
      <c r="G31" s="524"/>
    </row>
    <row r="32" spans="1:7" s="902" customFormat="1" ht="12.75">
      <c r="A32" s="369" t="s">
        <v>1014</v>
      </c>
      <c r="B32" s="523">
        <f>'Sources and Uses Budget'!C31</f>
        <v>1200000</v>
      </c>
      <c r="C32" s="523">
        <f>'Sources and Uses Budget'!C31</f>
        <v>1200000</v>
      </c>
      <c r="D32" s="523">
        <f>'Sources and Uses Budget'!C31</f>
        <v>1200000</v>
      </c>
      <c r="E32" s="525">
        <f t="shared" si="0"/>
        <v>0</v>
      </c>
      <c r="F32" s="524"/>
      <c r="G32" s="524"/>
    </row>
    <row r="33" spans="1:7" s="902" customFormat="1" ht="12.75">
      <c r="A33" s="369" t="s">
        <v>1015</v>
      </c>
      <c r="B33" s="523">
        <f>'Sources and Uses Budget'!C32</f>
        <v>1000000</v>
      </c>
      <c r="C33" s="523">
        <f>'Sources and Uses Budget'!C32</f>
        <v>1000000</v>
      </c>
      <c r="D33" s="523">
        <f>'Sources and Uses Budget'!C32</f>
        <v>1000000</v>
      </c>
      <c r="E33" s="525">
        <f t="shared" si="0"/>
        <v>0</v>
      </c>
      <c r="F33" s="524"/>
      <c r="G33" s="524"/>
    </row>
    <row r="34" spans="1:7" s="902" customFormat="1" ht="12.75">
      <c r="A34" s="369" t="s">
        <v>1016</v>
      </c>
      <c r="B34" s="523">
        <f>'Sources and Uses Budget'!C33</f>
        <v>1000000</v>
      </c>
      <c r="C34" s="523">
        <f>'Sources and Uses Budget'!C33</f>
        <v>1000000</v>
      </c>
      <c r="D34" s="523">
        <f>'Sources and Uses Budget'!C33</f>
        <v>1000000</v>
      </c>
      <c r="E34" s="525">
        <f t="shared" si="0"/>
        <v>0</v>
      </c>
      <c r="F34" s="524"/>
      <c r="G34" s="524"/>
    </row>
    <row r="35" spans="1:7" s="902" customFormat="1" ht="12.75">
      <c r="A35" s="369" t="s">
        <v>1017</v>
      </c>
      <c r="B35" s="523">
        <f>'Sources and Uses Budget'!C34</f>
        <v>0</v>
      </c>
      <c r="C35" s="523">
        <f>'Sources and Uses Budget'!C34</f>
        <v>0</v>
      </c>
      <c r="D35" s="523">
        <f>'Sources and Uses Budget'!C34</f>
        <v>0</v>
      </c>
      <c r="E35" s="525">
        <f t="shared" si="0"/>
        <v>0</v>
      </c>
      <c r="F35" s="524"/>
      <c r="G35" s="524"/>
    </row>
    <row r="36" spans="1:7" s="902" customFormat="1" ht="12.75">
      <c r="A36" s="369" t="s">
        <v>1018</v>
      </c>
      <c r="B36" s="523">
        <f>'Sources and Uses Budget'!C35</f>
        <v>200000</v>
      </c>
      <c r="C36" s="523">
        <f>'Sources and Uses Budget'!C35</f>
        <v>200000</v>
      </c>
      <c r="D36" s="523">
        <f>'Sources and Uses Budget'!C35</f>
        <v>200000</v>
      </c>
      <c r="E36" s="525">
        <f t="shared" si="0"/>
        <v>0</v>
      </c>
      <c r="F36" s="524"/>
      <c r="G36" s="524"/>
    </row>
    <row r="37" spans="1:7" s="902" customFormat="1" ht="12.75">
      <c r="A37" s="722" t="s">
        <v>2246</v>
      </c>
      <c r="B37" s="523">
        <f>'Sources and Uses Budget'!C36</f>
        <v>250000</v>
      </c>
      <c r="C37" s="523">
        <f>'Sources and Uses Budget'!C36</f>
        <v>250000</v>
      </c>
      <c r="D37" s="523">
        <f>'Sources and Uses Budget'!C36</f>
        <v>250000</v>
      </c>
      <c r="E37" s="525">
        <f t="shared" si="0"/>
        <v>0</v>
      </c>
      <c r="F37" s="524"/>
      <c r="G37" s="524"/>
    </row>
    <row r="38" spans="1:7" s="902" customFormat="1" ht="12.75">
      <c r="A38" s="380" t="s">
        <v>591</v>
      </c>
      <c r="B38" s="523">
        <f>'Sources and Uses Budget'!C37</f>
        <v>50000</v>
      </c>
      <c r="C38" s="523">
        <f>'Sources and Uses Budget'!C37</f>
        <v>50000</v>
      </c>
      <c r="D38" s="523">
        <f>'Sources and Uses Budget'!C37</f>
        <v>50000</v>
      </c>
      <c r="E38" s="525">
        <f t="shared" ref="E38:E39" si="3">C38-B38</f>
        <v>0</v>
      </c>
      <c r="F38" s="524"/>
      <c r="G38" s="524"/>
    </row>
    <row r="39" spans="1:7" s="902" customFormat="1" ht="12.75">
      <c r="A39" s="1500" t="s">
        <v>1021</v>
      </c>
      <c r="B39" s="1507">
        <f>'Sources and Uses Budget'!C38</f>
        <v>29300000</v>
      </c>
      <c r="C39" s="1507">
        <f>'Sources and Uses Budget'!C38</f>
        <v>29300000</v>
      </c>
      <c r="D39" s="1507">
        <f>'Sources and Uses Budget'!C38</f>
        <v>29300000</v>
      </c>
      <c r="E39" s="525">
        <f t="shared" si="3"/>
        <v>0</v>
      </c>
      <c r="F39" s="524"/>
      <c r="G39" s="524"/>
    </row>
    <row r="40" spans="1:7" s="902" customFormat="1" ht="12.75">
      <c r="A40" s="1495" t="s">
        <v>1022</v>
      </c>
      <c r="B40" s="521"/>
      <c r="C40" s="521"/>
      <c r="D40" s="521"/>
      <c r="E40" s="521"/>
      <c r="F40" s="521"/>
      <c r="G40" s="521"/>
    </row>
    <row r="41" spans="1:7" s="902" customFormat="1" ht="12.75">
      <c r="A41" s="1501" t="s">
        <v>1023</v>
      </c>
      <c r="B41" s="523">
        <f>'Sources and Uses Budget'!C40</f>
        <v>941140</v>
      </c>
      <c r="C41" s="523">
        <f>'Sources and Uses Budget'!C40</f>
        <v>941140</v>
      </c>
      <c r="D41" s="523">
        <f>'Sources and Uses Budget'!C40</f>
        <v>941140</v>
      </c>
      <c r="E41" s="525">
        <f t="shared" ref="E41:E44" si="4">C41-B41</f>
        <v>0</v>
      </c>
      <c r="F41" s="524"/>
      <c r="G41" s="524"/>
    </row>
    <row r="42" spans="1:7" s="902" customFormat="1" ht="12.75">
      <c r="A42" s="1501" t="s">
        <v>1024</v>
      </c>
      <c r="B42" s="523">
        <f>'Sources and Uses Budget'!C41</f>
        <v>0</v>
      </c>
      <c r="C42" s="523">
        <f>'Sources and Uses Budget'!C41</f>
        <v>0</v>
      </c>
      <c r="D42" s="523">
        <f>'Sources and Uses Budget'!C41</f>
        <v>0</v>
      </c>
      <c r="E42" s="525">
        <f t="shared" si="4"/>
        <v>0</v>
      </c>
      <c r="F42" s="524"/>
      <c r="G42" s="524"/>
    </row>
    <row r="43" spans="1:7" s="902" customFormat="1" ht="12" customHeight="1">
      <c r="A43" s="1500" t="s">
        <v>1025</v>
      </c>
      <c r="B43" s="1507">
        <f>'Sources and Uses Budget'!C42</f>
        <v>941140</v>
      </c>
      <c r="C43" s="1507">
        <f>'Sources and Uses Budget'!C42</f>
        <v>941140</v>
      </c>
      <c r="D43" s="1507">
        <f>'Sources and Uses Budget'!C42</f>
        <v>941140</v>
      </c>
      <c r="E43" s="525">
        <f t="shared" si="4"/>
        <v>0</v>
      </c>
      <c r="F43" s="524"/>
      <c r="G43" s="524"/>
    </row>
    <row r="44" spans="1:7" s="902" customFormat="1" ht="12.75">
      <c r="A44" s="1500" t="s">
        <v>1026</v>
      </c>
      <c r="B44" s="523">
        <f>'Sources and Uses Budget'!C43</f>
        <v>360350</v>
      </c>
      <c r="C44" s="523">
        <f>'Sources and Uses Budget'!C43</f>
        <v>360350</v>
      </c>
      <c r="D44" s="523">
        <f>'Sources and Uses Budget'!C43</f>
        <v>360350</v>
      </c>
      <c r="E44" s="525">
        <f t="shared" si="4"/>
        <v>0</v>
      </c>
      <c r="F44" s="524"/>
      <c r="G44" s="524"/>
    </row>
    <row r="45" spans="1:7" s="902" customFormat="1" ht="12.75">
      <c r="A45" s="365" t="s">
        <v>1027</v>
      </c>
      <c r="B45" s="521"/>
      <c r="C45" s="521"/>
      <c r="D45" s="521"/>
      <c r="E45" s="521"/>
      <c r="F45" s="521"/>
      <c r="G45" s="521"/>
    </row>
    <row r="46" spans="1:7" s="902" customFormat="1" ht="12" customHeight="1">
      <c r="A46" s="369" t="s">
        <v>1028</v>
      </c>
      <c r="B46" s="523">
        <f>'Sources and Uses Budget'!C45</f>
        <v>567700</v>
      </c>
      <c r="C46" s="523">
        <f>'Sources and Uses Budget'!C45</f>
        <v>567700</v>
      </c>
      <c r="D46" s="523">
        <f>'Sources and Uses Budget'!C45</f>
        <v>567700</v>
      </c>
      <c r="E46" s="525">
        <f t="shared" si="0"/>
        <v>0</v>
      </c>
      <c r="F46" s="524"/>
      <c r="G46" s="524"/>
    </row>
    <row r="47" spans="1:7" s="902" customFormat="1" ht="12.75">
      <c r="A47" s="369" t="s">
        <v>1029</v>
      </c>
      <c r="B47" s="523">
        <f>'Sources and Uses Budget'!C46</f>
        <v>226000</v>
      </c>
      <c r="C47" s="523">
        <f>'Sources and Uses Budget'!C46</f>
        <v>226000</v>
      </c>
      <c r="D47" s="523">
        <f>'Sources and Uses Budget'!C46</f>
        <v>226000</v>
      </c>
      <c r="E47" s="525">
        <f t="shared" si="0"/>
        <v>0</v>
      </c>
      <c r="F47" s="524"/>
      <c r="G47" s="524"/>
    </row>
    <row r="48" spans="1:7" s="902" customFormat="1" ht="12.75">
      <c r="A48" s="369" t="s">
        <v>1030</v>
      </c>
      <c r="B48" s="523">
        <f>'Sources and Uses Budget'!C47</f>
        <v>0</v>
      </c>
      <c r="C48" s="523">
        <f>'Sources and Uses Budget'!C47</f>
        <v>0</v>
      </c>
      <c r="D48" s="523">
        <f>'Sources and Uses Budget'!C47</f>
        <v>0</v>
      </c>
      <c r="E48" s="525">
        <f t="shared" si="0"/>
        <v>0</v>
      </c>
      <c r="F48" s="524"/>
      <c r="G48" s="524"/>
    </row>
    <row r="49" spans="1:7" s="902" customFormat="1" ht="12.75">
      <c r="A49" s="369" t="s">
        <v>1031</v>
      </c>
      <c r="B49" s="523">
        <f>'Sources and Uses Budget'!C48</f>
        <v>0</v>
      </c>
      <c r="C49" s="523">
        <f>'Sources and Uses Budget'!C48</f>
        <v>0</v>
      </c>
      <c r="D49" s="523">
        <f>'Sources and Uses Budget'!C48</f>
        <v>0</v>
      </c>
      <c r="E49" s="525">
        <f t="shared" si="0"/>
        <v>0</v>
      </c>
      <c r="F49" s="524"/>
      <c r="G49" s="524"/>
    </row>
    <row r="50" spans="1:7" s="902" customFormat="1" ht="12.75">
      <c r="A50" s="369" t="s">
        <v>1034</v>
      </c>
      <c r="B50" s="523">
        <f>'Sources and Uses Budget'!C49</f>
        <v>60000</v>
      </c>
      <c r="C50" s="523">
        <f>'Sources and Uses Budget'!C49</f>
        <v>60000</v>
      </c>
      <c r="D50" s="523">
        <f>'Sources and Uses Budget'!C49</f>
        <v>60000</v>
      </c>
      <c r="E50" s="525">
        <f t="shared" si="0"/>
        <v>0</v>
      </c>
      <c r="F50" s="524"/>
      <c r="G50" s="524"/>
    </row>
    <row r="51" spans="1:7" s="902" customFormat="1" ht="12.75">
      <c r="A51" s="369" t="s">
        <v>1032</v>
      </c>
      <c r="B51" s="523">
        <f>'Sources and Uses Budget'!C50</f>
        <v>55000</v>
      </c>
      <c r="C51" s="523">
        <f>'Sources and Uses Budget'!C50</f>
        <v>55000</v>
      </c>
      <c r="D51" s="523">
        <f>'Sources and Uses Budget'!C50</f>
        <v>55000</v>
      </c>
      <c r="E51" s="525">
        <f t="shared" si="0"/>
        <v>0</v>
      </c>
      <c r="F51" s="524"/>
      <c r="G51" s="524"/>
    </row>
    <row r="52" spans="1:7" s="903" customFormat="1" ht="12.75">
      <c r="A52" s="369" t="s">
        <v>1033</v>
      </c>
      <c r="B52" s="523">
        <f>'Sources and Uses Budget'!C51</f>
        <v>200000</v>
      </c>
      <c r="C52" s="523">
        <f>'Sources and Uses Budget'!C51</f>
        <v>200000</v>
      </c>
      <c r="D52" s="523">
        <f>'Sources and Uses Budget'!C51</f>
        <v>200000</v>
      </c>
      <c r="E52" s="525">
        <f t="shared" si="0"/>
        <v>0</v>
      </c>
      <c r="F52" s="524"/>
      <c r="G52" s="524"/>
    </row>
    <row r="53" spans="1:7" s="902" customFormat="1" ht="12.75">
      <c r="A53" s="376" t="s">
        <v>591</v>
      </c>
      <c r="B53" s="523">
        <f>'Sources and Uses Budget'!C52</f>
        <v>228000</v>
      </c>
      <c r="C53" s="523">
        <f>'Sources and Uses Budget'!C52</f>
        <v>228000</v>
      </c>
      <c r="D53" s="523">
        <f>'Sources and Uses Budget'!C52</f>
        <v>228000</v>
      </c>
      <c r="E53" s="525">
        <f t="shared" si="0"/>
        <v>0</v>
      </c>
      <c r="F53" s="524"/>
      <c r="G53" s="524"/>
    </row>
    <row r="54" spans="1:7" s="902" customFormat="1" ht="12.75">
      <c r="A54" s="373" t="s">
        <v>1035</v>
      </c>
      <c r="B54" s="1507">
        <f>'Sources and Uses Budget'!C53</f>
        <v>1336700</v>
      </c>
      <c r="C54" s="1507">
        <f>'Sources and Uses Budget'!C53</f>
        <v>1336700</v>
      </c>
      <c r="D54" s="1507">
        <f>'Sources and Uses Budget'!C53</f>
        <v>1336700</v>
      </c>
      <c r="E54" s="525">
        <f t="shared" si="0"/>
        <v>0</v>
      </c>
      <c r="F54" s="524"/>
      <c r="G54" s="524"/>
    </row>
    <row r="55" spans="1:7" s="902" customFormat="1" ht="12" customHeight="1">
      <c r="A55" s="1495" t="s">
        <v>747</v>
      </c>
      <c r="B55" s="521"/>
      <c r="C55" s="521"/>
      <c r="D55" s="521"/>
      <c r="E55" s="521"/>
      <c r="F55" s="521"/>
      <c r="G55" s="521"/>
    </row>
    <row r="56" spans="1:7" s="902" customFormat="1" ht="12.75">
      <c r="A56" s="1501" t="s">
        <v>1036</v>
      </c>
      <c r="B56" s="523">
        <f>'Sources and Uses Budget'!C55</f>
        <v>80000</v>
      </c>
      <c r="C56" s="523">
        <f>'Sources and Uses Budget'!C55</f>
        <v>80000</v>
      </c>
      <c r="D56" s="523">
        <f>'Sources and Uses Budget'!C55</f>
        <v>80000</v>
      </c>
      <c r="E56" s="525">
        <f t="shared" si="0"/>
        <v>0</v>
      </c>
      <c r="F56" s="524"/>
      <c r="G56" s="524"/>
    </row>
    <row r="57" spans="1:7" s="902" customFormat="1" ht="12.75">
      <c r="A57" s="1501" t="s">
        <v>1030</v>
      </c>
      <c r="B57" s="523">
        <f>'Sources and Uses Budget'!C56</f>
        <v>0</v>
      </c>
      <c r="C57" s="523">
        <f>'Sources and Uses Budget'!C56</f>
        <v>0</v>
      </c>
      <c r="D57" s="523">
        <f>'Sources and Uses Budget'!C56</f>
        <v>0</v>
      </c>
      <c r="E57" s="525">
        <f t="shared" si="0"/>
        <v>0</v>
      </c>
      <c r="F57" s="524"/>
      <c r="G57" s="524"/>
    </row>
    <row r="58" spans="1:7" s="902" customFormat="1" ht="12.75">
      <c r="A58" s="1501" t="s">
        <v>1034</v>
      </c>
      <c r="B58" s="523">
        <f>'Sources and Uses Budget'!C57</f>
        <v>0</v>
      </c>
      <c r="C58" s="523">
        <f>'Sources and Uses Budget'!C57</f>
        <v>0</v>
      </c>
      <c r="D58" s="523">
        <f>'Sources and Uses Budget'!C57</f>
        <v>0</v>
      </c>
      <c r="E58" s="525">
        <f t="shared" si="0"/>
        <v>0</v>
      </c>
      <c r="F58" s="524"/>
      <c r="G58" s="524"/>
    </row>
    <row r="59" spans="1:7" s="902" customFormat="1" ht="12.75">
      <c r="A59" s="1501" t="s">
        <v>1032</v>
      </c>
      <c r="B59" s="523">
        <f>'Sources and Uses Budget'!C58</f>
        <v>0</v>
      </c>
      <c r="C59" s="523">
        <f>'Sources and Uses Budget'!C58</f>
        <v>0</v>
      </c>
      <c r="D59" s="523">
        <f>'Sources and Uses Budget'!C58</f>
        <v>0</v>
      </c>
      <c r="E59" s="525">
        <f t="shared" si="0"/>
        <v>0</v>
      </c>
      <c r="F59" s="524"/>
      <c r="G59" s="524"/>
    </row>
    <row r="60" spans="1:7" s="902" customFormat="1" ht="12.75">
      <c r="A60" s="1501" t="s">
        <v>1033</v>
      </c>
      <c r="B60" s="523">
        <f>'Sources and Uses Budget'!C59</f>
        <v>0</v>
      </c>
      <c r="C60" s="523">
        <f>'Sources and Uses Budget'!C59</f>
        <v>0</v>
      </c>
      <c r="D60" s="523">
        <f>'Sources and Uses Budget'!C59</f>
        <v>0</v>
      </c>
      <c r="E60" s="525">
        <f t="shared" si="0"/>
        <v>0</v>
      </c>
      <c r="F60" s="524"/>
      <c r="G60" s="524"/>
    </row>
    <row r="61" spans="1:7" s="902" customFormat="1" ht="13.9" customHeight="1">
      <c r="A61" s="1502" t="s">
        <v>591</v>
      </c>
      <c r="B61" s="523">
        <f>'Sources and Uses Budget'!C60</f>
        <v>883150</v>
      </c>
      <c r="C61" s="523">
        <f>'Sources and Uses Budget'!C60</f>
        <v>883150</v>
      </c>
      <c r="D61" s="523">
        <f>'Sources and Uses Budget'!C60</f>
        <v>883150</v>
      </c>
      <c r="E61" s="525">
        <f t="shared" si="0"/>
        <v>0</v>
      </c>
      <c r="F61" s="524"/>
      <c r="G61" s="524"/>
    </row>
    <row r="62" spans="1:7" s="902" customFormat="1" ht="12.75">
      <c r="A62" s="1500" t="s">
        <v>548</v>
      </c>
      <c r="B62" s="1507">
        <f>'Sources and Uses Budget'!C61</f>
        <v>963150</v>
      </c>
      <c r="C62" s="1507">
        <f>'Sources and Uses Budget'!C61</f>
        <v>963150</v>
      </c>
      <c r="D62" s="1507">
        <f>'Sources and Uses Budget'!C61</f>
        <v>963150</v>
      </c>
      <c r="E62" s="525">
        <f t="shared" si="0"/>
        <v>0</v>
      </c>
      <c r="F62" s="524"/>
      <c r="G62" s="524"/>
    </row>
    <row r="63" spans="1:7" s="902" customFormat="1" ht="12.75">
      <c r="A63" s="1503" t="s">
        <v>549</v>
      </c>
      <c r="B63" s="1507">
        <f>'Sources and Uses Budget'!C62</f>
        <v>34081340</v>
      </c>
      <c r="C63" s="1507">
        <f>'Sources and Uses Budget'!C62</f>
        <v>34081340</v>
      </c>
      <c r="D63" s="1507">
        <f>'Sources and Uses Budget'!C62</f>
        <v>34081340</v>
      </c>
      <c r="E63" s="525">
        <f t="shared" si="0"/>
        <v>0</v>
      </c>
      <c r="F63" s="524"/>
      <c r="G63" s="524"/>
    </row>
    <row r="64" spans="1:7" s="902" customFormat="1" ht="24">
      <c r="A64" s="365" t="s">
        <v>2247</v>
      </c>
      <c r="B64" s="521"/>
      <c r="C64" s="521"/>
      <c r="D64" s="521"/>
      <c r="E64" s="521"/>
      <c r="F64" s="521"/>
      <c r="G64" s="521"/>
    </row>
    <row r="65" spans="1:7" s="902" customFormat="1" ht="12.75">
      <c r="A65" s="369" t="s">
        <v>311</v>
      </c>
      <c r="B65" s="523">
        <f>'Sources and Uses Budget'!C64</f>
        <v>80000</v>
      </c>
      <c r="C65" s="523">
        <f>'Sources and Uses Budget'!C64</f>
        <v>80000</v>
      </c>
      <c r="D65" s="523">
        <f>'Sources and Uses Budget'!C64</f>
        <v>80000</v>
      </c>
      <c r="E65" s="525">
        <f t="shared" si="0"/>
        <v>0</v>
      </c>
      <c r="F65" s="524"/>
      <c r="G65" s="524"/>
    </row>
    <row r="66" spans="1:7" s="902" customFormat="1" ht="24">
      <c r="A66" s="369" t="s">
        <v>2248</v>
      </c>
      <c r="B66" s="523">
        <f>'Sources and Uses Budget'!C65</f>
        <v>0</v>
      </c>
      <c r="C66" s="523">
        <f>'Sources and Uses Budget'!C65</f>
        <v>0</v>
      </c>
      <c r="D66" s="523">
        <f>'Sources and Uses Budget'!C65</f>
        <v>0</v>
      </c>
      <c r="E66" s="525">
        <f t="shared" si="0"/>
        <v>0</v>
      </c>
      <c r="F66" s="524"/>
      <c r="G66" s="524"/>
    </row>
    <row r="67" spans="1:7" s="902" customFormat="1" ht="24">
      <c r="A67" s="369" t="s">
        <v>2249</v>
      </c>
      <c r="B67" s="523">
        <f>'Sources and Uses Budget'!C66</f>
        <v>0</v>
      </c>
      <c r="C67" s="523">
        <f>'Sources and Uses Budget'!C66</f>
        <v>0</v>
      </c>
      <c r="D67" s="523">
        <f>'Sources and Uses Budget'!C66</f>
        <v>0</v>
      </c>
      <c r="E67" s="525">
        <f t="shared" si="0"/>
        <v>0</v>
      </c>
      <c r="F67" s="524"/>
      <c r="G67" s="524"/>
    </row>
    <row r="68" spans="1:7" s="902" customFormat="1" ht="12.75">
      <c r="A68" s="369" t="s">
        <v>2250</v>
      </c>
      <c r="B68" s="523">
        <f>'Sources and Uses Budget'!C67</f>
        <v>0</v>
      </c>
      <c r="C68" s="523">
        <f>'Sources and Uses Budget'!C67</f>
        <v>0</v>
      </c>
      <c r="D68" s="523">
        <f>'Sources and Uses Budget'!C67</f>
        <v>0</v>
      </c>
      <c r="E68" s="525">
        <f t="shared" si="0"/>
        <v>0</v>
      </c>
      <c r="F68" s="524"/>
      <c r="G68" s="524"/>
    </row>
    <row r="69" spans="1:7" s="902" customFormat="1" ht="12.75">
      <c r="A69" s="380" t="s">
        <v>2319</v>
      </c>
      <c r="B69" s="523">
        <f>'Sources and Uses Budget'!C68</f>
        <v>110000</v>
      </c>
      <c r="C69" s="523">
        <f>'Sources and Uses Budget'!C68</f>
        <v>110000</v>
      </c>
      <c r="D69" s="523">
        <f>'Sources and Uses Budget'!C68</f>
        <v>110000</v>
      </c>
      <c r="E69" s="525">
        <f t="shared" si="0"/>
        <v>0</v>
      </c>
      <c r="F69" s="524"/>
      <c r="G69" s="524"/>
    </row>
    <row r="70" spans="1:7" s="902" customFormat="1" ht="12.75">
      <c r="A70" s="373" t="s">
        <v>2251</v>
      </c>
      <c r="B70" s="1507">
        <f>'Sources and Uses Budget'!C69</f>
        <v>190000</v>
      </c>
      <c r="C70" s="1507">
        <f>'Sources and Uses Budget'!C69</f>
        <v>190000</v>
      </c>
      <c r="D70" s="1507">
        <f>'Sources and Uses Budget'!C69</f>
        <v>190000</v>
      </c>
      <c r="E70" s="525">
        <f t="shared" si="0"/>
        <v>0</v>
      </c>
      <c r="F70" s="524"/>
      <c r="G70" s="524"/>
    </row>
    <row r="71" spans="1:7" s="902" customFormat="1" ht="12.75">
      <c r="A71" s="1495" t="s">
        <v>312</v>
      </c>
      <c r="B71" s="521"/>
      <c r="C71" s="521"/>
      <c r="D71" s="521"/>
      <c r="E71" s="521"/>
      <c r="F71" s="521"/>
      <c r="G71" s="521"/>
    </row>
    <row r="72" spans="1:7" s="902" customFormat="1" ht="12.75">
      <c r="A72" s="1501" t="s">
        <v>313</v>
      </c>
      <c r="B72" s="523">
        <f>'Sources and Uses Budget'!C71</f>
        <v>0</v>
      </c>
      <c r="C72" s="523">
        <f>'Sources and Uses Budget'!C71</f>
        <v>0</v>
      </c>
      <c r="D72" s="523">
        <f>'Sources and Uses Budget'!C71</f>
        <v>0</v>
      </c>
      <c r="E72" s="525">
        <f t="shared" si="0"/>
        <v>0</v>
      </c>
      <c r="F72" s="524"/>
      <c r="G72" s="524"/>
    </row>
    <row r="73" spans="1:7" s="902" customFormat="1" ht="12.75">
      <c r="A73" s="1501" t="s">
        <v>314</v>
      </c>
      <c r="B73" s="523">
        <f>'Sources and Uses Budget'!C72</f>
        <v>0</v>
      </c>
      <c r="C73" s="523">
        <f>'Sources and Uses Budget'!C72</f>
        <v>0</v>
      </c>
      <c r="D73" s="523">
        <f>'Sources and Uses Budget'!C72</f>
        <v>0</v>
      </c>
      <c r="E73" s="525">
        <f t="shared" si="0"/>
        <v>0</v>
      </c>
      <c r="F73" s="524"/>
      <c r="G73" s="524"/>
    </row>
    <row r="74" spans="1:7" s="902" customFormat="1" ht="12.75">
      <c r="A74" s="1504" t="s">
        <v>1372</v>
      </c>
      <c r="B74" s="523">
        <f>'Sources and Uses Budget'!C73</f>
        <v>0</v>
      </c>
      <c r="C74" s="523">
        <f>'Sources and Uses Budget'!C73</f>
        <v>0</v>
      </c>
      <c r="D74" s="523">
        <f>'Sources and Uses Budget'!C73</f>
        <v>0</v>
      </c>
      <c r="E74" s="525">
        <f t="shared" ref="E74:E77" si="5">C74-B74</f>
        <v>0</v>
      </c>
      <c r="F74" s="524"/>
      <c r="G74" s="524"/>
    </row>
    <row r="75" spans="1:7" s="902" customFormat="1" ht="12.75">
      <c r="A75" s="1501" t="s">
        <v>315</v>
      </c>
      <c r="B75" s="523">
        <f>'Sources and Uses Budget'!C74</f>
        <v>282000</v>
      </c>
      <c r="C75" s="523">
        <f>'Sources and Uses Budget'!C74</f>
        <v>282000</v>
      </c>
      <c r="D75" s="523">
        <f>'Sources and Uses Budget'!C74</f>
        <v>282000</v>
      </c>
      <c r="E75" s="525">
        <f t="shared" si="5"/>
        <v>0</v>
      </c>
      <c r="F75" s="524"/>
      <c r="G75" s="524"/>
    </row>
    <row r="76" spans="1:7" s="902" customFormat="1" ht="12.75">
      <c r="A76" s="1505" t="s">
        <v>591</v>
      </c>
      <c r="B76" s="523">
        <f>'Sources and Uses Budget'!C75</f>
        <v>0</v>
      </c>
      <c r="C76" s="523">
        <f>'Sources and Uses Budget'!C75</f>
        <v>0</v>
      </c>
      <c r="D76" s="523">
        <f>'Sources and Uses Budget'!C75</f>
        <v>0</v>
      </c>
      <c r="E76" s="525">
        <f t="shared" si="5"/>
        <v>0</v>
      </c>
      <c r="F76" s="524"/>
      <c r="G76" s="524"/>
    </row>
    <row r="77" spans="1:7" s="902" customFormat="1" ht="12.75">
      <c r="A77" s="1500" t="s">
        <v>316</v>
      </c>
      <c r="B77" s="1507">
        <f>'Sources and Uses Budget'!C76</f>
        <v>282000</v>
      </c>
      <c r="C77" s="1507">
        <f>'Sources and Uses Budget'!C76</f>
        <v>282000</v>
      </c>
      <c r="D77" s="1507">
        <f>'Sources and Uses Budget'!C76</f>
        <v>282000</v>
      </c>
      <c r="E77" s="525">
        <f t="shared" si="5"/>
        <v>0</v>
      </c>
      <c r="F77" s="524"/>
      <c r="G77" s="524"/>
    </row>
    <row r="78" spans="1:7" s="902" customFormat="1" ht="12.75">
      <c r="A78" s="1495" t="s">
        <v>1971</v>
      </c>
      <c r="B78" s="521"/>
      <c r="C78" s="521"/>
      <c r="D78" s="521"/>
      <c r="E78" s="521"/>
      <c r="F78" s="521"/>
      <c r="G78" s="521"/>
    </row>
    <row r="79" spans="1:7" s="902" customFormat="1" ht="13.9" customHeight="1">
      <c r="A79" s="1501" t="s">
        <v>1969</v>
      </c>
      <c r="B79" s="523">
        <f>'Sources and Uses Budget'!C78</f>
        <v>1758000</v>
      </c>
      <c r="C79" s="523">
        <f>'Sources and Uses Budget'!C78</f>
        <v>1758000</v>
      </c>
      <c r="D79" s="523">
        <f>'Sources and Uses Budget'!C78</f>
        <v>1758000</v>
      </c>
      <c r="E79" s="525">
        <f t="shared" ref="E79:E105" si="6">C79-B79</f>
        <v>0</v>
      </c>
      <c r="F79" s="524"/>
      <c r="G79" s="524"/>
    </row>
    <row r="80" spans="1:7" s="902" customFormat="1" ht="12.75">
      <c r="A80" s="1501" t="s">
        <v>596</v>
      </c>
      <c r="B80" s="523">
        <f>'Sources and Uses Budget'!C79</f>
        <v>208213</v>
      </c>
      <c r="C80" s="523">
        <f>'Sources and Uses Budget'!C79</f>
        <v>208213</v>
      </c>
      <c r="D80" s="523">
        <f>'Sources and Uses Budget'!C79</f>
        <v>208213</v>
      </c>
      <c r="E80" s="525">
        <f t="shared" si="6"/>
        <v>0</v>
      </c>
      <c r="F80" s="524"/>
      <c r="G80" s="524"/>
    </row>
    <row r="81" spans="1:7" s="902" customFormat="1" ht="12.75">
      <c r="A81" s="1500" t="s">
        <v>1970</v>
      </c>
      <c r="B81" s="1507">
        <f>'Sources and Uses Budget'!C80</f>
        <v>1966213</v>
      </c>
      <c r="C81" s="1507">
        <f>'Sources and Uses Budget'!C80</f>
        <v>1966213</v>
      </c>
      <c r="D81" s="1507">
        <f>'Sources and Uses Budget'!C80</f>
        <v>1966213</v>
      </c>
      <c r="E81" s="525">
        <f t="shared" si="6"/>
        <v>0</v>
      </c>
      <c r="F81" s="524"/>
      <c r="G81" s="524"/>
    </row>
    <row r="82" spans="1:7" s="902" customFormat="1" ht="12.75">
      <c r="A82" s="1495" t="s">
        <v>572</v>
      </c>
      <c r="B82" s="521"/>
      <c r="C82" s="521"/>
      <c r="D82" s="521"/>
      <c r="E82" s="521"/>
      <c r="F82" s="521"/>
      <c r="G82" s="521"/>
    </row>
    <row r="83" spans="1:7" s="902" customFormat="1" ht="12.75">
      <c r="A83" s="369" t="s">
        <v>573</v>
      </c>
      <c r="B83" s="523">
        <f>'Sources and Uses Budget'!C82</f>
        <v>140000</v>
      </c>
      <c r="C83" s="523">
        <f>'Sources and Uses Budget'!C82</f>
        <v>140000</v>
      </c>
      <c r="D83" s="523">
        <f>'Sources and Uses Budget'!C82</f>
        <v>140000</v>
      </c>
      <c r="E83" s="525">
        <f t="shared" si="6"/>
        <v>0</v>
      </c>
      <c r="F83" s="524"/>
      <c r="G83" s="524"/>
    </row>
    <row r="84" spans="1:7" s="902" customFormat="1" ht="12.75">
      <c r="A84" s="369" t="s">
        <v>574</v>
      </c>
      <c r="B84" s="523">
        <f>'Sources and Uses Budget'!C83</f>
        <v>35000</v>
      </c>
      <c r="C84" s="523">
        <f>'Sources and Uses Budget'!C83</f>
        <v>35000</v>
      </c>
      <c r="D84" s="523">
        <f>'Sources and Uses Budget'!C83</f>
        <v>35000</v>
      </c>
      <c r="E84" s="525">
        <f t="shared" si="6"/>
        <v>0</v>
      </c>
      <c r="F84" s="524"/>
      <c r="G84" s="524"/>
    </row>
    <row r="85" spans="1:7" s="902" customFormat="1" ht="12.75">
      <c r="A85" s="369" t="s">
        <v>575</v>
      </c>
      <c r="B85" s="523">
        <f>'Sources and Uses Budget'!C84</f>
        <v>359421</v>
      </c>
      <c r="C85" s="523">
        <f>'Sources and Uses Budget'!C84</f>
        <v>359421</v>
      </c>
      <c r="D85" s="523">
        <f>'Sources and Uses Budget'!C84</f>
        <v>359421</v>
      </c>
      <c r="E85" s="525">
        <f t="shared" si="6"/>
        <v>0</v>
      </c>
      <c r="F85" s="524"/>
      <c r="G85" s="524"/>
    </row>
    <row r="86" spans="1:7" s="902" customFormat="1" ht="12.75">
      <c r="A86" s="369" t="s">
        <v>576</v>
      </c>
      <c r="B86" s="523">
        <f>'Sources and Uses Budget'!C85</f>
        <v>322000</v>
      </c>
      <c r="C86" s="523">
        <f>'Sources and Uses Budget'!C85</f>
        <v>322000</v>
      </c>
      <c r="D86" s="523">
        <f>'Sources and Uses Budget'!C85</f>
        <v>322000</v>
      </c>
      <c r="E86" s="525">
        <f t="shared" si="6"/>
        <v>0</v>
      </c>
      <c r="F86" s="524"/>
      <c r="G86" s="524"/>
    </row>
    <row r="87" spans="1:7" s="902" customFormat="1" ht="12.75">
      <c r="A87" s="369" t="s">
        <v>577</v>
      </c>
      <c r="B87" s="523">
        <f>'Sources and Uses Budget'!C86</f>
        <v>0</v>
      </c>
      <c r="C87" s="523">
        <f>'Sources and Uses Budget'!C86</f>
        <v>0</v>
      </c>
      <c r="D87" s="523">
        <f>'Sources and Uses Budget'!C86</f>
        <v>0</v>
      </c>
      <c r="E87" s="525">
        <f t="shared" si="6"/>
        <v>0</v>
      </c>
      <c r="F87" s="524"/>
      <c r="G87" s="524"/>
    </row>
    <row r="88" spans="1:7" s="902" customFormat="1" ht="12.75">
      <c r="A88" s="369" t="s">
        <v>578</v>
      </c>
      <c r="B88" s="523">
        <f>'Sources and Uses Budget'!C87</f>
        <v>10000</v>
      </c>
      <c r="C88" s="523">
        <f>'Sources and Uses Budget'!C87</f>
        <v>10000</v>
      </c>
      <c r="D88" s="523">
        <f>'Sources and Uses Budget'!C87</f>
        <v>10000</v>
      </c>
      <c r="E88" s="525">
        <f t="shared" si="6"/>
        <v>0</v>
      </c>
      <c r="F88" s="524"/>
      <c r="G88" s="524"/>
    </row>
    <row r="89" spans="1:7" s="902" customFormat="1" ht="12.75">
      <c r="A89" s="369" t="s">
        <v>579</v>
      </c>
      <c r="B89" s="523">
        <f>'Sources and Uses Budget'!C88</f>
        <v>276000</v>
      </c>
      <c r="C89" s="523">
        <f>'Sources and Uses Budget'!C88</f>
        <v>276000</v>
      </c>
      <c r="D89" s="523">
        <f>'Sources and Uses Budget'!C88</f>
        <v>276000</v>
      </c>
      <c r="E89" s="525">
        <f t="shared" si="6"/>
        <v>0</v>
      </c>
      <c r="F89" s="524"/>
      <c r="G89" s="524"/>
    </row>
    <row r="90" spans="1:7" s="902" customFormat="1" ht="12.75">
      <c r="A90" s="369" t="s">
        <v>580</v>
      </c>
      <c r="B90" s="523">
        <f>'Sources and Uses Budget'!C89</f>
        <v>13200</v>
      </c>
      <c r="C90" s="523">
        <f>'Sources and Uses Budget'!C89</f>
        <v>13200</v>
      </c>
      <c r="D90" s="523">
        <f>'Sources and Uses Budget'!C89</f>
        <v>13200</v>
      </c>
      <c r="E90" s="525">
        <f t="shared" si="6"/>
        <v>0</v>
      </c>
      <c r="F90" s="524"/>
      <c r="G90" s="524"/>
    </row>
    <row r="91" spans="1:7" s="902" customFormat="1" ht="12.75">
      <c r="A91" s="380" t="s">
        <v>1454</v>
      </c>
      <c r="B91" s="523">
        <f>'Sources and Uses Budget'!C90</f>
        <v>25000</v>
      </c>
      <c r="C91" s="523">
        <f>'Sources and Uses Budget'!C90</f>
        <v>25000</v>
      </c>
      <c r="D91" s="523">
        <f>'Sources and Uses Budget'!C90</f>
        <v>25000</v>
      </c>
      <c r="E91" s="525">
        <f t="shared" si="6"/>
        <v>0</v>
      </c>
      <c r="F91" s="524"/>
      <c r="G91" s="524"/>
    </row>
    <row r="92" spans="1:7" s="902" customFormat="1" ht="12.75">
      <c r="A92" s="380" t="s">
        <v>1968</v>
      </c>
      <c r="B92" s="523">
        <f>'Sources and Uses Budget'!C91</f>
        <v>8500</v>
      </c>
      <c r="C92" s="523">
        <f>'Sources and Uses Budget'!C91</f>
        <v>8500</v>
      </c>
      <c r="D92" s="523">
        <f>'Sources and Uses Budget'!C91</f>
        <v>8500</v>
      </c>
      <c r="E92" s="525">
        <f t="shared" si="6"/>
        <v>0</v>
      </c>
      <c r="F92" s="524"/>
      <c r="G92" s="524"/>
    </row>
    <row r="93" spans="1:7" s="902" customFormat="1" ht="12.75">
      <c r="A93" s="376" t="s">
        <v>591</v>
      </c>
      <c r="B93" s="523">
        <f>'Sources and Uses Budget'!C92</f>
        <v>90750</v>
      </c>
      <c r="C93" s="523">
        <f>'Sources and Uses Budget'!C92</f>
        <v>90750</v>
      </c>
      <c r="D93" s="523">
        <f>'Sources and Uses Budget'!C92</f>
        <v>90750</v>
      </c>
      <c r="E93" s="525">
        <f t="shared" si="6"/>
        <v>0</v>
      </c>
      <c r="F93" s="524"/>
      <c r="G93" s="524"/>
    </row>
    <row r="94" spans="1:7" s="902" customFormat="1" ht="12.75">
      <c r="A94" s="376" t="s">
        <v>591</v>
      </c>
      <c r="B94" s="523">
        <f>'Sources and Uses Budget'!C93</f>
        <v>96266</v>
      </c>
      <c r="C94" s="523">
        <f>'Sources and Uses Budget'!C93</f>
        <v>96266</v>
      </c>
      <c r="D94" s="523">
        <f>'Sources and Uses Budget'!C93</f>
        <v>96266</v>
      </c>
      <c r="E94" s="525">
        <f t="shared" si="6"/>
        <v>0</v>
      </c>
      <c r="F94" s="524"/>
      <c r="G94" s="524"/>
    </row>
    <row r="95" spans="1:7" s="902" customFormat="1" ht="12.75">
      <c r="A95" s="376" t="s">
        <v>591</v>
      </c>
      <c r="B95" s="523">
        <f>'Sources and Uses Budget'!C94</f>
        <v>128600</v>
      </c>
      <c r="C95" s="523">
        <f>'Sources and Uses Budget'!C94</f>
        <v>128600</v>
      </c>
      <c r="D95" s="523">
        <f>'Sources and Uses Budget'!C94</f>
        <v>128600</v>
      </c>
      <c r="E95" s="525">
        <f t="shared" si="6"/>
        <v>0</v>
      </c>
      <c r="F95" s="524"/>
      <c r="G95" s="524"/>
    </row>
    <row r="96" spans="1:7" s="902" customFormat="1" ht="12.75">
      <c r="A96" s="373" t="s">
        <v>581</v>
      </c>
      <c r="B96" s="1507">
        <f>'Sources and Uses Budget'!C95</f>
        <v>1504737</v>
      </c>
      <c r="C96" s="1507">
        <f>'Sources and Uses Budget'!C95</f>
        <v>1504737</v>
      </c>
      <c r="D96" s="1507">
        <f>'Sources and Uses Budget'!C95</f>
        <v>1504737</v>
      </c>
      <c r="E96" s="525">
        <f t="shared" si="6"/>
        <v>0</v>
      </c>
      <c r="F96" s="524"/>
      <c r="G96" s="524"/>
    </row>
    <row r="97" spans="1:7" s="901" customFormat="1" ht="12.75">
      <c r="A97" s="373" t="s">
        <v>582</v>
      </c>
      <c r="B97" s="1507">
        <f>'Sources and Uses Budget'!C96</f>
        <v>38024290</v>
      </c>
      <c r="C97" s="1507">
        <f>'Sources and Uses Budget'!C96</f>
        <v>38024290</v>
      </c>
      <c r="D97" s="1507">
        <f>'Sources and Uses Budget'!C96</f>
        <v>38024290</v>
      </c>
      <c r="E97" s="525">
        <f t="shared" si="6"/>
        <v>0</v>
      </c>
      <c r="F97" s="524"/>
      <c r="G97" s="524"/>
    </row>
    <row r="98" spans="1:7" s="901" customFormat="1" ht="12.75">
      <c r="A98" s="1495"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2317</v>
      </c>
      <c r="B100" s="523">
        <f>'Sources and Uses Budget'!C99</f>
        <v>0</v>
      </c>
      <c r="C100" s="523">
        <f>'Sources and Uses Budget'!C99</f>
        <v>0</v>
      </c>
      <c r="D100" s="523">
        <f>'Sources and Uses Budget'!C99</f>
        <v>0</v>
      </c>
      <c r="E100" s="525">
        <f t="shared" si="6"/>
        <v>0</v>
      </c>
      <c r="F100" s="524"/>
      <c r="G100" s="524"/>
    </row>
    <row r="101" spans="1:7" s="901" customFormat="1" ht="12.75">
      <c r="A101" s="369" t="s">
        <v>585</v>
      </c>
      <c r="B101" s="523">
        <f>'Sources and Uses Budget'!C100</f>
        <v>0</v>
      </c>
      <c r="C101" s="523">
        <f>'Sources and Uses Budget'!C100</f>
        <v>0</v>
      </c>
      <c r="D101" s="523">
        <f>'Sources and Uses Budget'!C100</f>
        <v>0</v>
      </c>
      <c r="E101" s="525">
        <f t="shared" si="6"/>
        <v>0</v>
      </c>
      <c r="F101" s="524"/>
      <c r="G101" s="524"/>
    </row>
    <row r="102" spans="1:7" s="901" customFormat="1" ht="12.75">
      <c r="A102" s="369" t="s">
        <v>2318</v>
      </c>
      <c r="B102" s="523">
        <f>'Sources and Uses Budget'!C101</f>
        <v>0</v>
      </c>
      <c r="C102" s="523">
        <f>'Sources and Uses Budget'!C101</f>
        <v>0</v>
      </c>
      <c r="D102" s="523">
        <f>'Sources and Uses Budget'!C101</f>
        <v>0</v>
      </c>
      <c r="E102" s="525">
        <f t="shared" si="6"/>
        <v>0</v>
      </c>
      <c r="F102" s="524"/>
      <c r="G102" s="524"/>
    </row>
    <row r="103" spans="1:7" s="901" customFormat="1" ht="12.75">
      <c r="A103" s="1502" t="s">
        <v>591</v>
      </c>
      <c r="B103" s="523">
        <f>'Sources and Uses Budget'!C102</f>
        <v>0</v>
      </c>
      <c r="C103" s="523">
        <f>'Sources and Uses Budget'!C102</f>
        <v>0</v>
      </c>
      <c r="D103" s="523">
        <f>'Sources and Uses Budget'!C102</f>
        <v>0</v>
      </c>
      <c r="E103" s="525">
        <f t="shared" si="6"/>
        <v>0</v>
      </c>
      <c r="F103" s="524"/>
      <c r="G103" s="524"/>
    </row>
    <row r="104" spans="1:7" s="901" customFormat="1" ht="12.75">
      <c r="A104" s="1500" t="s">
        <v>586</v>
      </c>
      <c r="B104" s="1507">
        <f>'Sources and Uses Budget'!C103</f>
        <v>2200000</v>
      </c>
      <c r="C104" s="1507">
        <f>'Sources and Uses Budget'!C103</f>
        <v>2200000</v>
      </c>
      <c r="D104" s="1507">
        <f>'Sources and Uses Budget'!C103</f>
        <v>2200000</v>
      </c>
      <c r="E104" s="525">
        <f t="shared" si="6"/>
        <v>0</v>
      </c>
      <c r="F104" s="524"/>
      <c r="G104" s="524"/>
    </row>
    <row r="105" spans="1:7" s="901" customFormat="1" ht="12.75">
      <c r="A105" s="1500" t="s">
        <v>587</v>
      </c>
      <c r="B105" s="1507">
        <f>'Sources and Uses Budget'!C104</f>
        <v>40224290</v>
      </c>
      <c r="C105" s="1507">
        <f>'Sources and Uses Budget'!C104</f>
        <v>40224290</v>
      </c>
      <c r="D105" s="1507">
        <f>'Sources and Uses Budget'!C104</f>
        <v>40224290</v>
      </c>
      <c r="E105" s="525">
        <f t="shared" si="6"/>
        <v>0</v>
      </c>
      <c r="F105" s="524"/>
      <c r="G105" s="1506"/>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4" t="s">
        <v>332</v>
      </c>
      <c r="B2" s="1535"/>
      <c r="C2" s="1535"/>
      <c r="D2" s="1535"/>
      <c r="E2" s="1535"/>
      <c r="F2" s="1535"/>
      <c r="G2" s="1535"/>
      <c r="H2" s="1535"/>
      <c r="I2" s="1535"/>
      <c r="J2" s="1535"/>
    </row>
    <row r="3" spans="1:10" ht="15">
      <c r="A3" s="1536" t="s">
        <v>2320</v>
      </c>
      <c r="B3" s="1535"/>
      <c r="C3" s="1535"/>
      <c r="D3" s="1535"/>
      <c r="E3" s="1535"/>
      <c r="F3" s="1535"/>
      <c r="G3" s="1535"/>
      <c r="H3" s="1535"/>
      <c r="I3" s="1535"/>
      <c r="J3" s="1535"/>
    </row>
    <row r="4" spans="1:10"/>
    <row r="5" spans="1:10">
      <c r="A5" s="1537" t="s">
        <v>2322</v>
      </c>
      <c r="B5" s="1538"/>
      <c r="C5" s="1538"/>
      <c r="D5" s="1538"/>
      <c r="E5" s="1538"/>
      <c r="F5" s="1538"/>
      <c r="G5" s="1538"/>
      <c r="H5" s="1538"/>
      <c r="I5" s="1538"/>
      <c r="J5" s="1538"/>
    </row>
    <row r="6" spans="1:10">
      <c r="A6" s="1538"/>
      <c r="B6" s="1538"/>
      <c r="C6" s="1538"/>
      <c r="D6" s="1538"/>
      <c r="E6" s="1538"/>
      <c r="F6" s="1538"/>
      <c r="G6" s="1538"/>
      <c r="H6" s="1538"/>
      <c r="I6" s="1538"/>
      <c r="J6" s="1538"/>
    </row>
    <row r="7" spans="1:10">
      <c r="A7" s="1538"/>
      <c r="B7" s="1538"/>
      <c r="C7" s="1538"/>
      <c r="D7" s="1538"/>
      <c r="E7" s="1538"/>
      <c r="F7" s="1538"/>
      <c r="G7" s="1538"/>
      <c r="H7" s="1538"/>
      <c r="I7" s="1538"/>
      <c r="J7" s="1538"/>
    </row>
    <row r="8" spans="1:10">
      <c r="A8" s="1538"/>
      <c r="B8" s="1538"/>
      <c r="C8" s="1538"/>
      <c r="D8" s="1538"/>
      <c r="E8" s="1538"/>
      <c r="F8" s="1538"/>
      <c r="G8" s="1538"/>
      <c r="H8" s="1538"/>
      <c r="I8" s="1538"/>
      <c r="J8" s="1538"/>
    </row>
    <row r="9" spans="1:10">
      <c r="A9" s="1129"/>
      <c r="B9" s="1129"/>
      <c r="C9" s="1129"/>
      <c r="D9" s="1129"/>
      <c r="E9" s="1129"/>
      <c r="F9" s="1129"/>
      <c r="G9" s="1129"/>
      <c r="H9" s="1129"/>
      <c r="I9" s="1129"/>
      <c r="J9" s="1129"/>
    </row>
    <row r="10" spans="1:10" ht="12.75" customHeight="1">
      <c r="A10" s="1509" t="s">
        <v>2323</v>
      </c>
      <c r="B10" s="1508"/>
      <c r="C10" s="1508"/>
      <c r="D10" s="1508"/>
      <c r="E10" s="1508"/>
      <c r="F10" s="1508"/>
      <c r="G10" s="1508"/>
      <c r="H10" s="1508"/>
      <c r="I10" s="1508"/>
      <c r="J10" s="1508"/>
    </row>
    <row r="11" spans="1:10"/>
    <row r="12" spans="1:10" ht="12.75" customHeight="1">
      <c r="A12" s="1537" t="s">
        <v>2131</v>
      </c>
      <c r="B12" s="1539"/>
      <c r="C12" s="1539"/>
      <c r="D12" s="1539"/>
      <c r="E12" s="1539"/>
      <c r="F12" s="1539"/>
      <c r="G12" s="1539"/>
      <c r="H12" s="1539"/>
      <c r="I12" s="1539"/>
      <c r="J12" s="1539"/>
    </row>
    <row r="13" spans="1:10" ht="12.75" customHeight="1">
      <c r="A13" s="1539"/>
      <c r="B13" s="1539"/>
      <c r="C13" s="1539"/>
      <c r="D13" s="1539"/>
      <c r="E13" s="1539"/>
      <c r="F13" s="1539"/>
      <c r="G13" s="1539"/>
      <c r="H13" s="1539"/>
      <c r="I13" s="1539"/>
      <c r="J13" s="1539"/>
    </row>
    <row r="14" spans="1:10">
      <c r="A14" s="1539"/>
      <c r="B14" s="1539"/>
      <c r="C14" s="1539"/>
      <c r="D14" s="1539"/>
      <c r="E14" s="1539"/>
      <c r="F14" s="1539"/>
      <c r="G14" s="1539"/>
      <c r="H14" s="1539"/>
      <c r="I14" s="1539"/>
      <c r="J14" s="1539"/>
    </row>
    <row r="15" spans="1:10">
      <c r="A15" s="1538"/>
      <c r="B15" s="1538"/>
      <c r="C15" s="1538"/>
      <c r="D15" s="1538"/>
      <c r="E15" s="1538"/>
      <c r="F15" s="1538"/>
      <c r="G15" s="1538"/>
      <c r="H15" s="1538"/>
      <c r="I15" s="1538"/>
      <c r="J15" s="1538"/>
    </row>
    <row r="16" spans="1:10">
      <c r="A16" s="1538"/>
      <c r="B16" s="1538"/>
      <c r="C16" s="1538"/>
      <c r="D16" s="1538"/>
      <c r="E16" s="1538"/>
      <c r="F16" s="1538"/>
      <c r="G16" s="1538"/>
      <c r="H16" s="1538"/>
      <c r="I16" s="1538"/>
      <c r="J16" s="1538"/>
    </row>
    <row r="17" spans="1:10">
      <c r="A17" s="1538"/>
      <c r="B17" s="1538"/>
      <c r="C17" s="1538"/>
      <c r="D17" s="1538"/>
      <c r="E17" s="1538"/>
      <c r="F17" s="1538"/>
      <c r="G17" s="1538"/>
      <c r="H17" s="1538"/>
      <c r="I17" s="1538"/>
      <c r="J17" s="1538"/>
    </row>
    <row r="18" spans="1:10">
      <c r="A18" s="40" t="s">
        <v>1146</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40" t="s">
        <v>1128</v>
      </c>
      <c r="B20" s="1535"/>
      <c r="C20" s="1535"/>
      <c r="D20" s="1535"/>
      <c r="E20" s="153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9" t="s">
        <v>1147</v>
      </c>
      <c r="B57" s="1538"/>
      <c r="C57" s="1538"/>
      <c r="D57" s="1538"/>
      <c r="E57" s="1538"/>
      <c r="F57" s="1538"/>
      <c r="G57" s="1538"/>
      <c r="H57" s="1538"/>
      <c r="I57" s="1538"/>
      <c r="J57" s="1538"/>
    </row>
    <row r="58" spans="1:10">
      <c r="A58" s="1538"/>
      <c r="B58" s="1538"/>
      <c r="C58" s="1538"/>
      <c r="D58" s="1538"/>
      <c r="E58" s="1538"/>
      <c r="F58" s="1538"/>
      <c r="G58" s="1538"/>
      <c r="H58" s="1538"/>
      <c r="I58" s="1538"/>
      <c r="J58" s="1538"/>
    </row>
    <row r="59" spans="1:10">
      <c r="A59" s="1538"/>
      <c r="B59" s="1538"/>
      <c r="C59" s="1538"/>
      <c r="D59" s="1538"/>
      <c r="E59" s="1538"/>
      <c r="F59" s="1538"/>
      <c r="G59" s="1538"/>
      <c r="H59" s="1538"/>
      <c r="I59" s="1538"/>
      <c r="J59" s="1538"/>
    </row>
    <row r="60" spans="1:10"/>
    <row r="61" spans="1:10">
      <c r="A61" s="8" t="s">
        <v>1128</v>
      </c>
    </row>
    <row r="62" spans="1:10"/>
    <row r="63" spans="1:10"/>
    <row r="64" spans="1:10"/>
    <row r="65" spans="1:9"/>
    <row r="66" spans="1:9"/>
    <row r="67" spans="1:9"/>
    <row r="68" spans="1:9"/>
    <row r="69" spans="1:9"/>
    <row r="70" spans="1:9"/>
    <row r="71" spans="1:9"/>
    <row r="72" spans="1:9">
      <c r="A72" s="1533" t="s">
        <v>1263</v>
      </c>
      <c r="B72" s="1533"/>
      <c r="C72" s="1533"/>
      <c r="D72" s="1533"/>
      <c r="E72" s="1533"/>
      <c r="F72" s="1533"/>
      <c r="G72" s="1533"/>
      <c r="H72" s="1533"/>
      <c r="I72" s="1533"/>
    </row>
    <row r="73" spans="1:9">
      <c r="A73" s="1532" t="s">
        <v>1424</v>
      </c>
      <c r="B73" s="1532"/>
      <c r="C73" s="1532"/>
      <c r="D73" s="1532"/>
      <c r="E73" s="1532"/>
      <c r="F73" s="1128"/>
    </row>
    <row r="74" spans="1:9">
      <c r="A74" s="1532" t="s">
        <v>1423</v>
      </c>
      <c r="B74" s="1532"/>
      <c r="C74" s="1532"/>
      <c r="D74" s="1532"/>
      <c r="E74" s="153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643" zoomScaleNormal="100" zoomScaleSheetLayoutView="100" workbookViewId="0">
      <selection activeCell="D671" sqref="D671:F671"/>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9" t="s">
        <v>2311</v>
      </c>
      <c r="B2" s="1579"/>
      <c r="C2" s="1580"/>
      <c r="D2" s="1580"/>
      <c r="E2" s="1580"/>
      <c r="F2" s="1580"/>
      <c r="G2" s="1580"/>
      <c r="I2" s="2" t="s">
        <v>85</v>
      </c>
    </row>
    <row r="3" spans="1:9" ht="12.75">
      <c r="A3" s="298"/>
      <c r="B3" s="298"/>
      <c r="C3" s="13"/>
      <c r="D3" s="13"/>
      <c r="E3" s="13"/>
      <c r="F3" s="13"/>
      <c r="G3" s="709"/>
      <c r="I3" s="329" t="s">
        <v>1548</v>
      </c>
    </row>
    <row r="4" spans="1:9" ht="12.75">
      <c r="A4" s="1581" t="s">
        <v>1155</v>
      </c>
      <c r="B4" s="1581"/>
      <c r="C4" s="1582"/>
      <c r="D4" s="1582"/>
      <c r="E4" s="1582"/>
      <c r="F4" s="1582"/>
      <c r="G4" s="1582"/>
      <c r="I4" s="329" t="s">
        <v>1531</v>
      </c>
    </row>
    <row r="5" spans="1:9" ht="12.75">
      <c r="A5" s="1581" t="s">
        <v>1156</v>
      </c>
      <c r="B5" s="1581"/>
      <c r="C5" s="1582"/>
      <c r="D5" s="1582"/>
      <c r="E5" s="1582"/>
      <c r="F5" s="1582"/>
      <c r="G5" s="1582"/>
      <c r="I5" s="2" t="s">
        <v>135</v>
      </c>
    </row>
    <row r="6" spans="1:9" ht="13.7" customHeight="1">
      <c r="A6" s="14"/>
      <c r="B6" s="14"/>
      <c r="C6" s="14"/>
      <c r="D6" s="282"/>
      <c r="E6" s="282"/>
      <c r="F6" s="282"/>
    </row>
    <row r="7" spans="1:9" ht="12.75">
      <c r="A7" s="1583" t="s">
        <v>1586</v>
      </c>
      <c r="B7" s="1583"/>
      <c r="C7" s="1584"/>
      <c r="D7" s="1584"/>
      <c r="E7" s="1584"/>
      <c r="F7" s="1584"/>
      <c r="G7" s="1584"/>
    </row>
    <row r="8" spans="1:9" ht="12.75">
      <c r="A8" s="1583" t="s">
        <v>1587</v>
      </c>
      <c r="B8" s="1583"/>
      <c r="C8" s="1584"/>
      <c r="D8" s="1584"/>
      <c r="E8" s="1584"/>
      <c r="F8" s="1584"/>
      <c r="G8" s="1584"/>
    </row>
    <row r="9" spans="1:9" ht="12.75">
      <c r="A9" s="301"/>
      <c r="B9" s="301"/>
      <c r="C9" s="298"/>
      <c r="D9" s="298"/>
      <c r="E9" s="298"/>
      <c r="F9" s="298"/>
      <c r="G9" s="406"/>
    </row>
    <row r="10" spans="1:9" ht="12.75">
      <c r="A10" s="1585" t="s">
        <v>1737</v>
      </c>
      <c r="B10" s="1585"/>
      <c r="C10" s="1585"/>
      <c r="D10" s="1585"/>
      <c r="E10" s="1585"/>
      <c r="F10" s="1585"/>
      <c r="G10" s="1585"/>
    </row>
    <row r="11" spans="1:9" ht="12.75">
      <c r="A11" s="414"/>
      <c r="B11" s="414"/>
      <c r="C11" s="14"/>
      <c r="D11" s="282"/>
      <c r="E11" s="282"/>
      <c r="F11" s="282"/>
    </row>
    <row r="12" spans="1:9" ht="13.7" customHeight="1">
      <c r="A12" s="140"/>
      <c r="B12" s="140"/>
      <c r="C12" s="298"/>
      <c r="D12" s="1586" t="s">
        <v>1736</v>
      </c>
      <c r="E12" s="1586"/>
      <c r="F12" s="1586"/>
      <c r="G12" s="951"/>
    </row>
    <row r="13" spans="1:9" ht="12.75">
      <c r="A13" s="140"/>
      <c r="B13" s="140"/>
      <c r="C13" s="298"/>
      <c r="D13" s="1586"/>
      <c r="E13" s="1586"/>
      <c r="F13" s="1586"/>
      <c r="G13" s="951"/>
    </row>
    <row r="14" spans="1:9" ht="12.75">
      <c r="A14" s="415"/>
      <c r="B14" s="415"/>
      <c r="C14" s="299"/>
      <c r="D14" s="1545" t="s">
        <v>1573</v>
      </c>
      <c r="E14" s="1545"/>
      <c r="F14" s="1545"/>
      <c r="G14" s="484"/>
    </row>
    <row r="15" spans="1:9" ht="12.75">
      <c r="A15" s="415"/>
      <c r="B15" s="415"/>
      <c r="C15" s="299"/>
      <c r="D15" s="282"/>
      <c r="E15" s="282"/>
      <c r="F15" s="282"/>
    </row>
    <row r="16" spans="1:9" ht="14.45" customHeight="1">
      <c r="A16" s="413"/>
      <c r="B16" s="950" t="s">
        <v>85</v>
      </c>
      <c r="C16" s="299"/>
      <c r="D16" s="1543" t="s">
        <v>1530</v>
      </c>
      <c r="E16" s="1543"/>
      <c r="F16" s="1543"/>
      <c r="G16" s="568"/>
    </row>
    <row r="17" spans="1:7" ht="14.45" customHeight="1">
      <c r="A17" s="413"/>
      <c r="B17" s="14"/>
      <c r="C17" s="299"/>
      <c r="D17" s="1543"/>
      <c r="E17" s="1543"/>
      <c r="F17" s="1543"/>
      <c r="G17" s="568"/>
    </row>
    <row r="18" spans="1:7" ht="12.75">
      <c r="A18" s="415"/>
      <c r="B18" s="14"/>
      <c r="C18" s="299"/>
      <c r="D18" s="1543"/>
      <c r="E18" s="1543"/>
      <c r="F18" s="1543"/>
      <c r="G18" s="568"/>
    </row>
    <row r="19" spans="1:7" ht="12.75">
      <c r="A19" s="415"/>
      <c r="B19" s="415"/>
      <c r="C19" s="299"/>
      <c r="D19" s="282"/>
      <c r="E19" s="282"/>
      <c r="F19" s="282"/>
    </row>
    <row r="20" spans="1:7" ht="14.25">
      <c r="A20" s="413"/>
      <c r="B20" s="950" t="s">
        <v>85</v>
      </c>
      <c r="C20" s="14"/>
      <c r="D20" s="1552" t="s">
        <v>1564</v>
      </c>
      <c r="E20" s="1552"/>
      <c r="F20" s="1552"/>
    </row>
    <row r="21" spans="1:7" ht="14.25">
      <c r="A21" s="413"/>
      <c r="B21" s="413"/>
      <c r="C21" s="14"/>
      <c r="D21" s="287"/>
      <c r="E21" s="282"/>
      <c r="F21" s="282"/>
    </row>
    <row r="22" spans="1:7" ht="14.25">
      <c r="A22" s="413"/>
      <c r="B22" s="950" t="s">
        <v>85</v>
      </c>
      <c r="C22" s="14"/>
      <c r="D22" s="1543" t="s">
        <v>1565</v>
      </c>
      <c r="E22" s="1543"/>
      <c r="F22" s="1543"/>
    </row>
    <row r="23" spans="1:7" ht="14.25">
      <c r="A23" s="413"/>
      <c r="B23" s="413"/>
      <c r="C23" s="14"/>
      <c r="D23" s="1543"/>
      <c r="E23" s="1543"/>
      <c r="F23" s="1543"/>
    </row>
    <row r="24" spans="1:7" ht="14.25">
      <c r="A24" s="413"/>
      <c r="B24" s="413"/>
      <c r="C24" s="14"/>
      <c r="D24" s="287"/>
      <c r="E24" s="282"/>
      <c r="F24" s="282"/>
    </row>
    <row r="25" spans="1:7" ht="14.25" customHeight="1">
      <c r="A25" s="570"/>
      <c r="B25" s="950" t="s">
        <v>85</v>
      </c>
      <c r="D25" s="1576" t="s">
        <v>1567</v>
      </c>
      <c r="E25" s="1576"/>
      <c r="F25" s="1576"/>
    </row>
    <row r="26" spans="1:7" ht="14.25">
      <c r="A26" s="570"/>
      <c r="B26" s="570"/>
      <c r="D26" s="1576"/>
      <c r="E26" s="1576"/>
      <c r="F26" s="1576"/>
    </row>
    <row r="27" spans="1:7" ht="14.25">
      <c r="A27" s="570"/>
      <c r="B27" s="570"/>
      <c r="D27" s="1576"/>
      <c r="E27" s="1576"/>
      <c r="F27" s="1576"/>
    </row>
    <row r="28" spans="1:7" ht="14.25">
      <c r="A28" s="570"/>
      <c r="B28" s="570"/>
      <c r="D28" s="1576"/>
      <c r="E28" s="1576"/>
      <c r="F28" s="1576"/>
    </row>
    <row r="29" spans="1:7" ht="14.25">
      <c r="A29" s="570"/>
      <c r="B29" s="570"/>
      <c r="D29" s="1576"/>
      <c r="E29" s="1576"/>
      <c r="F29" s="1576"/>
    </row>
    <row r="30" spans="1:7" ht="14.25">
      <c r="A30" s="570"/>
      <c r="B30" s="570"/>
      <c r="D30" s="910"/>
      <c r="F30" s="955"/>
    </row>
    <row r="31" spans="1:7" ht="14.45" customHeight="1">
      <c r="A31" s="570"/>
      <c r="B31" s="950" t="s">
        <v>85</v>
      </c>
      <c r="D31" s="1587" t="s">
        <v>1566</v>
      </c>
      <c r="E31" s="1587"/>
      <c r="F31" s="1587"/>
    </row>
    <row r="32" spans="1:7" ht="14.25">
      <c r="A32" s="570"/>
      <c r="B32" s="570"/>
      <c r="D32" s="1587"/>
      <c r="E32" s="1587"/>
      <c r="F32" s="1587"/>
    </row>
    <row r="33" spans="1:6" ht="14.25">
      <c r="A33" s="413"/>
      <c r="B33" s="413"/>
      <c r="C33" s="14"/>
      <c r="D33" s="954"/>
      <c r="E33" s="954"/>
      <c r="F33" s="954"/>
    </row>
    <row r="34" spans="1:6" ht="14.25">
      <c r="A34" s="413"/>
      <c r="B34" s="950" t="s">
        <v>85</v>
      </c>
      <c r="C34" s="14"/>
      <c r="D34" s="1588" t="s">
        <v>1981</v>
      </c>
      <c r="E34" s="1587"/>
      <c r="F34" s="1587"/>
    </row>
    <row r="35" spans="1:6" ht="14.25">
      <c r="A35" s="413"/>
      <c r="B35" s="413"/>
      <c r="C35" s="14"/>
      <c r="D35" s="1587"/>
      <c r="E35" s="1587"/>
      <c r="F35" s="1587"/>
    </row>
    <row r="36" spans="1:6" ht="14.25">
      <c r="A36" s="413"/>
      <c r="B36" s="413"/>
      <c r="C36" s="14"/>
      <c r="D36" s="1587"/>
      <c r="E36" s="1587"/>
      <c r="F36" s="1587"/>
    </row>
    <row r="37" spans="1:6" ht="14.25">
      <c r="A37" s="413"/>
      <c r="B37" s="413"/>
      <c r="C37" s="14"/>
      <c r="D37" s="1587"/>
      <c r="E37" s="1587"/>
      <c r="F37" s="1587"/>
    </row>
    <row r="38" spans="1:6" ht="14.25">
      <c r="A38" s="413"/>
      <c r="B38" s="413"/>
      <c r="C38" s="14"/>
      <c r="D38" s="1587"/>
      <c r="E38" s="1587"/>
      <c r="F38" s="1587"/>
    </row>
    <row r="39" spans="1:6" ht="14.25">
      <c r="A39" s="413"/>
      <c r="B39" s="413"/>
      <c r="C39" s="14"/>
      <c r="D39" s="1587"/>
      <c r="E39" s="1587"/>
      <c r="F39" s="1587"/>
    </row>
    <row r="40" spans="1:6" ht="14.25">
      <c r="A40" s="413"/>
      <c r="B40" s="413"/>
      <c r="C40" s="14"/>
      <c r="D40" s="1587"/>
      <c r="E40" s="1587"/>
      <c r="F40" s="1587"/>
    </row>
    <row r="41" spans="1:6" ht="14.25">
      <c r="A41" s="413"/>
      <c r="B41" s="413"/>
      <c r="C41" s="14"/>
      <c r="D41" s="1587"/>
      <c r="E41" s="1587"/>
      <c r="F41" s="1587"/>
    </row>
    <row r="42" spans="1:6" ht="14.25">
      <c r="A42" s="413"/>
      <c r="B42" s="413"/>
      <c r="C42" s="14"/>
      <c r="D42" s="957"/>
      <c r="E42" s="957"/>
      <c r="F42" s="957"/>
    </row>
    <row r="43" spans="1:6" ht="14.45" customHeight="1">
      <c r="A43" s="413"/>
      <c r="B43" s="950" t="s">
        <v>85</v>
      </c>
      <c r="C43" s="14"/>
      <c r="D43" s="1587" t="s">
        <v>1609</v>
      </c>
      <c r="E43" s="1587"/>
      <c r="F43" s="1587"/>
    </row>
    <row r="44" spans="1:6" ht="14.25">
      <c r="A44" s="413"/>
      <c r="B44" s="413"/>
      <c r="C44" s="14"/>
      <c r="D44" s="1587"/>
      <c r="E44" s="1587"/>
      <c r="F44" s="1587"/>
    </row>
    <row r="45" spans="1:6" ht="14.25">
      <c r="A45" s="413"/>
      <c r="B45" s="413"/>
      <c r="C45" s="14"/>
      <c r="D45" s="1587"/>
      <c r="E45" s="1587"/>
      <c r="F45" s="1587"/>
    </row>
    <row r="46" spans="1:6" ht="14.25">
      <c r="A46" s="413"/>
      <c r="B46" s="413"/>
      <c r="C46" s="14"/>
      <c r="D46" s="1587"/>
      <c r="E46" s="1587"/>
      <c r="F46" s="1587"/>
    </row>
    <row r="47" spans="1:6" ht="14.25">
      <c r="A47" s="413"/>
      <c r="B47" s="413"/>
      <c r="C47" s="14"/>
      <c r="D47" s="1587"/>
      <c r="E47" s="1587"/>
      <c r="F47" s="1587"/>
    </row>
    <row r="48" spans="1:6" ht="14.25">
      <c r="A48" s="413"/>
      <c r="B48" s="413"/>
      <c r="C48" s="14"/>
      <c r="D48" s="403"/>
    </row>
    <row r="49" spans="1:6" ht="14.25">
      <c r="A49" s="413"/>
      <c r="B49" s="950" t="s">
        <v>85</v>
      </c>
      <c r="C49" s="14"/>
      <c r="D49" s="1588" t="s">
        <v>2151</v>
      </c>
      <c r="E49" s="1587"/>
      <c r="F49" s="1587"/>
    </row>
    <row r="50" spans="1:6" ht="14.25">
      <c r="A50" s="413"/>
      <c r="B50" s="413"/>
      <c r="C50" s="14"/>
      <c r="D50" s="1587"/>
      <c r="E50" s="1587"/>
      <c r="F50" s="1587"/>
    </row>
    <row r="51" spans="1:6" ht="14.25">
      <c r="A51" s="413"/>
      <c r="B51" s="413"/>
      <c r="C51" s="14"/>
      <c r="D51" s="1587"/>
      <c r="E51" s="1587"/>
      <c r="F51" s="1587"/>
    </row>
    <row r="52" spans="1:6" ht="14.25">
      <c r="A52" s="413"/>
      <c r="B52" s="413"/>
      <c r="C52" s="14"/>
      <c r="D52" s="1587"/>
      <c r="E52" s="1587"/>
      <c r="F52" s="1587"/>
    </row>
    <row r="53" spans="1:6" ht="14.25">
      <c r="A53" s="413"/>
      <c r="B53" s="413"/>
      <c r="C53" s="14"/>
      <c r="D53" s="1587"/>
      <c r="E53" s="1587"/>
      <c r="F53" s="1587"/>
    </row>
    <row r="54" spans="1:6" ht="15" customHeight="1">
      <c r="A54" s="413"/>
      <c r="B54" s="413"/>
      <c r="C54" s="14"/>
      <c r="D54" s="1587"/>
      <c r="E54" s="1587"/>
      <c r="F54" s="1587"/>
    </row>
    <row r="55" spans="1:6" ht="14.25">
      <c r="A55" s="413"/>
      <c r="B55" s="413"/>
      <c r="C55" s="14"/>
      <c r="D55" s="2"/>
    </row>
    <row r="56" spans="1:6" ht="14.25">
      <c r="A56" s="413"/>
      <c r="B56" s="950" t="s">
        <v>85</v>
      </c>
      <c r="C56" s="14"/>
      <c r="D56" s="1588" t="s">
        <v>2206</v>
      </c>
      <c r="E56" s="1587"/>
      <c r="F56" s="1587"/>
    </row>
    <row r="57" spans="1:6" ht="14.25">
      <c r="A57" s="413"/>
      <c r="B57" s="413"/>
      <c r="C57" s="14"/>
      <c r="D57" s="1587"/>
      <c r="E57" s="1587"/>
      <c r="F57" s="1587"/>
    </row>
    <row r="58" spans="1:6" ht="14.25">
      <c r="A58" s="413"/>
      <c r="B58" s="413"/>
      <c r="C58" s="14"/>
      <c r="D58" s="1587"/>
      <c r="E58" s="1587"/>
      <c r="F58" s="1587"/>
    </row>
    <row r="59" spans="1:6" ht="14.25">
      <c r="A59" s="413"/>
      <c r="B59" s="413"/>
      <c r="C59" s="14"/>
      <c r="D59" s="1587"/>
      <c r="E59" s="1587"/>
      <c r="F59" s="1587"/>
    </row>
    <row r="60" spans="1:6" ht="17.25" customHeight="1">
      <c r="A60" s="413"/>
      <c r="B60" s="413"/>
      <c r="C60" s="14"/>
      <c r="D60" s="1587"/>
      <c r="E60" s="1587"/>
      <c r="F60" s="1587"/>
    </row>
    <row r="61" spans="1:6" ht="14.25" customHeight="1">
      <c r="A61" s="413"/>
      <c r="B61" s="950" t="s">
        <v>85</v>
      </c>
      <c r="C61" s="14"/>
      <c r="D61" s="1541" t="s">
        <v>1614</v>
      </c>
      <c r="E61" s="1541"/>
      <c r="F61" s="1541"/>
    </row>
    <row r="62" spans="1:6" ht="15" customHeight="1">
      <c r="A62" s="413"/>
      <c r="B62" s="413"/>
      <c r="C62" s="14"/>
      <c r="D62" s="1541"/>
      <c r="E62" s="1541"/>
      <c r="F62" s="1541"/>
    </row>
    <row r="63" spans="1:6" ht="21.6" customHeight="1">
      <c r="A63" s="413"/>
      <c r="B63" s="413"/>
      <c r="C63" s="14"/>
      <c r="D63" s="1541"/>
      <c r="E63" s="1541"/>
      <c r="F63" s="1541"/>
    </row>
    <row r="64" spans="1:6" ht="14.25">
      <c r="A64" s="413"/>
      <c r="B64" s="413"/>
      <c r="C64" s="14"/>
      <c r="D64" s="136"/>
    </row>
    <row r="65" spans="1:6" ht="14.25">
      <c r="A65" s="570"/>
      <c r="B65" s="950" t="s">
        <v>85</v>
      </c>
      <c r="D65" s="1587" t="s">
        <v>1615</v>
      </c>
      <c r="E65" s="1587"/>
      <c r="F65" s="1587"/>
    </row>
    <row r="66" spans="1:6" ht="14.25">
      <c r="A66" s="570"/>
      <c r="B66" s="570"/>
      <c r="D66" s="1587"/>
      <c r="E66" s="1587"/>
      <c r="F66" s="1587"/>
    </row>
    <row r="67" spans="1:6" ht="14.25">
      <c r="A67" s="413"/>
      <c r="B67" s="413"/>
      <c r="C67" s="14"/>
      <c r="D67" s="136"/>
    </row>
    <row r="68" spans="1:6" ht="14.25">
      <c r="A68" s="413"/>
      <c r="B68" s="950" t="s">
        <v>85</v>
      </c>
      <c r="C68" s="14"/>
      <c r="D68" s="1587" t="s">
        <v>1735</v>
      </c>
      <c r="E68" s="1587"/>
      <c r="F68" s="1587"/>
    </row>
    <row r="69" spans="1:6" ht="12.75">
      <c r="A69" s="140"/>
      <c r="B69" s="140"/>
      <c r="C69" s="14"/>
      <c r="D69" s="1587"/>
      <c r="E69" s="1587"/>
      <c r="F69" s="1587"/>
    </row>
    <row r="70" spans="1:6" ht="12.75">
      <c r="A70" s="140"/>
      <c r="B70" s="140"/>
      <c r="C70" s="14"/>
      <c r="D70" s="1587"/>
      <c r="E70" s="1587"/>
      <c r="F70" s="1587"/>
    </row>
    <row r="71" spans="1:6" ht="12.75">
      <c r="A71" s="140"/>
      <c r="B71" s="140"/>
      <c r="C71" s="14"/>
      <c r="D71" s="282"/>
      <c r="E71" s="282"/>
      <c r="F71" s="282"/>
    </row>
    <row r="72" spans="1:6" ht="14.25">
      <c r="A72" s="413" t="s">
        <v>254</v>
      </c>
      <c r="B72" s="950" t="s">
        <v>85</v>
      </c>
      <c r="C72" s="14"/>
      <c r="D72" s="1587" t="s">
        <v>1616</v>
      </c>
      <c r="E72" s="1587"/>
      <c r="F72" s="1587"/>
    </row>
    <row r="73" spans="1:6" ht="12.75">
      <c r="A73" s="140"/>
      <c r="B73" s="140"/>
      <c r="C73" s="14"/>
      <c r="D73" s="1587"/>
      <c r="E73" s="1587"/>
      <c r="F73" s="1587"/>
    </row>
    <row r="74" spans="1:6" ht="12.75">
      <c r="A74" s="140"/>
      <c r="B74" s="140"/>
      <c r="C74" s="14"/>
      <c r="D74" s="282"/>
      <c r="E74" s="282"/>
      <c r="F74" s="282"/>
    </row>
    <row r="75" spans="1:6" ht="14.25">
      <c r="A75" s="413" t="s">
        <v>254</v>
      </c>
      <c r="B75" s="950" t="s">
        <v>85</v>
      </c>
      <c r="C75" s="14"/>
      <c r="D75" s="1587" t="s">
        <v>1617</v>
      </c>
      <c r="E75" s="1587"/>
      <c r="F75" s="1587"/>
    </row>
    <row r="76" spans="1:6" ht="12.75">
      <c r="A76" s="140"/>
      <c r="B76" s="140"/>
      <c r="C76" s="14"/>
      <c r="D76" s="1587"/>
      <c r="E76" s="1587"/>
      <c r="F76" s="1587"/>
    </row>
    <row r="77" spans="1:6" ht="12.75">
      <c r="A77" s="140"/>
      <c r="B77" s="140"/>
      <c r="C77" s="14"/>
      <c r="D77" s="1587"/>
      <c r="E77" s="1587"/>
      <c r="F77" s="1587"/>
    </row>
    <row r="78" spans="1:6" ht="12.75">
      <c r="A78" s="140"/>
      <c r="B78" s="140"/>
      <c r="C78" s="14"/>
      <c r="D78" s="403"/>
      <c r="E78" s="282"/>
      <c r="F78" s="282"/>
    </row>
    <row r="79" spans="1:6" ht="14.25">
      <c r="A79" s="413" t="s">
        <v>254</v>
      </c>
      <c r="B79" s="950" t="s">
        <v>85</v>
      </c>
      <c r="C79" s="14"/>
      <c r="D79" s="1543" t="s">
        <v>1618</v>
      </c>
      <c r="E79" s="1543"/>
      <c r="F79" s="1543"/>
    </row>
    <row r="80" spans="1:6" ht="12.75">
      <c r="A80" s="140"/>
      <c r="B80" s="140"/>
      <c r="C80" s="14"/>
      <c r="D80" s="1543"/>
      <c r="E80" s="1543"/>
      <c r="F80" s="1543"/>
    </row>
    <row r="81" spans="1:7" ht="12.75">
      <c r="A81" s="140"/>
      <c r="B81" s="140"/>
      <c r="C81" s="14"/>
      <c r="D81" s="282"/>
      <c r="E81" s="282"/>
      <c r="F81" s="282"/>
    </row>
    <row r="82" spans="1:7" ht="12.75">
      <c r="A82" s="1559" t="s">
        <v>1536</v>
      </c>
      <c r="B82" s="1559"/>
      <c r="C82" s="1559"/>
      <c r="D82" s="1559"/>
      <c r="E82" s="1559"/>
      <c r="F82" s="1559"/>
      <c r="G82" s="1559"/>
    </row>
    <row r="83" spans="1:7" ht="12.75">
      <c r="A83" s="140"/>
      <c r="B83" s="140"/>
      <c r="C83" s="14"/>
      <c r="D83" s="282"/>
      <c r="E83" s="2"/>
      <c r="F83" s="2"/>
      <c r="G83" s="2"/>
    </row>
    <row r="84" spans="1:7" ht="13.7" customHeight="1">
      <c r="A84" s="140"/>
      <c r="B84" s="140"/>
      <c r="C84" s="926"/>
      <c r="D84" s="1578" t="s">
        <v>1537</v>
      </c>
      <c r="E84" s="1578"/>
      <c r="F84" s="1578"/>
      <c r="G84" s="2"/>
    </row>
    <row r="85" spans="1:7" ht="13.7" customHeight="1">
      <c r="A85" s="143"/>
      <c r="B85" s="143"/>
      <c r="C85" s="14"/>
      <c r="D85" s="1543" t="s">
        <v>1738</v>
      </c>
      <c r="E85" s="1543"/>
      <c r="F85" s="1543"/>
      <c r="G85" s="2"/>
    </row>
    <row r="86" spans="1:7" ht="12.75">
      <c r="A86" s="143"/>
      <c r="B86" s="143"/>
      <c r="C86" s="14"/>
      <c r="D86" s="282"/>
      <c r="E86" s="2"/>
      <c r="F86" s="2"/>
      <c r="G86" s="2"/>
    </row>
    <row r="87" spans="1:7" ht="14.25" customHeight="1">
      <c r="A87" s="413"/>
      <c r="B87" s="950" t="s">
        <v>85</v>
      </c>
      <c r="C87" s="14"/>
      <c r="D87" s="1542" t="s">
        <v>2120</v>
      </c>
      <c r="E87" s="1542"/>
      <c r="F87" s="1542"/>
      <c r="G87" s="2"/>
    </row>
    <row r="88" spans="1:7" ht="14.45" customHeight="1">
      <c r="A88" s="413"/>
      <c r="B88" s="14"/>
      <c r="C88" s="14"/>
      <c r="D88" s="1542"/>
      <c r="E88" s="1542"/>
      <c r="F88" s="1542"/>
      <c r="G88" s="2"/>
    </row>
    <row r="89" spans="1:7" ht="14.25">
      <c r="A89" s="413"/>
      <c r="B89" s="413"/>
      <c r="C89" s="14"/>
      <c r="D89" s="1542"/>
      <c r="E89" s="1542"/>
      <c r="F89" s="1542"/>
      <c r="G89" s="2"/>
    </row>
    <row r="90" spans="1:7" ht="14.25">
      <c r="A90" s="413"/>
      <c r="B90" s="413"/>
      <c r="C90" s="14"/>
      <c r="D90" s="1542"/>
      <c r="E90" s="1542"/>
      <c r="F90" s="1542"/>
      <c r="G90" s="2"/>
    </row>
    <row r="91" spans="1:7" ht="14.25">
      <c r="A91" s="413"/>
      <c r="B91" s="413"/>
      <c r="C91" s="14"/>
      <c r="D91" s="1542"/>
      <c r="E91" s="1542"/>
      <c r="F91" s="1542"/>
      <c r="G91" s="2"/>
    </row>
    <row r="92" spans="1:7" ht="14.25">
      <c r="A92" s="413"/>
      <c r="B92" s="413"/>
      <c r="C92" s="14"/>
      <c r="D92" s="1542"/>
      <c r="E92" s="1542"/>
      <c r="F92" s="1542"/>
      <c r="G92" s="2"/>
    </row>
    <row r="93" spans="1:7" ht="14.25">
      <c r="A93" s="413"/>
      <c r="B93" s="413"/>
      <c r="C93" s="14"/>
      <c r="D93" s="1542"/>
      <c r="E93" s="1542"/>
      <c r="F93" s="1542"/>
      <c r="G93" s="2"/>
    </row>
    <row r="94" spans="1:7" ht="14.25">
      <c r="A94" s="413"/>
      <c r="B94" s="413"/>
      <c r="C94" s="14"/>
      <c r="D94" s="1542"/>
      <c r="E94" s="1542"/>
      <c r="F94" s="1542"/>
      <c r="G94" s="2"/>
    </row>
    <row r="95" spans="1:7" ht="14.25">
      <c r="A95" s="413"/>
      <c r="B95" s="413"/>
      <c r="C95" s="14"/>
      <c r="D95" s="1542"/>
      <c r="E95" s="1542"/>
      <c r="F95" s="1542"/>
      <c r="G95" s="2"/>
    </row>
    <row r="96" spans="1:7" ht="14.45" customHeight="1">
      <c r="A96" s="413"/>
      <c r="B96" s="983" t="s">
        <v>85</v>
      </c>
      <c r="C96" s="14"/>
      <c r="D96" s="1548" t="s">
        <v>2121</v>
      </c>
      <c r="E96" s="1548"/>
      <c r="F96" s="1548"/>
      <c r="G96" s="2"/>
    </row>
    <row r="97" spans="1:7" ht="14.25">
      <c r="A97" s="413"/>
      <c r="B97" s="413"/>
      <c r="C97" s="14"/>
      <c r="D97" s="1548"/>
      <c r="E97" s="1548"/>
      <c r="F97" s="1548"/>
      <c r="G97" s="2"/>
    </row>
    <row r="98" spans="1:7" ht="14.25">
      <c r="A98" s="413"/>
      <c r="B98" s="413"/>
      <c r="C98" s="14"/>
      <c r="D98" s="1548"/>
      <c r="E98" s="1548"/>
      <c r="F98" s="1548"/>
      <c r="G98" s="2"/>
    </row>
    <row r="99" spans="1:7" ht="14.25">
      <c r="A99" s="413"/>
      <c r="B99" s="413"/>
      <c r="C99" s="14"/>
      <c r="D99" s="1548"/>
      <c r="E99" s="1548"/>
      <c r="F99" s="1548"/>
      <c r="G99" s="2"/>
    </row>
    <row r="100" spans="1:7" ht="14.25">
      <c r="A100" s="413"/>
      <c r="B100" s="413"/>
      <c r="C100" s="14"/>
      <c r="D100" s="1548"/>
      <c r="E100" s="1548"/>
      <c r="F100" s="1548"/>
      <c r="G100" s="2"/>
    </row>
    <row r="101" spans="1:7" ht="14.25">
      <c r="A101" s="413"/>
      <c r="B101" s="413"/>
      <c r="C101" s="14"/>
      <c r="D101" s="1548"/>
      <c r="E101" s="1548"/>
      <c r="F101" s="1548"/>
      <c r="G101" s="2"/>
    </row>
    <row r="102" spans="1:7" ht="14.25">
      <c r="A102" s="413"/>
      <c r="B102" s="413"/>
      <c r="C102" s="14"/>
      <c r="D102" s="1548"/>
      <c r="E102" s="1548"/>
      <c r="F102" s="1548"/>
      <c r="G102" s="2"/>
    </row>
    <row r="103" spans="1:7" ht="14.25">
      <c r="A103" s="413"/>
      <c r="B103" s="413"/>
      <c r="C103" s="14"/>
      <c r="D103" s="1548"/>
      <c r="E103" s="1548"/>
      <c r="F103" s="1548"/>
      <c r="G103" s="2"/>
    </row>
    <row r="104" spans="1:7" ht="14.25">
      <c r="A104" s="413"/>
      <c r="B104" s="413"/>
      <c r="C104" s="14"/>
      <c r="D104" s="1548"/>
      <c r="E104" s="1548"/>
      <c r="F104" s="1548"/>
      <c r="G104" s="2"/>
    </row>
    <row r="105" spans="1:7" ht="14.25">
      <c r="A105" s="413"/>
      <c r="B105" s="413"/>
      <c r="C105" s="14"/>
      <c r="D105" s="1548"/>
      <c r="E105" s="1548"/>
      <c r="F105" s="1548"/>
      <c r="G105" s="2"/>
    </row>
    <row r="106" spans="1:7" ht="14.25">
      <c r="A106" s="413"/>
      <c r="B106" s="413"/>
      <c r="C106" s="14"/>
      <c r="D106" s="1548"/>
      <c r="E106" s="1548"/>
      <c r="F106" s="1548"/>
      <c r="G106" s="2"/>
    </row>
    <row r="107" spans="1:7" ht="14.25">
      <c r="A107" s="413"/>
      <c r="B107" s="413"/>
      <c r="C107" s="14"/>
      <c r="D107" s="1548"/>
      <c r="E107" s="1548"/>
      <c r="F107" s="1548"/>
      <c r="G107" s="2"/>
    </row>
    <row r="108" spans="1:7" ht="14.25">
      <c r="A108" s="413"/>
      <c r="B108" s="413"/>
      <c r="C108" s="14"/>
      <c r="D108" s="1548"/>
      <c r="E108" s="1548"/>
      <c r="F108" s="1548"/>
      <c r="G108" s="2"/>
    </row>
    <row r="109" spans="1:7" ht="14.25">
      <c r="A109" s="413"/>
      <c r="B109" s="983" t="s">
        <v>85</v>
      </c>
      <c r="C109" s="14"/>
      <c r="D109" s="1543" t="s">
        <v>1739</v>
      </c>
      <c r="E109" s="1543"/>
      <c r="F109" s="1543"/>
      <c r="G109" s="2"/>
    </row>
    <row r="110" spans="1:7" ht="14.25">
      <c r="A110" s="413"/>
      <c r="B110" s="413"/>
      <c r="C110" s="14"/>
      <c r="D110" s="1543"/>
      <c r="E110" s="1543"/>
      <c r="F110" s="1543"/>
      <c r="G110" s="2"/>
    </row>
    <row r="111" spans="1:7" ht="14.25">
      <c r="A111" s="413"/>
      <c r="B111" s="413"/>
      <c r="C111" s="14"/>
      <c r="D111" s="1543"/>
      <c r="E111" s="1543"/>
      <c r="F111" s="1543"/>
      <c r="G111" s="2"/>
    </row>
    <row r="112" spans="1:7" ht="14.25">
      <c r="A112" s="413"/>
      <c r="B112" s="413"/>
      <c r="C112" s="14"/>
      <c r="D112" s="1543"/>
      <c r="E112" s="1543"/>
      <c r="F112" s="1543"/>
      <c r="G112" s="2"/>
    </row>
    <row r="113" spans="1:7" ht="14.25">
      <c r="A113" s="413"/>
      <c r="B113" s="413"/>
      <c r="C113" s="14"/>
      <c r="D113" s="1543"/>
      <c r="E113" s="1543"/>
      <c r="F113" s="1543"/>
      <c r="G113" s="2"/>
    </row>
    <row r="114" spans="1:7" ht="14.25">
      <c r="A114" s="413"/>
      <c r="B114" s="413"/>
      <c r="C114" s="14"/>
      <c r="D114" s="1543"/>
      <c r="E114" s="1543"/>
      <c r="F114" s="1543"/>
      <c r="G114" s="2"/>
    </row>
    <row r="115" spans="1:7" ht="14.25">
      <c r="A115" s="413"/>
      <c r="B115" s="413"/>
      <c r="C115" s="14"/>
      <c r="D115" s="1543"/>
      <c r="E115" s="1543"/>
      <c r="F115" s="1543"/>
      <c r="G115" s="2"/>
    </row>
    <row r="116" spans="1:7" ht="14.25">
      <c r="A116" s="413"/>
      <c r="B116" s="413"/>
      <c r="C116" s="14"/>
      <c r="D116" s="1543"/>
      <c r="E116" s="1543"/>
      <c r="F116" s="1543"/>
      <c r="G116" s="2"/>
    </row>
    <row r="117" spans="1:7" ht="12.75" customHeight="1">
      <c r="A117" s="413"/>
      <c r="B117" s="950" t="s">
        <v>85</v>
      </c>
      <c r="C117" s="14"/>
      <c r="D117" s="1543" t="s">
        <v>1740</v>
      </c>
      <c r="E117" s="1543"/>
      <c r="F117" s="1543"/>
    </row>
    <row r="118" spans="1:7" ht="12.75">
      <c r="A118" s="140"/>
      <c r="B118" s="140"/>
      <c r="C118" s="14"/>
      <c r="D118" s="1543"/>
      <c r="E118" s="1543"/>
      <c r="F118" s="1543"/>
    </row>
    <row r="119" spans="1:7" ht="12.75">
      <c r="A119" s="140"/>
      <c r="B119" s="140"/>
      <c r="C119" s="14"/>
      <c r="D119" s="1543"/>
      <c r="E119" s="1543"/>
      <c r="F119" s="1543"/>
    </row>
    <row r="120" spans="1:7" ht="12.75">
      <c r="A120" s="140"/>
      <c r="B120" s="140"/>
      <c r="C120" s="14"/>
      <c r="D120" s="1543"/>
      <c r="E120" s="1543"/>
      <c r="F120" s="1543"/>
    </row>
    <row r="121" spans="1:7" ht="26.85" customHeight="1">
      <c r="A121" s="140"/>
      <c r="B121" s="140"/>
      <c r="C121" s="14"/>
      <c r="D121" s="1543"/>
      <c r="E121" s="1543"/>
      <c r="F121" s="1543"/>
    </row>
    <row r="122" spans="1:7" ht="12.75">
      <c r="A122" s="140"/>
      <c r="B122" s="140"/>
      <c r="C122" s="14"/>
      <c r="D122" s="282"/>
      <c r="E122" s="282"/>
      <c r="F122" s="282"/>
    </row>
    <row r="123" spans="1:7" ht="14.25">
      <c r="A123" s="413"/>
      <c r="B123" s="950" t="s">
        <v>85</v>
      </c>
      <c r="C123" s="14"/>
      <c r="D123" s="1587" t="s">
        <v>1741</v>
      </c>
      <c r="E123" s="1587"/>
      <c r="F123" s="1587"/>
    </row>
    <row r="124" spans="1:7" s="515" customFormat="1" ht="13.9" customHeight="1">
      <c r="A124" s="505"/>
      <c r="B124" s="505"/>
      <c r="C124" s="506"/>
      <c r="D124" s="1587"/>
      <c r="E124" s="1587"/>
      <c r="F124" s="1587"/>
      <c r="G124" s="576"/>
    </row>
    <row r="125" spans="1:7" ht="13.9" customHeight="1">
      <c r="A125" s="140"/>
      <c r="B125" s="140"/>
      <c r="C125" s="14"/>
      <c r="D125" s="1587"/>
      <c r="E125" s="1587"/>
      <c r="F125" s="1587"/>
    </row>
    <row r="126" spans="1:7" ht="13.9" customHeight="1">
      <c r="A126" s="140"/>
      <c r="B126" s="140"/>
      <c r="C126" s="14"/>
      <c r="D126" s="1587"/>
      <c r="E126" s="1587"/>
      <c r="F126" s="1587"/>
    </row>
    <row r="127" spans="1:7" ht="13.9" customHeight="1">
      <c r="A127" s="140"/>
      <c r="B127" s="140"/>
      <c r="C127" s="14"/>
      <c r="D127" s="1587"/>
      <c r="E127" s="1587"/>
      <c r="F127" s="1587"/>
    </row>
    <row r="128" spans="1:7" ht="13.9" customHeight="1">
      <c r="A128" s="140"/>
      <c r="B128" s="140"/>
      <c r="C128" s="14"/>
      <c r="D128" s="1587"/>
      <c r="E128" s="1587"/>
      <c r="F128" s="1587"/>
    </row>
    <row r="129" spans="1:7" ht="13.9" customHeight="1">
      <c r="A129" s="984"/>
      <c r="B129" s="984"/>
      <c r="C129" s="14"/>
      <c r="D129" s="1587"/>
      <c r="E129" s="1587"/>
      <c r="F129" s="1587"/>
      <c r="G129" s="2"/>
    </row>
    <row r="130" spans="1:7" ht="13.9" customHeight="1">
      <c r="A130" s="984"/>
      <c r="B130" s="984"/>
      <c r="C130" s="14"/>
      <c r="D130" s="1587"/>
      <c r="E130" s="1587"/>
      <c r="F130" s="1587"/>
      <c r="G130" s="2"/>
    </row>
    <row r="131" spans="1:7" ht="13.9" customHeight="1">
      <c r="A131" s="984"/>
      <c r="B131" s="984"/>
      <c r="C131" s="14"/>
      <c r="D131" s="1587"/>
      <c r="E131" s="1587"/>
      <c r="F131" s="1587"/>
      <c r="G131" s="2"/>
    </row>
    <row r="132" spans="1:7" ht="13.9" customHeight="1">
      <c r="A132" s="984"/>
      <c r="B132" s="984"/>
      <c r="C132" s="14"/>
      <c r="D132" s="1587"/>
      <c r="E132" s="1587"/>
      <c r="F132" s="1587"/>
      <c r="G132" s="2"/>
    </row>
    <row r="133" spans="1:7" ht="17.25" customHeight="1">
      <c r="A133" s="984"/>
      <c r="B133" s="984"/>
      <c r="C133" s="14"/>
      <c r="D133" s="1587"/>
      <c r="E133" s="1587"/>
      <c r="F133" s="1587"/>
      <c r="G133" s="2"/>
    </row>
    <row r="134" spans="1:7" ht="25.5" hidden="1" customHeight="1">
      <c r="A134" s="984"/>
      <c r="B134" s="984"/>
      <c r="C134" s="14"/>
      <c r="D134" s="1587"/>
      <c r="E134" s="1587"/>
      <c r="F134" s="1587"/>
      <c r="G134" s="2"/>
    </row>
    <row r="135" spans="1:7" ht="13.9" customHeight="1">
      <c r="A135" s="984"/>
      <c r="B135" s="984"/>
      <c r="C135" s="14"/>
      <c r="D135" s="282"/>
      <c r="E135" s="282"/>
      <c r="F135" s="282"/>
      <c r="G135" s="2"/>
    </row>
    <row r="136" spans="1:7" ht="13.9" customHeight="1">
      <c r="A136" s="140"/>
      <c r="B136" s="950" t="s">
        <v>85</v>
      </c>
      <c r="C136" s="14"/>
      <c r="D136" s="1542" t="s">
        <v>1955</v>
      </c>
      <c r="E136" s="1543"/>
      <c r="F136" s="1543"/>
      <c r="G136" s="2"/>
    </row>
    <row r="137" spans="1:7" ht="13.9" customHeight="1">
      <c r="A137" s="140"/>
      <c r="B137" s="140"/>
      <c r="C137" s="14"/>
      <c r="D137" s="1543"/>
      <c r="E137" s="1543"/>
      <c r="F137" s="1543"/>
      <c r="G137" s="2"/>
    </row>
    <row r="138" spans="1:7" ht="13.9" customHeight="1">
      <c r="A138" s="140"/>
      <c r="B138" s="140"/>
      <c r="C138" s="14"/>
      <c r="D138" s="1543"/>
      <c r="E138" s="1543"/>
      <c r="F138" s="1543"/>
      <c r="G138" s="2"/>
    </row>
    <row r="139" spans="1:7" ht="13.9" customHeight="1">
      <c r="A139" s="150"/>
      <c r="B139" s="150"/>
      <c r="D139" s="1543"/>
      <c r="E139" s="1543"/>
      <c r="F139" s="1543"/>
      <c r="G139" s="2"/>
    </row>
    <row r="140" spans="1:7" ht="13.9" customHeight="1">
      <c r="A140" s="140"/>
      <c r="B140" s="140"/>
      <c r="C140" s="14"/>
      <c r="D140" s="1543"/>
      <c r="E140" s="1543"/>
      <c r="F140" s="1543"/>
      <c r="G140" s="2"/>
    </row>
    <row r="141" spans="1:7" ht="13.9" customHeight="1">
      <c r="A141" s="33"/>
      <c r="B141" s="33"/>
      <c r="C141" s="14"/>
      <c r="D141" s="1543"/>
      <c r="E141" s="1543"/>
      <c r="F141" s="1543"/>
      <c r="G141" s="2"/>
    </row>
    <row r="142" spans="1:7" ht="13.9" customHeight="1">
      <c r="A142" s="33"/>
      <c r="B142" s="33"/>
      <c r="C142" s="14"/>
      <c r="D142" s="1543"/>
      <c r="E142" s="1543"/>
      <c r="F142" s="1543"/>
      <c r="G142" s="2"/>
    </row>
    <row r="143" spans="1:7" ht="13.9" customHeight="1">
      <c r="A143" s="985"/>
      <c r="B143" s="985"/>
      <c r="C143" s="14"/>
      <c r="D143" s="1543"/>
      <c r="E143" s="1543"/>
      <c r="F143" s="1543"/>
      <c r="G143" s="2"/>
    </row>
    <row r="144" spans="1:7" ht="13.9" customHeight="1">
      <c r="A144" s="985"/>
      <c r="B144" s="985"/>
      <c r="C144" s="14"/>
      <c r="D144" s="1543"/>
      <c r="E144" s="1543"/>
      <c r="F144" s="1543"/>
      <c r="G144" s="2"/>
    </row>
    <row r="145" spans="1:7" ht="13.9" customHeight="1">
      <c r="A145" s="985"/>
      <c r="B145" s="985"/>
      <c r="C145" s="14"/>
      <c r="D145" s="1543"/>
      <c r="E145" s="1543"/>
      <c r="F145" s="1543"/>
      <c r="G145" s="2"/>
    </row>
    <row r="146" spans="1:7" ht="13.9" customHeight="1">
      <c r="A146" s="1089"/>
      <c r="B146" s="1089"/>
      <c r="C146" s="14"/>
      <c r="D146" s="1543"/>
      <c r="E146" s="1543"/>
      <c r="F146" s="1543"/>
      <c r="G146" s="2"/>
    </row>
    <row r="147" spans="1:7" ht="13.9" customHeight="1">
      <c r="A147" s="1089"/>
      <c r="B147" s="1089"/>
      <c r="C147" s="14"/>
      <c r="D147" s="1543"/>
      <c r="E147" s="1543"/>
      <c r="F147" s="1543"/>
      <c r="G147" s="2"/>
    </row>
    <row r="148" spans="1:7" ht="13.9" customHeight="1">
      <c r="A148" s="985"/>
      <c r="B148" s="985"/>
      <c r="C148" s="14"/>
      <c r="D148" s="1543"/>
      <c r="E148" s="1543"/>
      <c r="F148" s="1543"/>
      <c r="G148" s="2"/>
    </row>
    <row r="149" spans="1:7" ht="13.9" customHeight="1">
      <c r="A149" s="985"/>
      <c r="B149" s="985"/>
      <c r="C149" s="14"/>
      <c r="D149" s="1543"/>
      <c r="E149" s="1543"/>
      <c r="F149" s="1543"/>
      <c r="G149" s="2"/>
    </row>
    <row r="150" spans="1:7" ht="13.9" customHeight="1">
      <c r="A150" s="985"/>
      <c r="B150" s="985"/>
      <c r="C150" s="14"/>
      <c r="D150" s="1543"/>
      <c r="E150" s="1543"/>
      <c r="F150" s="1543"/>
      <c r="G150" s="2"/>
    </row>
    <row r="151" spans="1:7" ht="13.9" customHeight="1">
      <c r="A151" s="985"/>
      <c r="B151" s="985"/>
      <c r="C151" s="14"/>
      <c r="D151" s="1543"/>
      <c r="E151" s="1543"/>
      <c r="F151" s="1543"/>
      <c r="G151" s="2"/>
    </row>
    <row r="152" spans="1:7" ht="13.9" customHeight="1">
      <c r="A152" s="985"/>
      <c r="B152" s="985"/>
      <c r="C152" s="14"/>
      <c r="D152" s="1543"/>
      <c r="E152" s="1543"/>
      <c r="F152" s="1543"/>
      <c r="G152" s="2"/>
    </row>
    <row r="153" spans="1:7" ht="13.9" customHeight="1">
      <c r="A153" s="985"/>
      <c r="B153" s="985"/>
      <c r="C153" s="14"/>
      <c r="D153" s="1543"/>
      <c r="E153" s="1543"/>
      <c r="F153" s="1543"/>
      <c r="G153" s="2"/>
    </row>
    <row r="154" spans="1:7" ht="13.9" customHeight="1">
      <c r="A154" s="1104"/>
      <c r="B154" s="1104"/>
      <c r="C154" s="14"/>
      <c r="D154" s="1619" t="s">
        <v>1956</v>
      </c>
      <c r="E154" s="1619"/>
      <c r="F154" s="1619"/>
      <c r="G154" s="2"/>
    </row>
    <row r="155" spans="1:7" ht="13.9" customHeight="1">
      <c r="A155" s="985"/>
      <c r="B155" s="985"/>
      <c r="C155" s="14"/>
      <c r="D155" s="981"/>
      <c r="E155" s="282"/>
      <c r="F155" s="282"/>
      <c r="G155" s="2"/>
    </row>
    <row r="156" spans="1:7" ht="13.9" customHeight="1">
      <c r="A156" s="413"/>
      <c r="B156" s="950" t="s">
        <v>85</v>
      </c>
      <c r="C156" s="14"/>
      <c r="D156" s="1621" t="s">
        <v>1990</v>
      </c>
      <c r="E156" s="1622"/>
      <c r="F156" s="1622"/>
      <c r="G156" s="2"/>
    </row>
    <row r="157" spans="1:7" ht="13.9" customHeight="1">
      <c r="A157" s="413"/>
      <c r="B157" s="1131"/>
      <c r="C157" s="14"/>
      <c r="D157" s="1622"/>
      <c r="E157" s="1622"/>
      <c r="F157" s="1622"/>
      <c r="G157" s="2"/>
    </row>
    <row r="158" spans="1:7" ht="13.9" customHeight="1">
      <c r="A158" s="33"/>
      <c r="B158" s="33"/>
      <c r="C158" s="14"/>
      <c r="D158" s="1622"/>
      <c r="E158" s="1622"/>
      <c r="F158" s="1622"/>
      <c r="G158" s="2"/>
    </row>
    <row r="159" spans="1:7" ht="13.9" customHeight="1">
      <c r="A159" s="33"/>
      <c r="B159" s="33"/>
      <c r="C159" s="14"/>
      <c r="D159" s="287"/>
      <c r="E159" s="282"/>
      <c r="F159" s="282"/>
      <c r="G159" s="2"/>
    </row>
    <row r="160" spans="1:7" ht="13.9" customHeight="1">
      <c r="A160" s="413"/>
      <c r="B160" s="950" t="s">
        <v>85</v>
      </c>
      <c r="C160" s="14"/>
      <c r="D160" s="1623" t="s">
        <v>1742</v>
      </c>
      <c r="E160" s="1623"/>
      <c r="F160" s="1623"/>
      <c r="G160" s="2"/>
    </row>
    <row r="161" spans="1:7" ht="13.9" customHeight="1">
      <c r="A161" s="33"/>
      <c r="B161" s="33"/>
      <c r="C161" s="14"/>
      <c r="D161" s="1623"/>
      <c r="E161" s="1623"/>
      <c r="F161" s="1623"/>
    </row>
    <row r="162" spans="1:7" ht="13.9" customHeight="1">
      <c r="A162" s="33"/>
      <c r="B162" s="33"/>
      <c r="C162" s="14"/>
      <c r="D162" s="1623"/>
      <c r="E162" s="1623"/>
      <c r="F162" s="1623"/>
    </row>
    <row r="163" spans="1:7" ht="13.9" customHeight="1">
      <c r="A163" s="33"/>
      <c r="B163" s="33"/>
      <c r="C163" s="14"/>
      <c r="D163" s="1623"/>
      <c r="E163" s="1623"/>
      <c r="F163" s="1623"/>
    </row>
    <row r="164" spans="1:7" ht="13.9" customHeight="1">
      <c r="A164" s="33"/>
      <c r="B164" s="33"/>
      <c r="C164" s="14"/>
      <c r="D164" s="287"/>
      <c r="E164" s="282"/>
      <c r="F164" s="282"/>
    </row>
    <row r="165" spans="1:7" ht="13.9" customHeight="1">
      <c r="A165" s="592"/>
      <c r="B165" s="950" t="s">
        <v>85</v>
      </c>
      <c r="C165" s="591"/>
      <c r="D165" s="1615" t="s">
        <v>1743</v>
      </c>
      <c r="E165" s="1615"/>
      <c r="F165" s="1615"/>
      <c r="G165" s="714"/>
    </row>
    <row r="166" spans="1:7" ht="13.9" customHeight="1">
      <c r="A166" s="592"/>
      <c r="B166" s="592"/>
      <c r="C166" s="591"/>
      <c r="D166" s="1615"/>
      <c r="E166" s="1615"/>
      <c r="F166" s="1615"/>
      <c r="G166" s="714"/>
    </row>
    <row r="167" spans="1:7" ht="13.9" customHeight="1">
      <c r="A167" s="592"/>
      <c r="B167" s="592"/>
      <c r="C167" s="591"/>
      <c r="D167" s="1615"/>
      <c r="E167" s="1615"/>
      <c r="F167" s="1615"/>
      <c r="G167" s="714"/>
    </row>
    <row r="168" spans="1:7" ht="12.75">
      <c r="A168" s="592"/>
      <c r="B168" s="592"/>
      <c r="C168" s="591"/>
      <c r="D168" s="594"/>
      <c r="E168" s="582"/>
      <c r="F168" s="582"/>
      <c r="G168" s="714"/>
    </row>
    <row r="169" spans="1:7" ht="12.75">
      <c r="A169" s="1559" t="s">
        <v>1539</v>
      </c>
      <c r="B169" s="1559"/>
      <c r="C169" s="1559"/>
      <c r="D169" s="1559"/>
      <c r="E169" s="1559"/>
      <c r="F169" s="1559"/>
      <c r="G169" s="1559"/>
    </row>
    <row r="170" spans="1:7" ht="12.75">
      <c r="A170" s="140"/>
      <c r="B170" s="140"/>
      <c r="C170" s="14"/>
      <c r="D170" s="287"/>
      <c r="E170" s="282"/>
      <c r="F170" s="282"/>
    </row>
    <row r="171" spans="1:7" ht="12.75">
      <c r="A171" s="140"/>
      <c r="B171" s="140"/>
      <c r="C171" s="926"/>
      <c r="D171" s="1609" t="s">
        <v>1538</v>
      </c>
      <c r="E171" s="1609"/>
      <c r="F171" s="1609"/>
    </row>
    <row r="172" spans="1:7" ht="12.75">
      <c r="A172" s="414"/>
      <c r="B172" s="414"/>
      <c r="C172" s="298"/>
      <c r="D172" s="1616" t="s">
        <v>1574</v>
      </c>
      <c r="E172" s="1616"/>
      <c r="F172" s="1616"/>
    </row>
    <row r="173" spans="1:7" ht="12.75">
      <c r="A173" s="415"/>
      <c r="B173" s="415"/>
      <c r="C173" s="299"/>
      <c r="D173" s="282"/>
      <c r="E173" s="282"/>
      <c r="F173" s="282"/>
    </row>
    <row r="174" spans="1:7" ht="14.25">
      <c r="A174" s="413"/>
      <c r="B174" s="950" t="s">
        <v>85</v>
      </c>
      <c r="C174" s="302"/>
      <c r="D174" s="1617" t="s">
        <v>1958</v>
      </c>
      <c r="E174" s="1599"/>
      <c r="F174" s="1599"/>
      <c r="G174" s="288"/>
    </row>
    <row r="175" spans="1:7" ht="14.25">
      <c r="A175" s="413"/>
      <c r="B175" s="417"/>
      <c r="C175" s="302"/>
      <c r="D175" s="1294"/>
      <c r="E175" s="1293"/>
      <c r="F175" s="1293"/>
      <c r="G175" s="288"/>
    </row>
    <row r="176" spans="1:7" ht="14.25">
      <c r="A176" s="413"/>
      <c r="B176" s="950" t="s">
        <v>85</v>
      </c>
      <c r="C176" s="302"/>
      <c r="D176" s="1599" t="s">
        <v>1744</v>
      </c>
      <c r="E176" s="1599"/>
      <c r="F176" s="1599"/>
      <c r="G176" s="288"/>
    </row>
    <row r="177" spans="1:7" ht="14.25">
      <c r="A177" s="413"/>
      <c r="B177" s="417"/>
      <c r="C177" s="302"/>
      <c r="D177" s="1293"/>
      <c r="E177" s="1293"/>
      <c r="F177" s="1293"/>
      <c r="G177" s="288"/>
    </row>
    <row r="178" spans="1:7" ht="14.25">
      <c r="A178" s="413"/>
      <c r="B178" s="1295" t="s">
        <v>85</v>
      </c>
      <c r="C178" s="302"/>
      <c r="D178" s="1620" t="s">
        <v>2047</v>
      </c>
      <c r="E178" s="1620"/>
      <c r="F178" s="1620"/>
      <c r="G178" s="288"/>
    </row>
    <row r="179" spans="1:7" ht="13.7" customHeight="1">
      <c r="A179" s="413"/>
      <c r="B179" s="417"/>
      <c r="C179" s="302"/>
      <c r="D179" s="1297" t="s">
        <v>1002</v>
      </c>
      <c r="E179" s="1519" t="s">
        <v>2049</v>
      </c>
      <c r="F179" s="1519"/>
      <c r="G179" s="288"/>
    </row>
    <row r="180" spans="1:7" ht="14.25">
      <c r="A180" s="413"/>
      <c r="B180" s="417"/>
      <c r="C180" s="302"/>
      <c r="D180" s="1296"/>
      <c r="E180" s="1519"/>
      <c r="F180" s="1519"/>
      <c r="G180" s="288"/>
    </row>
    <row r="181" spans="1:7" ht="14.25">
      <c r="A181" s="413"/>
      <c r="B181" s="417"/>
      <c r="C181" s="302"/>
      <c r="D181" s="1296"/>
      <c r="E181" s="1519"/>
      <c r="F181" s="1519"/>
      <c r="G181" s="288"/>
    </row>
    <row r="182" spans="1:7" ht="14.25">
      <c r="A182" s="413"/>
      <c r="B182" s="417"/>
      <c r="C182" s="302"/>
      <c r="D182" s="2"/>
      <c r="E182" s="1519"/>
      <c r="F182" s="1519"/>
      <c r="G182" s="288"/>
    </row>
    <row r="183" spans="1:7" ht="13.7" customHeight="1">
      <c r="A183" s="413"/>
      <c r="B183" s="417"/>
      <c r="C183" s="302"/>
      <c r="D183" s="1296" t="s">
        <v>1003</v>
      </c>
      <c r="E183" s="1542" t="s">
        <v>2048</v>
      </c>
      <c r="F183" s="1542"/>
      <c r="G183" s="288"/>
    </row>
    <row r="184" spans="1:7" ht="13.7" customHeight="1">
      <c r="A184" s="413"/>
      <c r="B184" s="417"/>
      <c r="C184" s="302"/>
      <c r="D184" s="1296"/>
      <c r="E184" s="1542"/>
      <c r="F184" s="1542"/>
      <c r="G184" s="288"/>
    </row>
    <row r="185" spans="1:7" ht="13.7" customHeight="1">
      <c r="A185" s="413"/>
      <c r="B185" s="417"/>
      <c r="C185" s="302"/>
      <c r="D185" s="1296"/>
      <c r="E185" s="1542"/>
      <c r="F185" s="1542"/>
      <c r="G185" s="288"/>
    </row>
    <row r="186" spans="1:7" ht="13.7" customHeight="1">
      <c r="A186" s="413"/>
      <c r="B186" s="417"/>
      <c r="C186" s="302"/>
      <c r="D186" s="1296"/>
      <c r="E186" s="1542"/>
      <c r="F186" s="1542"/>
      <c r="G186" s="288"/>
    </row>
    <row r="187" spans="1:7" ht="13.7" customHeight="1">
      <c r="A187" s="413"/>
      <c r="B187" s="417"/>
      <c r="C187" s="302"/>
      <c r="D187" s="1296"/>
      <c r="E187" s="1542"/>
      <c r="F187" s="1542"/>
      <c r="G187" s="288"/>
    </row>
    <row r="188" spans="1:7" ht="14.25">
      <c r="A188" s="413"/>
      <c r="B188" s="417"/>
      <c r="C188" s="302"/>
      <c r="D188" s="2"/>
      <c r="E188" s="1542"/>
      <c r="F188" s="1542"/>
      <c r="G188" s="288"/>
    </row>
    <row r="189" spans="1:7" ht="14.25">
      <c r="A189" s="413"/>
      <c r="B189" s="417"/>
      <c r="C189" s="302"/>
      <c r="D189" s="2"/>
      <c r="E189" s="1542"/>
      <c r="F189" s="1542"/>
      <c r="G189" s="288"/>
    </row>
    <row r="190" spans="1:7" ht="12.75">
      <c r="A190" s="417"/>
      <c r="B190" s="417"/>
      <c r="C190" s="302"/>
      <c r="D190" s="282"/>
      <c r="E190" s="283"/>
      <c r="F190" s="283"/>
      <c r="G190" s="288"/>
    </row>
    <row r="191" spans="1:7" ht="14.25">
      <c r="A191" s="413"/>
      <c r="B191" s="950" t="s">
        <v>85</v>
      </c>
      <c r="C191" s="302"/>
      <c r="D191" s="1526" t="s">
        <v>1745</v>
      </c>
      <c r="E191" s="1526"/>
      <c r="F191" s="1526"/>
      <c r="G191" s="288"/>
    </row>
    <row r="192" spans="1:7" ht="14.25">
      <c r="A192" s="413"/>
      <c r="B192" s="413"/>
      <c r="C192" s="302"/>
      <c r="D192" s="1526"/>
      <c r="E192" s="1526"/>
      <c r="F192" s="1526"/>
      <c r="G192" s="288"/>
    </row>
    <row r="193" spans="1:7" ht="14.25">
      <c r="A193" s="413"/>
      <c r="B193" s="413"/>
      <c r="C193" s="302"/>
      <c r="D193" s="1526"/>
      <c r="E193" s="1526"/>
      <c r="F193" s="1526"/>
      <c r="G193" s="288"/>
    </row>
    <row r="194" spans="1:7" ht="14.25">
      <c r="A194" s="413"/>
      <c r="B194" s="413"/>
      <c r="C194" s="302"/>
      <c r="D194" s="1526"/>
      <c r="E194" s="1526"/>
      <c r="F194" s="1526"/>
      <c r="G194" s="288"/>
    </row>
    <row r="195" spans="1:7" ht="12.75">
      <c r="A195" s="417"/>
      <c r="B195" s="417"/>
      <c r="C195" s="302"/>
      <c r="D195" s="1619" t="s">
        <v>2046</v>
      </c>
      <c r="E195" s="1619"/>
      <c r="F195" s="1619"/>
      <c r="G195" s="288"/>
    </row>
    <row r="196" spans="1:7" ht="12.75">
      <c r="A196" s="417"/>
      <c r="B196" s="417"/>
      <c r="C196" s="302"/>
      <c r="D196" s="987"/>
      <c r="E196" s="987"/>
      <c r="F196" s="987"/>
      <c r="G196" s="288"/>
    </row>
    <row r="197" spans="1:7" ht="14.25">
      <c r="A197" s="413"/>
      <c r="B197" s="950" t="s">
        <v>85</v>
      </c>
      <c r="C197" s="302"/>
      <c r="D197" s="1618" t="s">
        <v>1746</v>
      </c>
      <c r="E197" s="1618"/>
      <c r="F197" s="1618"/>
      <c r="G197" s="288"/>
    </row>
    <row r="198" spans="1:7" ht="12.75">
      <c r="A198" s="417"/>
      <c r="B198" s="417"/>
      <c r="C198" s="302"/>
      <c r="D198" s="283"/>
      <c r="E198" s="283"/>
      <c r="F198" s="283"/>
      <c r="G198" s="288"/>
    </row>
    <row r="199" spans="1:7" ht="12.75">
      <c r="A199" s="1559" t="s">
        <v>1541</v>
      </c>
      <c r="B199" s="1559"/>
      <c r="C199" s="1559"/>
      <c r="D199" s="1559"/>
      <c r="E199" s="1559"/>
      <c r="F199" s="1559"/>
      <c r="G199" s="1559"/>
    </row>
    <row r="200" spans="1:7" ht="12.75">
      <c r="A200" s="417"/>
      <c r="B200" s="417"/>
      <c r="C200" s="302"/>
      <c r="D200" s="282"/>
      <c r="E200" s="283"/>
      <c r="F200" s="283"/>
      <c r="G200" s="288"/>
    </row>
    <row r="201" spans="1:7" ht="12.75">
      <c r="A201" s="140"/>
      <c r="B201" s="140"/>
      <c r="C201" s="927"/>
      <c r="D201" s="1565" t="s">
        <v>1540</v>
      </c>
      <c r="E201" s="1565"/>
      <c r="F201" s="1565"/>
      <c r="G201" s="288"/>
    </row>
    <row r="202" spans="1:7" ht="12.75">
      <c r="A202" s="928"/>
      <c r="B202" s="928"/>
      <c r="C202" s="927"/>
      <c r="D202" s="1565" t="s">
        <v>761</v>
      </c>
      <c r="E202" s="1565"/>
      <c r="F202" s="1565"/>
      <c r="G202" s="288"/>
    </row>
    <row r="203" spans="1:7" ht="12.75">
      <c r="A203" s="414"/>
      <c r="B203" s="414"/>
      <c r="C203" s="298"/>
      <c r="D203" s="1599" t="s">
        <v>1575</v>
      </c>
      <c r="E203" s="1599"/>
      <c r="F203" s="1599"/>
      <c r="G203" s="288"/>
    </row>
    <row r="204" spans="1:7" ht="12.75">
      <c r="A204" s="414"/>
      <c r="B204" s="414"/>
      <c r="C204" s="298"/>
      <c r="D204" s="283"/>
      <c r="E204" s="283"/>
      <c r="F204" s="283"/>
      <c r="G204" s="288"/>
    </row>
    <row r="205" spans="1:7" ht="12.75">
      <c r="A205" s="414"/>
      <c r="B205" s="414"/>
      <c r="C205" s="298"/>
      <c r="D205" s="1574" t="s">
        <v>1585</v>
      </c>
      <c r="E205" s="1574"/>
      <c r="F205" s="1574"/>
      <c r="G205" s="288"/>
    </row>
    <row r="206" spans="1:7" ht="12.75">
      <c r="A206" s="414"/>
      <c r="B206" s="414"/>
      <c r="C206" s="298"/>
      <c r="D206" s="1574"/>
      <c r="E206" s="1574"/>
      <c r="F206" s="1574"/>
      <c r="G206" s="288"/>
    </row>
    <row r="207" spans="1:7" ht="12.75">
      <c r="A207" s="414"/>
      <c r="B207" s="414"/>
      <c r="C207" s="298"/>
      <c r="D207" s="1574"/>
      <c r="E207" s="1574"/>
      <c r="F207" s="1574"/>
      <c r="G207" s="288"/>
    </row>
    <row r="208" spans="1:7" ht="12.75">
      <c r="A208" s="414"/>
      <c r="B208" s="414"/>
      <c r="C208" s="298"/>
      <c r="D208" s="1574"/>
      <c r="E208" s="1574"/>
      <c r="F208" s="1574"/>
      <c r="G208" s="288"/>
    </row>
    <row r="209" spans="1:7" ht="12.75">
      <c r="A209" s="414"/>
      <c r="B209" s="414"/>
      <c r="C209" s="298"/>
      <c r="D209" s="288"/>
      <c r="E209" s="283"/>
      <c r="F209" s="283"/>
      <c r="G209" s="288"/>
    </row>
    <row r="210" spans="1:7" ht="12.75">
      <c r="A210" s="414"/>
      <c r="B210" s="414"/>
      <c r="C210" s="298"/>
      <c r="D210" s="1573" t="s">
        <v>2051</v>
      </c>
      <c r="E210" s="1574"/>
      <c r="F210" s="1574"/>
      <c r="G210" s="288"/>
    </row>
    <row r="211" spans="1:7" ht="12.75">
      <c r="A211" s="414"/>
      <c r="B211" s="414"/>
      <c r="C211" s="298"/>
      <c r="D211" s="1574"/>
      <c r="E211" s="1574"/>
      <c r="F211" s="1574"/>
      <c r="G211" s="288"/>
    </row>
    <row r="212" spans="1:7" ht="12.75">
      <c r="A212" s="414"/>
      <c r="B212" s="414"/>
      <c r="C212" s="298"/>
      <c r="D212" s="1574"/>
      <c r="E212" s="1574"/>
      <c r="F212" s="1574"/>
      <c r="G212" s="288"/>
    </row>
    <row r="213" spans="1:7" ht="12.75">
      <c r="A213" s="414"/>
      <c r="B213" s="414"/>
      <c r="C213" s="298"/>
      <c r="D213" s="1574"/>
      <c r="E213" s="1574"/>
      <c r="F213" s="1574"/>
      <c r="G213" s="288"/>
    </row>
    <row r="214" spans="1:7" ht="12.75">
      <c r="A214" s="414"/>
      <c r="B214" s="414"/>
      <c r="C214" s="298"/>
      <c r="D214" s="1574"/>
      <c r="E214" s="1574"/>
      <c r="F214" s="1574"/>
      <c r="G214" s="288"/>
    </row>
    <row r="215" spans="1:7" ht="12.75">
      <c r="A215" s="414"/>
      <c r="B215" s="414"/>
      <c r="C215" s="298"/>
      <c r="D215" s="1574"/>
      <c r="E215" s="1574"/>
      <c r="F215" s="1574"/>
      <c r="G215" s="288"/>
    </row>
    <row r="216" spans="1:7" ht="12.75">
      <c r="A216" s="415"/>
      <c r="B216" s="415"/>
      <c r="C216" s="299"/>
      <c r="D216" s="282"/>
      <c r="E216" s="283"/>
      <c r="F216" s="283"/>
      <c r="G216" s="288"/>
    </row>
    <row r="217" spans="1:7" ht="14.45" customHeight="1">
      <c r="A217" s="413"/>
      <c r="B217" s="950" t="s">
        <v>85</v>
      </c>
      <c r="C217" s="299"/>
      <c r="D217" s="1545" t="s">
        <v>321</v>
      </c>
      <c r="E217" s="1545"/>
      <c r="F217" s="1545"/>
      <c r="G217" s="288"/>
    </row>
    <row r="218" spans="1:7" ht="14.25">
      <c r="A218" s="413"/>
      <c r="B218" s="14"/>
      <c r="C218" s="299"/>
      <c r="D218" s="1552" t="s">
        <v>1228</v>
      </c>
      <c r="E218" s="1552"/>
      <c r="F218" s="1552"/>
      <c r="G218" s="288"/>
    </row>
    <row r="219" spans="1:7" ht="14.25">
      <c r="A219" s="413"/>
      <c r="B219" s="413"/>
      <c r="C219" s="299"/>
      <c r="D219" s="956" t="s">
        <v>1593</v>
      </c>
      <c r="E219" s="1575" t="s">
        <v>1592</v>
      </c>
      <c r="F219" s="1575"/>
      <c r="G219" s="288"/>
    </row>
    <row r="220" spans="1:7" ht="12.75">
      <c r="A220" s="417"/>
      <c r="B220" s="417"/>
      <c r="C220" s="302"/>
      <c r="D220" s="1551" t="s">
        <v>1568</v>
      </c>
      <c r="E220" s="1552"/>
      <c r="F220" s="1552"/>
      <c r="G220" s="288"/>
    </row>
    <row r="221" spans="1:7" ht="12.75">
      <c r="A221" s="417"/>
      <c r="B221" s="417"/>
      <c r="C221" s="302"/>
      <c r="D221" s="283"/>
      <c r="E221" s="283"/>
      <c r="F221" s="283"/>
      <c r="G221" s="288"/>
    </row>
    <row r="222" spans="1:7" ht="14.25">
      <c r="A222" s="413"/>
      <c r="B222" s="950" t="s">
        <v>85</v>
      </c>
      <c r="C222" s="302"/>
      <c r="D222" s="1552" t="s">
        <v>322</v>
      </c>
      <c r="E222" s="1552"/>
      <c r="F222" s="1552"/>
      <c r="G222" s="288"/>
    </row>
    <row r="223" spans="1:7" ht="14.25">
      <c r="A223" s="413"/>
      <c r="B223" s="14"/>
      <c r="C223" s="302"/>
      <c r="D223" s="1545" t="s">
        <v>1228</v>
      </c>
      <c r="E223" s="1545"/>
      <c r="F223" s="1545"/>
      <c r="G223" s="288"/>
    </row>
    <row r="224" spans="1:7" ht="14.25">
      <c r="A224" s="413"/>
      <c r="B224" s="413"/>
      <c r="C224" s="302"/>
      <c r="D224" s="300" t="s">
        <v>1594</v>
      </c>
      <c r="E224" s="1560" t="s">
        <v>1595</v>
      </c>
      <c r="F224" s="1560"/>
      <c r="G224" s="288"/>
    </row>
    <row r="225" spans="1:7" ht="12.75">
      <c r="A225" s="417"/>
      <c r="B225" s="417"/>
      <c r="C225" s="302"/>
      <c r="D225" s="1552" t="s">
        <v>1569</v>
      </c>
      <c r="E225" s="1552"/>
      <c r="F225" s="1552"/>
      <c r="G225" s="288"/>
    </row>
    <row r="226" spans="1:7" ht="12.75">
      <c r="A226" s="417"/>
      <c r="B226" s="417"/>
      <c r="C226" s="302"/>
      <c r="D226" s="283"/>
      <c r="E226" s="283"/>
      <c r="F226" s="283"/>
      <c r="G226" s="288"/>
    </row>
    <row r="227" spans="1:7" ht="14.25">
      <c r="A227" s="413"/>
      <c r="B227" s="950" t="s">
        <v>85</v>
      </c>
      <c r="C227" s="302"/>
      <c r="D227" s="1552" t="s">
        <v>705</v>
      </c>
      <c r="E227" s="1552"/>
      <c r="F227" s="1552"/>
      <c r="G227" s="288"/>
    </row>
    <row r="228" spans="1:7" ht="14.25">
      <c r="A228" s="413"/>
      <c r="B228" s="14"/>
      <c r="C228" s="302"/>
      <c r="D228" s="287" t="s">
        <v>1228</v>
      </c>
      <c r="E228" s="283"/>
      <c r="F228" s="283"/>
      <c r="G228" s="288"/>
    </row>
    <row r="229" spans="1:7" ht="14.25">
      <c r="A229" s="413"/>
      <c r="B229" s="413"/>
      <c r="C229" s="302"/>
      <c r="D229" s="300" t="s">
        <v>1593</v>
      </c>
      <c r="E229" s="1560" t="s">
        <v>1596</v>
      </c>
      <c r="F229" s="1560"/>
      <c r="G229" s="288"/>
    </row>
    <row r="230" spans="1:7" ht="14.25">
      <c r="A230" s="413"/>
      <c r="B230" s="413"/>
      <c r="C230" s="302"/>
      <c r="D230" s="1543" t="s">
        <v>1598</v>
      </c>
      <c r="E230" s="1543"/>
      <c r="F230" s="1543"/>
      <c r="G230" s="288"/>
    </row>
    <row r="231" spans="1:7" ht="12.75">
      <c r="A231" s="417"/>
      <c r="B231" s="417"/>
      <c r="C231" s="302"/>
      <c r="D231" s="1543"/>
      <c r="E231" s="1543"/>
      <c r="F231" s="1543"/>
      <c r="G231" s="288"/>
    </row>
    <row r="232" spans="1:7" ht="12.75">
      <c r="A232" s="417"/>
      <c r="B232" s="417"/>
      <c r="C232" s="302"/>
      <c r="D232" s="1543"/>
      <c r="E232" s="1543"/>
      <c r="F232" s="1543"/>
      <c r="G232" s="288"/>
    </row>
    <row r="233" spans="1:7" ht="12.75">
      <c r="A233" s="417"/>
      <c r="B233" s="417"/>
      <c r="C233" s="302"/>
      <c r="D233" s="1543"/>
      <c r="E233" s="1543"/>
      <c r="F233" s="1543"/>
      <c r="G233" s="288"/>
    </row>
    <row r="234" spans="1:7" ht="12.75">
      <c r="A234" s="417"/>
      <c r="B234" s="417"/>
      <c r="C234" s="302"/>
      <c r="D234" s="1543"/>
      <c r="E234" s="1543"/>
      <c r="F234" s="1543"/>
      <c r="G234" s="288"/>
    </row>
    <row r="235" spans="1:7" ht="12.75">
      <c r="A235" s="417"/>
      <c r="B235" s="417"/>
      <c r="C235" s="302"/>
      <c r="D235" s="1543" t="s">
        <v>1570</v>
      </c>
      <c r="E235" s="1543"/>
      <c r="F235" s="1543"/>
      <c r="G235" s="288"/>
    </row>
    <row r="236" spans="1:7" ht="12.75">
      <c r="A236" s="417"/>
      <c r="B236" s="417"/>
      <c r="C236" s="302"/>
      <c r="D236" s="287"/>
      <c r="E236" s="283"/>
      <c r="F236" s="283"/>
      <c r="G236" s="288"/>
    </row>
    <row r="237" spans="1:7" ht="14.25">
      <c r="A237" s="413"/>
      <c r="B237" s="950" t="s">
        <v>85</v>
      </c>
      <c r="C237" s="302"/>
      <c r="D237" s="1552" t="s">
        <v>706</v>
      </c>
      <c r="E237" s="1552"/>
      <c r="F237" s="1552"/>
      <c r="G237" s="288"/>
    </row>
    <row r="238" spans="1:7" ht="14.25">
      <c r="A238" s="413"/>
      <c r="B238" s="14"/>
      <c r="C238" s="302"/>
      <c r="D238" s="1552" t="s">
        <v>1228</v>
      </c>
      <c r="E238" s="1552"/>
      <c r="F238" s="1552"/>
      <c r="G238" s="288"/>
    </row>
    <row r="239" spans="1:7" ht="14.25">
      <c r="A239" s="413"/>
      <c r="B239" s="413"/>
      <c r="C239" s="302"/>
      <c r="D239" s="300" t="s">
        <v>1593</v>
      </c>
      <c r="E239" s="1560" t="s">
        <v>1599</v>
      </c>
      <c r="F239" s="1560"/>
      <c r="G239" s="288"/>
    </row>
    <row r="240" spans="1:7" ht="12.75">
      <c r="A240" s="417"/>
      <c r="B240" s="417"/>
      <c r="C240" s="302"/>
      <c r="D240" s="1551" t="s">
        <v>2211</v>
      </c>
      <c r="E240" s="1552"/>
      <c r="F240" s="1552"/>
      <c r="G240" s="288"/>
    </row>
    <row r="241" spans="1:7" ht="12.75">
      <c r="A241" s="417"/>
      <c r="B241" s="417"/>
      <c r="C241" s="302"/>
      <c r="D241" s="1380"/>
      <c r="E241" s="1380"/>
      <c r="F241" s="1380"/>
      <c r="G241" s="288"/>
    </row>
    <row r="242" spans="1:7" ht="14.25">
      <c r="A242" s="413"/>
      <c r="B242" s="1382" t="s">
        <v>85</v>
      </c>
      <c r="C242" s="302"/>
      <c r="D242" s="1551" t="s">
        <v>2210</v>
      </c>
      <c r="E242" s="1552"/>
      <c r="F242" s="1552"/>
      <c r="G242" s="288"/>
    </row>
    <row r="243" spans="1:7" ht="14.25">
      <c r="A243" s="413"/>
      <c r="B243" s="14"/>
      <c r="C243" s="302"/>
      <c r="D243" s="1552" t="s">
        <v>1228</v>
      </c>
      <c r="E243" s="1552"/>
      <c r="F243" s="1552"/>
      <c r="G243" s="288"/>
    </row>
    <row r="244" spans="1:7" ht="14.25">
      <c r="A244" s="413"/>
      <c r="B244" s="413"/>
      <c r="C244" s="302"/>
      <c r="D244" s="1381" t="s">
        <v>1593</v>
      </c>
      <c r="E244" s="1560" t="s">
        <v>2212</v>
      </c>
      <c r="F244" s="1560"/>
      <c r="G244" s="288"/>
    </row>
    <row r="245" spans="1:7" ht="12.75">
      <c r="A245" s="417"/>
      <c r="B245" s="417"/>
      <c r="C245" s="302"/>
      <c r="D245" s="1551" t="s">
        <v>2213</v>
      </c>
      <c r="E245" s="1552"/>
      <c r="F245" s="1552"/>
      <c r="G245" s="288"/>
    </row>
    <row r="246" spans="1:7" ht="12.75">
      <c r="A246" s="417"/>
      <c r="B246" s="417"/>
      <c r="C246" s="302"/>
      <c r="D246" s="403"/>
      <c r="E246" s="288"/>
      <c r="F246" s="288"/>
      <c r="G246" s="288"/>
    </row>
    <row r="247" spans="1:7" ht="14.25">
      <c r="A247" s="413"/>
      <c r="B247" s="950" t="s">
        <v>85</v>
      </c>
      <c r="D247" s="960" t="s">
        <v>1625</v>
      </c>
      <c r="E247" s="960"/>
      <c r="F247" s="960"/>
    </row>
    <row r="248" spans="1:7" ht="14.25">
      <c r="A248" s="413"/>
      <c r="B248" s="2"/>
      <c r="D248" s="1542" t="s">
        <v>1982</v>
      </c>
      <c r="E248" s="1543"/>
      <c r="F248" s="1543"/>
    </row>
    <row r="249" spans="1:7" ht="14.25">
      <c r="A249" s="413"/>
      <c r="B249" s="417"/>
      <c r="D249" s="1543"/>
      <c r="E249" s="1543"/>
      <c r="F249" s="1543"/>
    </row>
    <row r="250" spans="1:7" ht="14.25">
      <c r="A250" s="413"/>
      <c r="B250" s="417"/>
      <c r="D250" s="1543"/>
      <c r="E250" s="1543"/>
      <c r="F250" s="1543"/>
    </row>
    <row r="251" spans="1:7" ht="14.25">
      <c r="A251" s="413"/>
      <c r="B251" s="417"/>
      <c r="D251" s="959"/>
      <c r="E251" s="959"/>
      <c r="F251" s="959"/>
    </row>
    <row r="252" spans="1:7" ht="14.25">
      <c r="A252" s="413"/>
      <c r="B252" s="950" t="s">
        <v>85</v>
      </c>
      <c r="D252" s="1600" t="s">
        <v>1132</v>
      </c>
      <c r="E252" s="1600"/>
      <c r="F252" s="1600"/>
    </row>
    <row r="253" spans="1:7" ht="14.25">
      <c r="A253" s="413"/>
      <c r="B253" s="417"/>
      <c r="D253" s="960"/>
      <c r="E253" s="960"/>
      <c r="F253" s="960"/>
    </row>
    <row r="254" spans="1:7" ht="12.75">
      <c r="A254" s="1559" t="s">
        <v>1543</v>
      </c>
      <c r="B254" s="1559"/>
      <c r="C254" s="1559"/>
      <c r="D254" s="1559"/>
      <c r="E254" s="1559"/>
      <c r="F254" s="1559"/>
      <c r="G254" s="1559"/>
    </row>
    <row r="255" spans="1:7" ht="12.75">
      <c r="A255" s="140"/>
      <c r="B255" s="140"/>
      <c r="C255" s="14"/>
      <c r="D255" s="287"/>
      <c r="E255" s="282"/>
      <c r="F255" s="282"/>
    </row>
    <row r="256" spans="1:7" ht="12.75">
      <c r="A256" s="140"/>
      <c r="B256" s="140"/>
      <c r="C256" s="926"/>
      <c r="D256" s="1550" t="s">
        <v>1542</v>
      </c>
      <c r="E256" s="1550"/>
      <c r="F256" s="1550"/>
    </row>
    <row r="257" spans="1:7" ht="12.75">
      <c r="A257" s="414"/>
      <c r="B257" s="414"/>
      <c r="C257" s="298"/>
      <c r="D257" s="1545" t="s">
        <v>1576</v>
      </c>
      <c r="E257" s="1545"/>
      <c r="F257" s="1545"/>
    </row>
    <row r="258" spans="1:7" ht="12.75">
      <c r="A258" s="33"/>
      <c r="B258" s="33"/>
      <c r="C258" s="320"/>
      <c r="D258" s="6"/>
      <c r="E258" s="282"/>
      <c r="F258" s="282"/>
    </row>
    <row r="259" spans="1:7" ht="12.75">
      <c r="A259" s="33"/>
      <c r="B259" s="14"/>
      <c r="C259" s="320"/>
      <c r="D259" s="1550" t="s">
        <v>231</v>
      </c>
      <c r="E259" s="1550"/>
      <c r="F259" s="1550"/>
      <c r="G259" s="2"/>
    </row>
    <row r="260" spans="1:7" ht="14.45" customHeight="1">
      <c r="A260" s="413"/>
      <c r="B260" s="1398" t="s">
        <v>85</v>
      </c>
      <c r="C260" s="1492"/>
      <c r="D260" s="1567" t="s">
        <v>2312</v>
      </c>
      <c r="E260" s="1567"/>
      <c r="F260" s="1567"/>
      <c r="G260" s="2"/>
    </row>
    <row r="261" spans="1:7" ht="14.25">
      <c r="A261" s="413"/>
      <c r="B261" s="1493"/>
      <c r="C261" s="1492"/>
      <c r="D261" s="1567"/>
      <c r="E261" s="1567"/>
      <c r="F261" s="1567"/>
      <c r="G261" s="2"/>
    </row>
    <row r="262" spans="1:7" ht="14.25">
      <c r="A262" s="413"/>
      <c r="B262" s="1493"/>
      <c r="C262" s="1492"/>
      <c r="D262" s="1567"/>
      <c r="E262" s="1567"/>
      <c r="F262" s="1567"/>
      <c r="G262" s="2"/>
    </row>
    <row r="263" spans="1:7" ht="14.45" customHeight="1">
      <c r="A263" s="413"/>
      <c r="B263" s="1493"/>
      <c r="C263" s="1492"/>
      <c r="D263" s="1567"/>
      <c r="E263" s="1567"/>
      <c r="F263" s="1567"/>
      <c r="G263" s="2"/>
    </row>
    <row r="264" spans="1:7" ht="14.25">
      <c r="A264" s="413"/>
      <c r="B264" s="1493"/>
      <c r="C264" s="1492"/>
      <c r="D264" s="1494"/>
      <c r="E264" s="1494"/>
      <c r="F264" s="1494"/>
      <c r="G264" s="2"/>
    </row>
    <row r="265" spans="1:7" ht="14.25">
      <c r="A265" s="413"/>
      <c r="B265" s="1398" t="s">
        <v>85</v>
      </c>
      <c r="C265" s="1492"/>
      <c r="D265" s="1567" t="s">
        <v>2313</v>
      </c>
      <c r="E265" s="1567"/>
      <c r="F265" s="1567"/>
      <c r="G265" s="2"/>
    </row>
    <row r="266" spans="1:7" ht="14.25">
      <c r="A266" s="413"/>
      <c r="B266" s="1493"/>
      <c r="C266" s="1492"/>
      <c r="D266" s="1567"/>
      <c r="E266" s="1567"/>
      <c r="F266" s="1567"/>
      <c r="G266" s="2"/>
    </row>
    <row r="267" spans="1:7" ht="14.25">
      <c r="A267" s="413"/>
      <c r="B267" s="1493"/>
      <c r="C267" s="1492"/>
      <c r="D267" s="1567"/>
      <c r="E267" s="1567"/>
      <c r="F267" s="1567"/>
      <c r="G267" s="2"/>
    </row>
    <row r="268" spans="1:7" ht="14.25">
      <c r="A268" s="413"/>
      <c r="B268" s="1493"/>
      <c r="C268" s="1492"/>
      <c r="D268" s="1567"/>
      <c r="E268" s="1567"/>
      <c r="F268" s="1567"/>
      <c r="G268" s="2"/>
    </row>
    <row r="269" spans="1:7" ht="14.25">
      <c r="A269" s="413"/>
      <c r="B269" s="1493"/>
      <c r="C269" s="1492"/>
      <c r="D269" s="1567"/>
      <c r="E269" s="1567"/>
      <c r="F269" s="1567"/>
      <c r="G269" s="2"/>
    </row>
    <row r="270" spans="1:7" ht="14.25">
      <c r="A270" s="413"/>
      <c r="B270" s="1493"/>
      <c r="C270" s="1492"/>
      <c r="D270" s="1494"/>
      <c r="E270" s="1494"/>
      <c r="F270" s="1494"/>
      <c r="G270" s="2"/>
    </row>
    <row r="271" spans="1:7" ht="14.25">
      <c r="A271" s="413"/>
      <c r="B271" s="1493"/>
      <c r="C271" s="1492"/>
      <c r="D271" s="1567" t="s">
        <v>1757</v>
      </c>
      <c r="E271" s="1567"/>
      <c r="F271" s="1567"/>
      <c r="G271" s="2"/>
    </row>
    <row r="272" spans="1:7" ht="14.25">
      <c r="A272" s="413"/>
      <c r="B272" s="1493"/>
      <c r="C272" s="1492"/>
      <c r="D272" s="1567"/>
      <c r="E272" s="1567"/>
      <c r="F272" s="1567"/>
      <c r="G272" s="2"/>
    </row>
    <row r="273" spans="1:7" ht="14.25">
      <c r="A273" s="413"/>
      <c r="B273" s="1493"/>
      <c r="C273" s="1492"/>
      <c r="D273" s="1567"/>
      <c r="E273" s="1567"/>
      <c r="F273" s="1567"/>
      <c r="G273" s="2"/>
    </row>
    <row r="274" spans="1:7" ht="14.25">
      <c r="A274" s="413"/>
      <c r="B274" s="1493"/>
      <c r="C274" s="1492"/>
      <c r="D274" s="1567"/>
      <c r="E274" s="1567"/>
      <c r="F274" s="1567"/>
      <c r="G274" s="2"/>
    </row>
    <row r="275" spans="1:7" ht="14.25">
      <c r="A275" s="413"/>
      <c r="B275" s="1493"/>
      <c r="C275" s="1492"/>
      <c r="D275" s="1567"/>
      <c r="E275" s="1567"/>
      <c r="F275" s="1567"/>
      <c r="G275" s="2"/>
    </row>
    <row r="276" spans="1:7" ht="14.25">
      <c r="A276" s="413"/>
      <c r="B276" s="413"/>
      <c r="C276" s="14"/>
      <c r="D276" s="980"/>
      <c r="E276" s="980"/>
      <c r="F276" s="980"/>
      <c r="G276" s="2"/>
    </row>
    <row r="277" spans="1:7" s="770" customFormat="1" ht="14.45" customHeight="1">
      <c r="A277" s="1367"/>
      <c r="B277" s="1366" t="s">
        <v>85</v>
      </c>
      <c r="C277" s="1368"/>
      <c r="D277" s="1561" t="s">
        <v>2202</v>
      </c>
      <c r="E277" s="1561"/>
      <c r="F277" s="1561"/>
      <c r="G277" s="1369"/>
    </row>
    <row r="278" spans="1:7" s="770" customFormat="1" ht="14.25">
      <c r="A278" s="1367"/>
      <c r="B278" s="1368"/>
      <c r="C278" s="1368"/>
      <c r="D278" s="1561"/>
      <c r="E278" s="1561"/>
      <c r="F278" s="1561"/>
      <c r="G278" s="1369"/>
    </row>
    <row r="279" spans="1:7" s="770" customFormat="1" ht="14.25">
      <c r="A279" s="1367"/>
      <c r="B279" s="1368"/>
      <c r="C279" s="1368"/>
      <c r="D279" s="1561"/>
      <c r="E279" s="1561"/>
      <c r="F279" s="1561"/>
      <c r="G279" s="1369"/>
    </row>
    <row r="280" spans="1:7" s="770" customFormat="1" ht="12.75">
      <c r="A280" s="1368"/>
      <c r="B280" s="1368"/>
      <c r="C280" s="1368"/>
      <c r="D280" s="1562" t="s">
        <v>2203</v>
      </c>
      <c r="E280" s="1562"/>
      <c r="F280" s="1562"/>
      <c r="G280" s="1369"/>
    </row>
    <row r="281" spans="1:7" ht="14.25">
      <c r="A281" s="413"/>
      <c r="B281" s="413"/>
      <c r="C281" s="14"/>
      <c r="D281" s="287"/>
      <c r="E281" s="2"/>
      <c r="F281" s="2"/>
      <c r="G281" s="2"/>
    </row>
    <row r="282" spans="1:7" ht="14.25">
      <c r="A282" s="413"/>
      <c r="B282" s="950" t="s">
        <v>85</v>
      </c>
      <c r="C282" s="14"/>
      <c r="D282" s="1545" t="s">
        <v>1229</v>
      </c>
      <c r="E282" s="1545"/>
      <c r="F282" s="1545"/>
      <c r="G282" s="2"/>
    </row>
    <row r="283" spans="1:7" ht="14.25">
      <c r="A283" s="413"/>
      <c r="B283" s="413"/>
      <c r="C283" s="14"/>
      <c r="D283" s="1545" t="s">
        <v>1758</v>
      </c>
      <c r="E283" s="1545"/>
      <c r="F283" s="1545"/>
      <c r="G283" s="2"/>
    </row>
    <row r="284" spans="1:7" ht="14.25">
      <c r="A284" s="413"/>
      <c r="B284" s="413"/>
      <c r="C284" s="14"/>
      <c r="D284" s="989" t="s">
        <v>1157</v>
      </c>
      <c r="E284" s="989"/>
      <c r="F284" s="989"/>
    </row>
    <row r="285" spans="1:7" ht="12.75">
      <c r="A285" s="140"/>
      <c r="B285" s="140"/>
      <c r="C285" s="14"/>
      <c r="D285" s="321"/>
      <c r="E285" s="282"/>
      <c r="F285" s="282"/>
    </row>
    <row r="286" spans="1:7" ht="14.25">
      <c r="A286" s="413"/>
      <c r="B286" s="950" t="s">
        <v>85</v>
      </c>
      <c r="C286" s="14"/>
      <c r="D286" s="1543" t="s">
        <v>1759</v>
      </c>
      <c r="E286" s="1543"/>
      <c r="F286" s="1543"/>
    </row>
    <row r="287" spans="1:7" ht="14.25">
      <c r="A287" s="413"/>
      <c r="B287" s="413"/>
      <c r="C287" s="14"/>
      <c r="D287" s="1543"/>
      <c r="E287" s="1543"/>
      <c r="F287" s="1543"/>
    </row>
    <row r="288" spans="1:7" ht="12.75">
      <c r="A288" s="140"/>
      <c r="B288" s="140"/>
      <c r="C288" s="14"/>
      <c r="D288" s="321"/>
      <c r="E288" s="282"/>
      <c r="F288" s="282"/>
    </row>
    <row r="289" spans="1:7" ht="12.75">
      <c r="A289" s="1559" t="s">
        <v>1545</v>
      </c>
      <c r="B289" s="1559"/>
      <c r="C289" s="1559"/>
      <c r="D289" s="1559"/>
      <c r="E289" s="1559"/>
      <c r="F289" s="1559"/>
      <c r="G289" s="1559"/>
    </row>
    <row r="290" spans="1:7" ht="12.75">
      <c r="A290" s="140"/>
      <c r="B290" s="140"/>
      <c r="C290" s="14"/>
      <c r="D290" s="321"/>
      <c r="E290" s="282"/>
      <c r="F290" s="282"/>
    </row>
    <row r="291" spans="1:7" ht="12.75">
      <c r="A291" s="140"/>
      <c r="B291" s="140"/>
      <c r="C291" s="926"/>
      <c r="D291" s="1550" t="s">
        <v>1544</v>
      </c>
      <c r="E291" s="1550"/>
      <c r="F291" s="1550"/>
    </row>
    <row r="292" spans="1:7" ht="12.75">
      <c r="A292" s="414"/>
      <c r="B292" s="414"/>
      <c r="C292" s="298"/>
      <c r="D292" s="287"/>
      <c r="E292" s="282"/>
      <c r="F292" s="282"/>
    </row>
    <row r="293" spans="1:7" ht="12.75">
      <c r="A293" s="415"/>
      <c r="B293" s="415"/>
      <c r="C293" s="299"/>
      <c r="D293" s="1550" t="s">
        <v>233</v>
      </c>
      <c r="E293" s="1550"/>
      <c r="F293" s="1550"/>
    </row>
    <row r="294" spans="1:7" ht="14.45" customHeight="1">
      <c r="A294" s="413"/>
      <c r="B294" s="950" t="s">
        <v>85</v>
      </c>
      <c r="C294" s="14"/>
      <c r="D294" s="1542" t="s">
        <v>2148</v>
      </c>
      <c r="E294" s="1543"/>
      <c r="F294" s="1543"/>
    </row>
    <row r="295" spans="1:7" ht="12.75">
      <c r="A295" s="140"/>
      <c r="B295" s="140"/>
      <c r="C295" s="14"/>
      <c r="D295" s="1543"/>
      <c r="E295" s="1543"/>
      <c r="F295" s="1543"/>
    </row>
    <row r="296" spans="1:7" ht="12.75">
      <c r="A296" s="140"/>
      <c r="B296" s="140"/>
      <c r="C296" s="14"/>
      <c r="D296" s="1543"/>
      <c r="E296" s="1543"/>
      <c r="F296" s="1543"/>
    </row>
    <row r="297" spans="1:7" ht="12.75">
      <c r="A297" s="1028"/>
      <c r="B297" s="1028"/>
      <c r="C297" s="14"/>
      <c r="D297" s="1365"/>
      <c r="E297" s="1365"/>
      <c r="F297" s="1365"/>
    </row>
    <row r="298" spans="1:7" s="770" customFormat="1" ht="14.45" customHeight="1">
      <c r="A298" s="1367"/>
      <c r="B298" s="1366" t="s">
        <v>85</v>
      </c>
      <c r="C298" s="1368"/>
      <c r="D298" s="1561" t="s">
        <v>2204</v>
      </c>
      <c r="E298" s="1561"/>
      <c r="F298" s="1561"/>
      <c r="G298" s="1369"/>
    </row>
    <row r="299" spans="1:7" s="770" customFormat="1" ht="12.75">
      <c r="A299" s="1368"/>
      <c r="B299" s="1368"/>
      <c r="C299" s="1368"/>
      <c r="D299" s="1561"/>
      <c r="E299" s="1561"/>
      <c r="F299" s="1561"/>
      <c r="G299" s="1369"/>
    </row>
    <row r="300" spans="1:7" s="770" customFormat="1" ht="12.75">
      <c r="A300" s="1368"/>
      <c r="B300" s="1368"/>
      <c r="C300" s="1368"/>
      <c r="D300" s="1561"/>
      <c r="E300" s="1561"/>
      <c r="F300" s="1561"/>
      <c r="G300" s="1369"/>
    </row>
    <row r="301" spans="1:7" s="770" customFormat="1" ht="12.75">
      <c r="A301" s="1368"/>
      <c r="B301" s="1368"/>
      <c r="C301" s="1368"/>
      <c r="D301" s="1563" t="s">
        <v>2205</v>
      </c>
      <c r="E301" s="1563"/>
      <c r="F301" s="1563"/>
      <c r="G301" s="1369"/>
    </row>
    <row r="302" spans="1:7" ht="12.75">
      <c r="A302" s="140"/>
      <c r="B302" s="140"/>
      <c r="C302" s="14"/>
      <c r="D302" s="332"/>
      <c r="E302" s="282"/>
      <c r="F302" s="282"/>
    </row>
    <row r="303" spans="1:7" ht="12.75">
      <c r="A303" s="1559" t="s">
        <v>1546</v>
      </c>
      <c r="B303" s="1559"/>
      <c r="C303" s="1559"/>
      <c r="D303" s="1559"/>
      <c r="E303" s="1559"/>
      <c r="F303" s="1559"/>
      <c r="G303" s="1559"/>
    </row>
    <row r="304" spans="1:7" ht="12.75">
      <c r="A304" s="140"/>
      <c r="B304" s="140"/>
      <c r="C304" s="14"/>
      <c r="D304" s="332"/>
      <c r="E304" s="282"/>
      <c r="F304" s="282"/>
    </row>
    <row r="305" spans="1:7" ht="12.75">
      <c r="A305" s="140"/>
      <c r="B305" s="140"/>
      <c r="C305" s="298"/>
      <c r="D305" s="1578" t="s">
        <v>1760</v>
      </c>
      <c r="E305" s="1578"/>
      <c r="F305" s="1578"/>
    </row>
    <row r="306" spans="1:7" ht="12.75">
      <c r="A306" s="140"/>
      <c r="B306" s="140"/>
      <c r="C306" s="298"/>
      <c r="D306" s="1578"/>
      <c r="E306" s="1578"/>
      <c r="F306" s="1578"/>
    </row>
    <row r="307" spans="1:7" ht="12.75">
      <c r="A307" s="415"/>
      <c r="B307" s="415"/>
      <c r="C307" s="299"/>
      <c r="D307" s="6"/>
      <c r="E307" s="282"/>
      <c r="F307" s="282"/>
    </row>
    <row r="308" spans="1:7" ht="12.75">
      <c r="A308" s="140"/>
      <c r="B308" s="140"/>
      <c r="C308" s="299"/>
      <c r="D308" s="1550" t="s">
        <v>178</v>
      </c>
      <c r="E308" s="1550"/>
      <c r="F308" s="1550"/>
    </row>
    <row r="309" spans="1:7" ht="14.25">
      <c r="A309" s="413"/>
      <c r="B309" s="413"/>
      <c r="C309" s="14"/>
      <c r="D309" s="1569" t="s">
        <v>1761</v>
      </c>
      <c r="E309" s="1569"/>
      <c r="F309" s="1569"/>
    </row>
    <row r="310" spans="1:7" ht="12" customHeight="1">
      <c r="A310" s="140"/>
      <c r="B310" s="140"/>
      <c r="C310" s="14"/>
      <c r="D310" s="282"/>
      <c r="E310" s="282"/>
      <c r="F310" s="282"/>
    </row>
    <row r="311" spans="1:7" ht="14.45" customHeight="1">
      <c r="A311" s="413"/>
      <c r="B311" s="950" t="s">
        <v>85</v>
      </c>
      <c r="C311" s="14"/>
      <c r="D311" s="1543" t="s">
        <v>1762</v>
      </c>
      <c r="E311" s="1543"/>
      <c r="F311" s="1543"/>
    </row>
    <row r="312" spans="1:7" ht="14.25">
      <c r="A312" s="413"/>
      <c r="B312" s="413"/>
      <c r="C312" s="14"/>
      <c r="D312" s="1543"/>
      <c r="E312" s="1543"/>
      <c r="F312" s="1543"/>
    </row>
    <row r="313" spans="1:7" ht="12.75">
      <c r="A313" s="140"/>
      <c r="B313" s="140"/>
      <c r="C313" s="14"/>
      <c r="D313" s="282"/>
      <c r="E313" s="282"/>
      <c r="F313" s="282"/>
    </row>
    <row r="314" spans="1:7" ht="14.45" customHeight="1">
      <c r="A314" s="413"/>
      <c r="B314" s="950" t="s">
        <v>85</v>
      </c>
      <c r="C314" s="14"/>
      <c r="D314" s="1541" t="s">
        <v>1763</v>
      </c>
      <c r="E314" s="1541"/>
      <c r="F314" s="1541"/>
    </row>
    <row r="315" spans="1:7" ht="14.25">
      <c r="A315" s="413"/>
      <c r="B315" s="413"/>
      <c r="C315" s="14"/>
      <c r="D315" s="1541"/>
      <c r="E315" s="1541"/>
      <c r="F315" s="1541"/>
    </row>
    <row r="316" spans="1:7" ht="14.25">
      <c r="A316" s="413"/>
      <c r="B316" s="413"/>
      <c r="C316" s="14"/>
      <c r="D316" s="1541"/>
      <c r="E316" s="1541"/>
      <c r="F316" s="1541"/>
    </row>
    <row r="317" spans="1:7" ht="12.75">
      <c r="A317" s="140"/>
      <c r="B317" s="140"/>
      <c r="C317" s="14"/>
      <c r="D317" s="143"/>
      <c r="E317"/>
      <c r="F317"/>
      <c r="G317"/>
    </row>
    <row r="318" spans="1:7" ht="14.25">
      <c r="A318" s="413"/>
      <c r="B318" s="950" t="s">
        <v>85</v>
      </c>
      <c r="C318" s="14"/>
      <c r="D318" s="1543" t="s">
        <v>1764</v>
      </c>
      <c r="E318" s="1543"/>
      <c r="F318" s="1543"/>
    </row>
    <row r="319" spans="1:7" ht="14.25">
      <c r="A319" s="413"/>
      <c r="B319" s="413"/>
      <c r="C319" s="14"/>
      <c r="D319" s="1543"/>
      <c r="E319" s="1543"/>
      <c r="F319" s="1543"/>
    </row>
    <row r="320" spans="1:7" ht="12.75">
      <c r="A320" s="33"/>
      <c r="B320" s="33"/>
      <c r="C320" s="14"/>
      <c r="D320" s="287"/>
      <c r="E320" s="282"/>
      <c r="F320" s="282"/>
    </row>
    <row r="321" spans="1:7" ht="12.75">
      <c r="A321" s="1559" t="s">
        <v>1533</v>
      </c>
      <c r="B321" s="1559"/>
      <c r="C321" s="1559"/>
      <c r="D321" s="1559"/>
      <c r="E321" s="1559"/>
      <c r="F321" s="1559"/>
      <c r="G321" s="1559"/>
    </row>
    <row r="322" spans="1:7" ht="12.75">
      <c r="A322" s="33"/>
      <c r="B322" s="33"/>
      <c r="C322" s="14"/>
      <c r="D322" s="287"/>
      <c r="E322" s="282"/>
      <c r="F322" s="282"/>
      <c r="G322" s="2"/>
    </row>
    <row r="323" spans="1:7" ht="12.75">
      <c r="A323" s="140"/>
      <c r="B323" s="140"/>
      <c r="C323" s="320"/>
      <c r="D323" s="1550" t="s">
        <v>179</v>
      </c>
      <c r="E323" s="1550"/>
      <c r="F323" s="1550"/>
      <c r="G323" s="2"/>
    </row>
    <row r="324" spans="1:7" ht="12.75">
      <c r="A324" s="140"/>
      <c r="B324" s="140"/>
      <c r="C324" s="320"/>
      <c r="D324" s="1545" t="s">
        <v>1577</v>
      </c>
      <c r="E324" s="1545"/>
      <c r="F324" s="1545"/>
      <c r="G324" s="2"/>
    </row>
    <row r="325" spans="1:7" ht="12.75">
      <c r="A325" s="140"/>
      <c r="B325" s="140"/>
      <c r="C325" s="320"/>
      <c r="D325" s="290"/>
      <c r="E325" s="282"/>
      <c r="F325" s="282"/>
      <c r="G325" s="2"/>
    </row>
    <row r="326" spans="1:7" ht="12.75">
      <c r="A326" s="140"/>
      <c r="B326" s="950" t="s">
        <v>85</v>
      </c>
      <c r="C326" s="14"/>
      <c r="D326" s="1545" t="s">
        <v>1765</v>
      </c>
      <c r="E326" s="1545"/>
      <c r="F326" s="1545"/>
      <c r="G326" s="2"/>
    </row>
    <row r="327" spans="1:7" ht="14.25">
      <c r="A327" s="570"/>
      <c r="B327" s="570"/>
      <c r="D327" s="702"/>
      <c r="G327" s="2"/>
    </row>
    <row r="328" spans="1:7" ht="14.25">
      <c r="A328" s="413"/>
      <c r="B328" s="950" t="s">
        <v>85</v>
      </c>
      <c r="C328" s="14"/>
      <c r="D328" s="1545" t="s">
        <v>1766</v>
      </c>
      <c r="E328" s="1545"/>
      <c r="F328" s="1545"/>
      <c r="G328" s="2"/>
    </row>
    <row r="329" spans="1:7" ht="12.75">
      <c r="A329" s="140"/>
      <c r="B329" s="140"/>
      <c r="C329" s="14"/>
      <c r="D329" s="282"/>
      <c r="E329" s="282"/>
      <c r="F329" s="282"/>
      <c r="G329" s="2"/>
    </row>
    <row r="330" spans="1:7" ht="14.45" customHeight="1">
      <c r="A330" s="413"/>
      <c r="B330" s="950" t="s">
        <v>85</v>
      </c>
      <c r="C330" s="14"/>
      <c r="D330" s="1541" t="s">
        <v>1772</v>
      </c>
      <c r="E330" s="1541"/>
      <c r="F330" s="1541"/>
      <c r="G330" s="2"/>
    </row>
    <row r="331" spans="1:7" ht="14.25">
      <c r="A331" s="413"/>
      <c r="B331" s="413"/>
      <c r="C331" s="14"/>
      <c r="D331" s="1541"/>
      <c r="E331" s="1541"/>
      <c r="F331" s="1541"/>
      <c r="G331" s="2"/>
    </row>
    <row r="332" spans="1:7" ht="14.25">
      <c r="A332" s="413"/>
      <c r="B332" s="413"/>
      <c r="C332" s="14"/>
      <c r="D332" s="1541"/>
      <c r="E332" s="1541"/>
      <c r="F332" s="1541"/>
      <c r="G332" s="2"/>
    </row>
    <row r="333" spans="1:7" ht="14.25">
      <c r="A333" s="413"/>
      <c r="B333" s="413"/>
      <c r="C333" s="14"/>
      <c r="D333" s="1541"/>
      <c r="E333" s="1541"/>
      <c r="F333" s="1541"/>
      <c r="G333" s="2"/>
    </row>
    <row r="334" spans="1:7" ht="14.25">
      <c r="A334" s="413"/>
      <c r="B334" s="413"/>
      <c r="C334" s="14"/>
      <c r="D334" s="1541"/>
      <c r="E334" s="1541"/>
      <c r="F334" s="1541"/>
      <c r="G334" s="2"/>
    </row>
    <row r="335" spans="1:7" ht="14.25">
      <c r="A335" s="413"/>
      <c r="B335" s="413"/>
      <c r="C335" s="14"/>
      <c r="D335" s="1541"/>
      <c r="E335" s="1541"/>
      <c r="F335" s="1541"/>
      <c r="G335" s="2"/>
    </row>
    <row r="336" spans="1:7" ht="14.25">
      <c r="A336" s="413"/>
      <c r="B336" s="413"/>
      <c r="C336" s="14"/>
      <c r="D336" s="1541"/>
      <c r="E336" s="1541"/>
      <c r="F336" s="1541"/>
      <c r="G336" s="2"/>
    </row>
    <row r="337" spans="1:8" ht="14.25">
      <c r="A337" s="413"/>
      <c r="B337" s="413"/>
      <c r="C337" s="14"/>
      <c r="D337" s="1541"/>
      <c r="E337" s="1541"/>
      <c r="F337" s="1541"/>
      <c r="G337" s="2"/>
    </row>
    <row r="338" spans="1:8" ht="14.25">
      <c r="A338" s="413"/>
      <c r="B338" s="413"/>
      <c r="C338" s="14"/>
      <c r="D338" s="1541"/>
      <c r="E338" s="1541"/>
      <c r="F338" s="1541"/>
    </row>
    <row r="339" spans="1:8" ht="14.25">
      <c r="A339" s="413"/>
      <c r="B339" s="413"/>
      <c r="C339" s="14"/>
      <c r="D339" s="1541"/>
      <c r="E339" s="1541"/>
      <c r="F339" s="1541"/>
    </row>
    <row r="340" spans="1:8" ht="14.25">
      <c r="A340" s="413"/>
      <c r="B340" s="413"/>
      <c r="C340" s="14"/>
      <c r="D340" s="1541"/>
      <c r="E340" s="1541"/>
      <c r="F340" s="1541"/>
    </row>
    <row r="341" spans="1:8" ht="14.25">
      <c r="A341" s="413"/>
      <c r="B341" s="413"/>
      <c r="C341" s="14"/>
      <c r="D341" s="1541"/>
      <c r="E341" s="1541"/>
      <c r="F341" s="1541"/>
    </row>
    <row r="342" spans="1:8" ht="14.25">
      <c r="A342" s="413"/>
      <c r="B342" s="413"/>
      <c r="C342" s="14"/>
      <c r="D342" s="1541"/>
      <c r="E342" s="1541"/>
      <c r="F342" s="1541"/>
    </row>
    <row r="343" spans="1:8" ht="14.25">
      <c r="A343" s="413"/>
      <c r="B343" s="413"/>
      <c r="C343" s="14"/>
      <c r="D343" s="1541"/>
      <c r="E343" s="1541"/>
      <c r="F343" s="1541"/>
    </row>
    <row r="344" spans="1:8" ht="14.25">
      <c r="A344" s="413"/>
      <c r="B344" s="413"/>
      <c r="C344" s="14"/>
      <c r="D344" s="1541"/>
      <c r="E344" s="1541"/>
      <c r="F344" s="1541"/>
    </row>
    <row r="345" spans="1:8" ht="12.75">
      <c r="A345" s="140"/>
      <c r="B345" s="140"/>
      <c r="C345" s="14"/>
      <c r="D345" s="282"/>
      <c r="E345" s="282"/>
      <c r="F345" s="282"/>
    </row>
    <row r="346" spans="1:8" s="50" customFormat="1" ht="14.45" customHeight="1">
      <c r="A346" s="413"/>
      <c r="B346" s="950" t="s">
        <v>85</v>
      </c>
      <c r="C346" s="140"/>
      <c r="D346" s="1541" t="s">
        <v>1767</v>
      </c>
      <c r="E346" s="1541"/>
      <c r="F346" s="1541"/>
      <c r="G346" s="8"/>
      <c r="H346" s="16"/>
    </row>
    <row r="347" spans="1:8" s="50" customFormat="1" ht="12.75">
      <c r="A347" s="140"/>
      <c r="B347" s="140"/>
      <c r="C347" s="140"/>
      <c r="D347" s="1541"/>
      <c r="E347" s="1541"/>
      <c r="F347" s="1541"/>
      <c r="G347" s="8"/>
      <c r="H347" s="16"/>
    </row>
    <row r="348" spans="1:8" s="50" customFormat="1" ht="12.75">
      <c r="A348" s="140"/>
      <c r="B348" s="140"/>
      <c r="C348" s="140"/>
      <c r="D348" s="1541"/>
      <c r="E348" s="1541"/>
      <c r="F348" s="1541"/>
      <c r="G348" s="8"/>
      <c r="H348" s="16"/>
    </row>
    <row r="349" spans="1:8" s="50" customFormat="1" ht="12.75">
      <c r="A349" s="140"/>
      <c r="B349" s="140"/>
      <c r="C349" s="140"/>
      <c r="D349" s="1541"/>
      <c r="E349" s="1541"/>
      <c r="F349" s="1541"/>
      <c r="G349" s="8"/>
      <c r="H349" s="16"/>
    </row>
    <row r="350" spans="1:8" s="50" customFormat="1" ht="12.75">
      <c r="A350" s="140"/>
      <c r="B350" s="140"/>
      <c r="C350" s="140"/>
      <c r="D350" s="1541"/>
      <c r="E350" s="1541"/>
      <c r="F350" s="1541"/>
      <c r="G350" s="8"/>
      <c r="H350" s="16"/>
    </row>
    <row r="351" spans="1:8" s="50" customFormat="1" ht="12.75">
      <c r="A351" s="140"/>
      <c r="B351" s="140"/>
      <c r="C351" s="140"/>
      <c r="D351" s="1541"/>
      <c r="E351" s="1541"/>
      <c r="F351" s="1541"/>
      <c r="G351" s="8"/>
      <c r="H351" s="16"/>
    </row>
    <row r="352" spans="1:8" s="50" customFormat="1" ht="12.75">
      <c r="A352" s="140"/>
      <c r="B352" s="140"/>
      <c r="C352" s="140"/>
      <c r="D352" s="1541"/>
      <c r="E352" s="1541"/>
      <c r="F352" s="1541"/>
      <c r="G352" s="8"/>
      <c r="H352" s="16"/>
    </row>
    <row r="353" spans="1:8" s="50" customFormat="1" ht="12.75">
      <c r="A353" s="140"/>
      <c r="B353" s="140"/>
      <c r="C353" s="140"/>
      <c r="D353" s="1541"/>
      <c r="E353" s="1541"/>
      <c r="F353" s="1541"/>
      <c r="G353" s="8"/>
      <c r="H353" s="16"/>
    </row>
    <row r="354" spans="1:8" s="50" customFormat="1" ht="12.75">
      <c r="A354" s="140"/>
      <c r="B354" s="140"/>
      <c r="C354" s="140"/>
      <c r="D354" s="1541"/>
      <c r="E354" s="1541"/>
      <c r="F354" s="1541"/>
      <c r="G354" s="8"/>
      <c r="H354" s="16"/>
    </row>
    <row r="355" spans="1:8" ht="12.75">
      <c r="A355" s="150"/>
      <c r="B355" s="150"/>
      <c r="E355" s="403"/>
      <c r="F355" s="403"/>
    </row>
    <row r="356" spans="1:8" ht="14.25">
      <c r="A356" s="413"/>
      <c r="B356" s="950" t="s">
        <v>85</v>
      </c>
      <c r="C356" s="14"/>
      <c r="D356" s="1542" t="s">
        <v>2140</v>
      </c>
      <c r="E356" s="1543"/>
      <c r="F356" s="1543"/>
    </row>
    <row r="357" spans="1:8" ht="12.75">
      <c r="A357" s="140"/>
      <c r="B357" s="140"/>
      <c r="C357" s="14"/>
      <c r="D357" s="1543"/>
      <c r="E357" s="1543"/>
      <c r="F357" s="1543"/>
    </row>
    <row r="358" spans="1:8" ht="12.75">
      <c r="A358" s="140"/>
      <c r="B358" s="140"/>
      <c r="C358" s="14"/>
      <c r="D358" s="1543"/>
      <c r="E358" s="1543"/>
      <c r="F358" s="1543"/>
    </row>
    <row r="359" spans="1:8" ht="12.75">
      <c r="A359" s="140"/>
      <c r="B359" s="140"/>
      <c r="C359" s="14"/>
      <c r="D359" s="1543"/>
      <c r="E359" s="1543"/>
      <c r="F359" s="1543"/>
    </row>
    <row r="360" spans="1:8" ht="12.75">
      <c r="A360" s="986"/>
      <c r="B360" s="986"/>
      <c r="C360" s="14"/>
      <c r="D360" s="1543"/>
      <c r="E360" s="1543"/>
      <c r="F360" s="1543"/>
    </row>
    <row r="361" spans="1:8" ht="12.75">
      <c r="A361" s="140"/>
      <c r="B361" s="140"/>
      <c r="C361" s="14"/>
      <c r="D361" s="1543"/>
      <c r="E361" s="1543"/>
      <c r="F361" s="1543"/>
    </row>
    <row r="362" spans="1:8" ht="13.5" thickBot="1">
      <c r="A362" s="140"/>
      <c r="B362" s="140"/>
      <c r="C362" s="14"/>
      <c r="D362" s="1298"/>
      <c r="E362" s="811"/>
      <c r="F362" s="811"/>
      <c r="G362" s="288"/>
    </row>
    <row r="363" spans="1:8" ht="14.25" thickTop="1" thickBot="1">
      <c r="A363" s="140"/>
      <c r="B363" s="140"/>
      <c r="C363" s="140"/>
      <c r="D363" s="1568" t="s">
        <v>1400</v>
      </c>
      <c r="E363" s="1568"/>
      <c r="F363" s="1568"/>
      <c r="G363" s="71"/>
    </row>
    <row r="364" spans="1:8" ht="13.5" thickTop="1">
      <c r="A364" s="140"/>
      <c r="B364" s="140"/>
      <c r="C364" s="140"/>
      <c r="D364" s="1572" t="s">
        <v>1768</v>
      </c>
      <c r="E364" s="1572"/>
      <c r="F364" s="1572"/>
      <c r="G364" s="8"/>
    </row>
    <row r="365" spans="1:8" ht="12.75">
      <c r="A365" s="140"/>
      <c r="B365" s="140"/>
      <c r="C365" s="140"/>
      <c r="D365" s="287"/>
      <c r="E365" s="8"/>
      <c r="F365" s="8"/>
      <c r="G365" s="8"/>
    </row>
    <row r="366" spans="1:8" ht="14.25">
      <c r="A366" s="413"/>
      <c r="B366" s="950" t="s">
        <v>85</v>
      </c>
      <c r="C366" s="597"/>
      <c r="D366" s="1566" t="s">
        <v>1773</v>
      </c>
      <c r="E366" s="1566"/>
      <c r="F366" s="1566"/>
      <c r="G366" s="8"/>
    </row>
    <row r="367" spans="1:8" ht="14.25">
      <c r="A367" s="413"/>
      <c r="B367" s="413"/>
      <c r="C367" s="597"/>
      <c r="D367" s="666"/>
      <c r="E367" s="8"/>
      <c r="F367" s="8"/>
      <c r="G367" s="8"/>
    </row>
    <row r="368" spans="1:8" ht="14.25">
      <c r="A368" s="413"/>
      <c r="B368" s="950" t="s">
        <v>85</v>
      </c>
      <c r="C368" s="597"/>
      <c r="D368" s="1570" t="s">
        <v>1776</v>
      </c>
      <c r="E368" s="1571"/>
      <c r="F368" s="1571"/>
      <c r="G368" s="8"/>
    </row>
    <row r="369" spans="1:7" ht="14.25">
      <c r="A369" s="413"/>
      <c r="B369" s="413"/>
      <c r="C369" s="597"/>
      <c r="D369" s="1571"/>
      <c r="E369" s="1571"/>
      <c r="F369" s="1571"/>
      <c r="G369" s="8"/>
    </row>
    <row r="370" spans="1:7" ht="14.25">
      <c r="A370" s="413"/>
      <c r="B370" s="413"/>
      <c r="C370" s="597"/>
      <c r="D370" s="1571"/>
      <c r="E370" s="1571"/>
      <c r="F370" s="1571"/>
      <c r="G370" s="8"/>
    </row>
    <row r="371" spans="1:7" ht="14.25">
      <c r="A371" s="413"/>
      <c r="B371" s="413"/>
      <c r="C371" s="597"/>
      <c r="D371" s="1571"/>
      <c r="E371" s="1571"/>
      <c r="F371" s="1571"/>
      <c r="G371" s="8"/>
    </row>
    <row r="372" spans="1:7" ht="14.25">
      <c r="A372" s="413"/>
      <c r="B372" s="413"/>
      <c r="C372" s="597"/>
      <c r="D372" s="1571"/>
      <c r="E372" s="1571"/>
      <c r="F372" s="1571"/>
      <c r="G372" s="8"/>
    </row>
    <row r="373" spans="1:7" ht="14.25">
      <c r="A373" s="413"/>
      <c r="B373" s="413"/>
      <c r="C373" s="597"/>
      <c r="D373" s="1571"/>
      <c r="E373" s="1571"/>
      <c r="F373" s="1571"/>
      <c r="G373" s="8"/>
    </row>
    <row r="374" spans="1:7" ht="14.25">
      <c r="A374" s="413"/>
      <c r="B374" s="413"/>
      <c r="C374" s="597"/>
      <c r="D374" s="1571"/>
      <c r="E374" s="1571"/>
      <c r="F374" s="1571"/>
      <c r="G374" s="8"/>
    </row>
    <row r="375" spans="1:7" ht="14.25">
      <c r="A375" s="413"/>
      <c r="B375" s="413"/>
      <c r="C375" s="597"/>
      <c r="D375" s="1571"/>
      <c r="E375" s="1571"/>
      <c r="F375" s="1571"/>
      <c r="G375" s="8"/>
    </row>
    <row r="376" spans="1:7" ht="14.25">
      <c r="A376" s="413"/>
      <c r="B376" s="413"/>
      <c r="C376" s="597"/>
      <c r="D376" s="1571"/>
      <c r="E376" s="1571"/>
      <c r="F376" s="1571"/>
      <c r="G376" s="8"/>
    </row>
    <row r="377" spans="1:7" ht="14.25">
      <c r="A377" s="413"/>
      <c r="B377" s="413"/>
      <c r="C377" s="597"/>
      <c r="D377" s="1571"/>
      <c r="E377" s="1571"/>
      <c r="F377" s="1571"/>
      <c r="G377" s="8"/>
    </row>
    <row r="378" spans="1:7" ht="14.25">
      <c r="A378" s="413"/>
      <c r="B378" s="413"/>
      <c r="C378" s="597"/>
      <c r="D378" s="991"/>
      <c r="E378" s="991"/>
      <c r="F378" s="991"/>
      <c r="G378" s="8"/>
    </row>
    <row r="379" spans="1:7" ht="14.25">
      <c r="A379" s="413"/>
      <c r="B379" s="950" t="s">
        <v>85</v>
      </c>
      <c r="C379" s="597"/>
      <c r="D379" s="1564" t="s">
        <v>1769</v>
      </c>
      <c r="E379" s="1564"/>
      <c r="F379" s="1564"/>
      <c r="G379" s="8"/>
    </row>
    <row r="380" spans="1:7" ht="12.75">
      <c r="A380" s="597"/>
      <c r="B380" s="597"/>
      <c r="C380" s="597"/>
      <c r="D380" s="1564"/>
      <c r="E380" s="1564"/>
      <c r="F380" s="1564"/>
      <c r="G380" s="8"/>
    </row>
    <row r="381" spans="1:7" ht="12.75">
      <c r="A381" s="597"/>
      <c r="B381" s="597"/>
      <c r="C381" s="597"/>
      <c r="D381" s="1564"/>
      <c r="E381" s="1564"/>
      <c r="F381" s="1564"/>
      <c r="G381" s="8"/>
    </row>
    <row r="382" spans="1:7" ht="12.75">
      <c r="A382" s="597"/>
      <c r="B382" s="597"/>
      <c r="C382" s="597"/>
      <c r="D382" s="1564"/>
      <c r="E382" s="1564"/>
      <c r="F382" s="1564"/>
      <c r="G382" s="8"/>
    </row>
    <row r="383" spans="1:7" ht="12.75">
      <c r="A383" s="597"/>
      <c r="B383" s="597"/>
      <c r="C383" s="597"/>
      <c r="D383" s="995"/>
      <c r="E383" s="995"/>
      <c r="F383" s="995"/>
      <c r="G383" s="8"/>
    </row>
    <row r="384" spans="1:7" ht="12.75">
      <c r="A384" s="597"/>
      <c r="B384" s="597"/>
      <c r="C384" s="597"/>
      <c r="D384" s="1564" t="s">
        <v>1770</v>
      </c>
      <c r="E384" s="1564"/>
      <c r="F384" s="1564"/>
      <c r="G384" s="8"/>
    </row>
    <row r="385" spans="1:7" ht="12.75">
      <c r="A385" s="597"/>
      <c r="B385" s="597"/>
      <c r="C385" s="597"/>
      <c r="D385" s="1564"/>
      <c r="E385" s="1564"/>
      <c r="F385" s="1564"/>
      <c r="G385" s="8"/>
    </row>
    <row r="386" spans="1:7" ht="12.75">
      <c r="A386" s="597"/>
      <c r="B386" s="597"/>
      <c r="C386" s="597"/>
      <c r="D386" s="1564"/>
      <c r="E386" s="1564"/>
      <c r="F386" s="1564"/>
      <c r="G386" s="8"/>
    </row>
    <row r="387" spans="1:7" ht="12.75">
      <c r="A387" s="597"/>
      <c r="B387" s="597"/>
      <c r="C387" s="597"/>
      <c r="D387" s="1564"/>
      <c r="E387" s="1564"/>
      <c r="F387" s="1564"/>
      <c r="G387" s="8"/>
    </row>
    <row r="388" spans="1:7" ht="12.75">
      <c r="A388" s="597"/>
      <c r="B388" s="597"/>
      <c r="C388" s="597"/>
      <c r="D388" s="1564"/>
      <c r="E388" s="1564"/>
      <c r="F388" s="1564"/>
      <c r="G388" s="8"/>
    </row>
    <row r="389" spans="1:7" ht="12.75">
      <c r="A389" s="597"/>
      <c r="B389" s="597"/>
      <c r="C389" s="597"/>
      <c r="D389" s="1564"/>
      <c r="E389" s="1564"/>
      <c r="F389" s="1564"/>
      <c r="G389" s="8"/>
    </row>
    <row r="390" spans="1:7" ht="12.75">
      <c r="A390" s="597"/>
      <c r="B390" s="597"/>
      <c r="C390" s="597"/>
      <c r="D390" s="1564"/>
      <c r="E390" s="1564"/>
      <c r="F390" s="1564"/>
      <c r="G390" s="8"/>
    </row>
    <row r="391" spans="1:7" ht="12.75">
      <c r="A391" s="597"/>
      <c r="B391" s="597"/>
      <c r="C391" s="597"/>
      <c r="D391" s="1564"/>
      <c r="E391" s="1564"/>
      <c r="F391" s="1564"/>
      <c r="G391" s="8"/>
    </row>
    <row r="392" spans="1:7" ht="12.75">
      <c r="A392" s="597"/>
      <c r="B392" s="597"/>
      <c r="C392" s="597"/>
      <c r="D392" s="1564"/>
      <c r="E392" s="1564"/>
      <c r="F392" s="1564"/>
      <c r="G392" s="8"/>
    </row>
    <row r="393" spans="1:7" ht="13.7" customHeight="1">
      <c r="A393" s="597"/>
      <c r="B393" s="597"/>
      <c r="C393" s="597"/>
      <c r="D393" s="1544" t="s">
        <v>1774</v>
      </c>
      <c r="E393" s="1544"/>
      <c r="F393" s="1544"/>
      <c r="G393" s="8"/>
    </row>
    <row r="394" spans="1:7" ht="13.7" customHeight="1">
      <c r="A394" s="597"/>
      <c r="B394" s="597"/>
      <c r="C394" s="597"/>
      <c r="D394" s="1544"/>
      <c r="E394" s="1544"/>
      <c r="F394" s="1544"/>
      <c r="G394" s="8"/>
    </row>
    <row r="395" spans="1:7" ht="13.7" customHeight="1">
      <c r="A395" s="597"/>
      <c r="B395" s="597"/>
      <c r="C395" s="597"/>
      <c r="D395" s="1544"/>
      <c r="E395" s="1544"/>
      <c r="F395" s="1544"/>
      <c r="G395" s="8"/>
    </row>
    <row r="396" spans="1:7" ht="13.7" customHeight="1">
      <c r="A396" s="597"/>
      <c r="B396" s="597"/>
      <c r="C396" s="597"/>
      <c r="D396" s="1544"/>
      <c r="E396" s="1544"/>
      <c r="F396" s="1544"/>
      <c r="G396" s="8"/>
    </row>
    <row r="397" spans="1:7" ht="13.7" customHeight="1">
      <c r="A397" s="597"/>
      <c r="B397" s="597"/>
      <c r="C397" s="597"/>
      <c r="D397" s="1544"/>
      <c r="E397" s="1544"/>
      <c r="F397" s="1544"/>
      <c r="G397" s="8"/>
    </row>
    <row r="398" spans="1:7" ht="13.7" customHeight="1">
      <c r="A398" s="597"/>
      <c r="B398" s="597"/>
      <c r="C398" s="597"/>
      <c r="D398" s="1544"/>
      <c r="E398" s="1544"/>
      <c r="F398" s="1544"/>
      <c r="G398" s="8"/>
    </row>
    <row r="399" spans="1:7" ht="13.7" customHeight="1">
      <c r="A399" s="597"/>
      <c r="B399" s="597"/>
      <c r="C399" s="597"/>
      <c r="D399" s="1544"/>
      <c r="E399" s="1544"/>
      <c r="F399" s="1544"/>
      <c r="G399" s="8"/>
    </row>
    <row r="400" spans="1:7" ht="13.7" customHeight="1">
      <c r="A400" s="597"/>
      <c r="B400" s="597"/>
      <c r="C400" s="597"/>
      <c r="D400" s="1544"/>
      <c r="E400" s="1544"/>
      <c r="F400" s="1544"/>
      <c r="G400" s="8"/>
    </row>
    <row r="401" spans="1:7" ht="13.7" customHeight="1">
      <c r="A401" s="597"/>
      <c r="B401" s="597"/>
      <c r="C401" s="597"/>
      <c r="D401" s="1544"/>
      <c r="E401" s="1544"/>
      <c r="F401" s="1544"/>
      <c r="G401" s="8"/>
    </row>
    <row r="402" spans="1:7" ht="13.7" customHeight="1">
      <c r="A402" s="597"/>
      <c r="B402" s="597"/>
      <c r="C402" s="597"/>
      <c r="D402" s="1544"/>
      <c r="E402" s="1544"/>
      <c r="F402" s="1544"/>
      <c r="G402" s="8"/>
    </row>
    <row r="403" spans="1:7" ht="13.7" customHeight="1">
      <c r="A403" s="597"/>
      <c r="B403" s="597"/>
      <c r="C403" s="597"/>
      <c r="D403" s="1544"/>
      <c r="E403" s="1544"/>
      <c r="F403" s="1544"/>
      <c r="G403" s="8"/>
    </row>
    <row r="404" spans="1:7" ht="13.7" customHeight="1">
      <c r="A404" s="597"/>
      <c r="B404" s="597"/>
      <c r="C404" s="597"/>
      <c r="D404" s="1544"/>
      <c r="E404" s="1544"/>
      <c r="F404" s="1544"/>
      <c r="G404" s="8"/>
    </row>
    <row r="405" spans="1:7" ht="13.7" customHeight="1">
      <c r="A405" s="597"/>
      <c r="B405" s="597"/>
      <c r="C405" s="597"/>
      <c r="D405" s="1544"/>
      <c r="E405" s="1544"/>
      <c r="F405" s="1544"/>
      <c r="G405" s="8"/>
    </row>
    <row r="406" spans="1:7" ht="13.7" customHeight="1">
      <c r="A406" s="597"/>
      <c r="B406" s="597"/>
      <c r="C406" s="597"/>
      <c r="D406" s="1544"/>
      <c r="E406" s="1544"/>
      <c r="F406" s="1544"/>
      <c r="G406" s="8"/>
    </row>
    <row r="407" spans="1:7" ht="13.7" customHeight="1">
      <c r="A407" s="597"/>
      <c r="B407" s="597"/>
      <c r="C407" s="597"/>
      <c r="D407" s="1544"/>
      <c r="E407" s="1544"/>
      <c r="F407" s="1544"/>
      <c r="G407" s="8"/>
    </row>
    <row r="408" spans="1:7" ht="13.7" customHeight="1">
      <c r="A408" s="597"/>
      <c r="B408" s="597"/>
      <c r="C408" s="597"/>
      <c r="D408" s="1544"/>
      <c r="E408" s="1544"/>
      <c r="F408" s="1544"/>
      <c r="G408" s="8"/>
    </row>
    <row r="409" spans="1:7" ht="13.7" customHeight="1">
      <c r="A409" s="597"/>
      <c r="B409" s="597"/>
      <c r="C409" s="597"/>
      <c r="D409" s="1544"/>
      <c r="E409" s="1544"/>
      <c r="F409" s="1544"/>
      <c r="G409" s="8"/>
    </row>
    <row r="410" spans="1:7" ht="13.7" customHeight="1">
      <c r="A410" s="597"/>
      <c r="B410" s="597"/>
      <c r="C410" s="597"/>
      <c r="D410" s="1544"/>
      <c r="E410" s="1544"/>
      <c r="F410" s="1544"/>
      <c r="G410" s="8"/>
    </row>
    <row r="411" spans="1:7" ht="12.75">
      <c r="A411" s="597"/>
      <c r="B411" s="597"/>
      <c r="C411" s="597"/>
      <c r="D411" s="808"/>
      <c r="E411" s="8"/>
      <c r="F411" s="8"/>
      <c r="G411" s="8"/>
    </row>
    <row r="412" spans="1:7" ht="13.7" customHeight="1">
      <c r="A412" s="597"/>
      <c r="B412" s="950" t="s">
        <v>85</v>
      </c>
      <c r="C412" s="597"/>
      <c r="D412" s="1544" t="s">
        <v>1771</v>
      </c>
      <c r="E412" s="1544"/>
      <c r="F412" s="1544"/>
      <c r="G412" s="8"/>
    </row>
    <row r="413" spans="1:7" ht="12.75">
      <c r="A413" s="597"/>
      <c r="B413" s="597"/>
      <c r="C413" s="597"/>
      <c r="D413" s="1544"/>
      <c r="E413" s="1544"/>
      <c r="F413" s="1544"/>
      <c r="G413" s="8"/>
    </row>
    <row r="414" spans="1:7" ht="12.75">
      <c r="A414" s="597"/>
      <c r="B414" s="597"/>
      <c r="C414" s="597"/>
      <c r="D414" s="1354"/>
      <c r="E414" s="1354"/>
      <c r="F414" s="1354"/>
      <c r="G414" s="8"/>
    </row>
    <row r="415" spans="1:7" ht="12.75">
      <c r="A415" s="597"/>
      <c r="B415" s="1356" t="s">
        <v>85</v>
      </c>
      <c r="C415" s="597"/>
      <c r="D415" s="1548" t="s">
        <v>2145</v>
      </c>
      <c r="E415" s="1548"/>
      <c r="F415" s="1548"/>
      <c r="G415" s="8"/>
    </row>
    <row r="416" spans="1:7" ht="12.75">
      <c r="A416" s="597"/>
      <c r="B416" s="597"/>
      <c r="C416" s="597"/>
      <c r="D416" s="1548"/>
      <c r="E416" s="1548"/>
      <c r="F416" s="1548"/>
      <c r="G416" s="8"/>
    </row>
    <row r="417" spans="1:7" ht="12.75">
      <c r="A417" s="597"/>
      <c r="B417" s="597"/>
      <c r="C417" s="597"/>
      <c r="D417" s="1548"/>
      <c r="E417" s="1548"/>
      <c r="F417" s="1548"/>
      <c r="G417" s="8"/>
    </row>
    <row r="418" spans="1:7" ht="12.75">
      <c r="A418" s="597"/>
      <c r="B418" s="597"/>
      <c r="C418" s="597"/>
      <c r="D418" s="1548"/>
      <c r="E418" s="1548"/>
      <c r="F418" s="1548"/>
      <c r="G418" s="8"/>
    </row>
    <row r="419" spans="1:7" ht="12.75">
      <c r="A419" s="597"/>
      <c r="B419" s="597"/>
      <c r="C419" s="597"/>
      <c r="D419" s="1548"/>
      <c r="E419" s="1548"/>
      <c r="F419" s="1548"/>
      <c r="G419" s="8"/>
    </row>
    <row r="420" spans="1:7" ht="12.75">
      <c r="A420" s="597"/>
      <c r="B420" s="597"/>
      <c r="C420" s="597"/>
      <c r="D420" s="1548"/>
      <c r="E420" s="1548"/>
      <c r="F420" s="1548"/>
      <c r="G420" s="8"/>
    </row>
    <row r="421" spans="1:7" ht="14.45" customHeight="1">
      <c r="A421" s="413"/>
      <c r="B421" s="950" t="s">
        <v>85</v>
      </c>
      <c r="C421" s="597"/>
      <c r="D421" s="1548" t="s">
        <v>2122</v>
      </c>
      <c r="E421" s="1548"/>
      <c r="F421" s="1548"/>
      <c r="G421" s="8"/>
    </row>
    <row r="422" spans="1:7" ht="14.25">
      <c r="A422" s="809"/>
      <c r="B422" s="809"/>
      <c r="C422" s="597"/>
      <c r="D422" s="1548"/>
      <c r="E422" s="1548"/>
      <c r="F422" s="1548"/>
      <c r="G422" s="8"/>
    </row>
    <row r="423" spans="1:7" ht="14.25">
      <c r="A423" s="809"/>
      <c r="B423" s="809"/>
      <c r="C423" s="597"/>
      <c r="D423" s="1548"/>
      <c r="E423" s="1548"/>
      <c r="F423" s="1548"/>
      <c r="G423" s="8"/>
    </row>
    <row r="424" spans="1:7" ht="14.25">
      <c r="A424" s="809"/>
      <c r="B424" s="809"/>
      <c r="C424" s="597"/>
      <c r="D424" s="1548"/>
      <c r="E424" s="1548"/>
      <c r="F424" s="1548"/>
      <c r="G424" s="8"/>
    </row>
    <row r="425" spans="1:7" ht="14.25" customHeight="1">
      <c r="A425" s="809"/>
      <c r="B425" s="809"/>
      <c r="C425" s="597"/>
      <c r="D425" s="1549" t="s">
        <v>2141</v>
      </c>
      <c r="E425" s="1549"/>
      <c r="F425" s="1549"/>
      <c r="G425" s="8"/>
    </row>
    <row r="426" spans="1:7" ht="12.75">
      <c r="A426" s="140"/>
      <c r="B426" s="140"/>
      <c r="C426" s="140"/>
      <c r="D426" s="143"/>
      <c r="E426" s="8"/>
      <c r="F426" s="8"/>
      <c r="G426" s="8"/>
    </row>
    <row r="427" spans="1:7" ht="14.45" customHeight="1">
      <c r="A427" s="413"/>
      <c r="B427" s="950" t="s">
        <v>85</v>
      </c>
      <c r="C427" s="355"/>
      <c r="D427" s="1543" t="s">
        <v>1777</v>
      </c>
      <c r="E427" s="1543"/>
      <c r="F427" s="1543"/>
      <c r="G427" s="8"/>
    </row>
    <row r="428" spans="1:7" ht="14.25">
      <c r="A428" s="413"/>
      <c r="B428" s="413"/>
      <c r="C428" s="140"/>
      <c r="D428" s="1543"/>
      <c r="E428" s="1543"/>
      <c r="F428" s="1543"/>
      <c r="G428" s="8"/>
    </row>
    <row r="429" spans="1:7" ht="14.25">
      <c r="A429" s="413"/>
      <c r="B429" s="413"/>
      <c r="C429" s="992"/>
      <c r="D429" s="1543"/>
      <c r="E429" s="1543"/>
      <c r="F429" s="1543"/>
      <c r="G429" s="8"/>
    </row>
    <row r="430" spans="1:7" ht="14.25">
      <c r="A430" s="413"/>
      <c r="B430" s="413"/>
      <c r="C430" s="992"/>
      <c r="D430" s="1543"/>
      <c r="E430" s="1543"/>
      <c r="F430" s="1543"/>
      <c r="G430" s="8"/>
    </row>
    <row r="431" spans="1:7" ht="14.25">
      <c r="A431" s="413"/>
      <c r="B431" s="413"/>
      <c r="C431" s="992"/>
      <c r="D431" s="1543"/>
      <c r="E431" s="1543"/>
      <c r="F431" s="1543"/>
      <c r="G431" s="8"/>
    </row>
    <row r="432" spans="1:7" ht="14.25">
      <c r="A432" s="413"/>
      <c r="B432" s="413"/>
      <c r="C432" s="992"/>
      <c r="D432" s="1543"/>
      <c r="E432" s="1543"/>
      <c r="F432" s="1543"/>
      <c r="G432" s="8"/>
    </row>
    <row r="433" spans="1:7" ht="14.25">
      <c r="A433" s="413"/>
      <c r="B433" s="413"/>
      <c r="C433" s="992"/>
      <c r="D433" s="1543"/>
      <c r="E433" s="1543"/>
      <c r="F433" s="1543"/>
      <c r="G433" s="8"/>
    </row>
    <row r="434" spans="1:7" ht="14.25">
      <c r="A434" s="413"/>
      <c r="B434" s="413"/>
      <c r="C434" s="992"/>
      <c r="D434" s="1543"/>
      <c r="E434" s="1543"/>
      <c r="F434" s="1543"/>
      <c r="G434" s="8"/>
    </row>
    <row r="435" spans="1:7" ht="14.25">
      <c r="A435" s="413"/>
      <c r="B435" s="413"/>
      <c r="C435" s="992"/>
      <c r="D435" s="1543"/>
      <c r="E435" s="1543"/>
      <c r="F435" s="1543"/>
      <c r="G435" s="8"/>
    </row>
    <row r="436" spans="1:7" ht="14.25">
      <c r="A436" s="413"/>
      <c r="B436" s="413"/>
      <c r="C436" s="992"/>
      <c r="D436" s="1543"/>
      <c r="E436" s="1543"/>
      <c r="F436" s="1543"/>
      <c r="G436" s="8"/>
    </row>
    <row r="437" spans="1:7" ht="14.25">
      <c r="A437" s="413"/>
      <c r="B437" s="413"/>
      <c r="C437" s="992"/>
      <c r="D437" s="1543"/>
      <c r="E437" s="1543"/>
      <c r="F437" s="1543"/>
      <c r="G437" s="8"/>
    </row>
    <row r="438" spans="1:7" ht="14.25">
      <c r="A438" s="413"/>
      <c r="B438" s="413"/>
      <c r="C438" s="992"/>
      <c r="D438" s="1543"/>
      <c r="E438" s="1543"/>
      <c r="F438" s="1543"/>
      <c r="G438" s="8"/>
    </row>
    <row r="439" spans="1:7" ht="14.25">
      <c r="A439" s="413"/>
      <c r="B439" s="413"/>
      <c r="C439" s="992"/>
      <c r="D439" s="1543"/>
      <c r="E439" s="1543"/>
      <c r="F439" s="1543"/>
      <c r="G439" s="8"/>
    </row>
    <row r="440" spans="1:7" ht="14.25">
      <c r="A440" s="413"/>
      <c r="B440" s="413"/>
      <c r="C440" s="992"/>
      <c r="D440" s="1543"/>
      <c r="E440" s="1543"/>
      <c r="F440" s="1543"/>
      <c r="G440" s="8"/>
    </row>
    <row r="441" spans="1:7" ht="14.25">
      <c r="A441" s="413"/>
      <c r="B441" s="413"/>
      <c r="C441" s="992"/>
      <c r="D441" s="1543"/>
      <c r="E441" s="1543"/>
      <c r="F441" s="1543"/>
      <c r="G441" s="8"/>
    </row>
    <row r="442" spans="1:7" ht="14.25">
      <c r="A442" s="413"/>
      <c r="B442" s="413"/>
      <c r="C442" s="992"/>
      <c r="D442" s="1543"/>
      <c r="E442" s="1543"/>
      <c r="F442" s="1543"/>
      <c r="G442" s="8"/>
    </row>
    <row r="443" spans="1:7" ht="14.25">
      <c r="A443" s="413"/>
      <c r="B443" s="413"/>
      <c r="C443" s="992"/>
      <c r="D443" s="1543"/>
      <c r="E443" s="1543"/>
      <c r="F443" s="1543"/>
      <c r="G443" s="8"/>
    </row>
    <row r="444" spans="1:7" ht="14.25">
      <c r="A444" s="413"/>
      <c r="B444" s="413"/>
      <c r="C444" s="992"/>
      <c r="D444" s="1543"/>
      <c r="E444" s="1543"/>
      <c r="F444" s="1543"/>
      <c r="G444" s="8"/>
    </row>
    <row r="445" spans="1:7" ht="14.25">
      <c r="A445" s="413"/>
      <c r="B445" s="413"/>
      <c r="C445" s="992"/>
      <c r="D445" s="1543"/>
      <c r="E445" s="1543"/>
      <c r="F445" s="1543"/>
      <c r="G445" s="8"/>
    </row>
    <row r="446" spans="1:7" ht="14.25">
      <c r="A446" s="413"/>
      <c r="B446" s="413"/>
      <c r="C446" s="992"/>
      <c r="D446" s="1543"/>
      <c r="E446" s="1543"/>
      <c r="F446" s="1543"/>
      <c r="G446" s="8"/>
    </row>
    <row r="447" spans="1:7" ht="14.25">
      <c r="A447" s="413"/>
      <c r="B447" s="413"/>
      <c r="C447" s="992"/>
      <c r="D447" s="1543"/>
      <c r="E447" s="1543"/>
      <c r="F447" s="1543"/>
      <c r="G447" s="8"/>
    </row>
    <row r="448" spans="1:7" ht="14.25">
      <c r="A448" s="413"/>
      <c r="B448" s="413"/>
      <c r="C448" s="992"/>
      <c r="D448" s="1543"/>
      <c r="E448" s="1543"/>
      <c r="F448" s="1543"/>
      <c r="G448" s="8"/>
    </row>
    <row r="449" spans="1:7" ht="14.25">
      <c r="A449" s="413"/>
      <c r="B449" s="413"/>
      <c r="C449" s="992"/>
      <c r="D449" s="1543"/>
      <c r="E449" s="1543"/>
      <c r="F449" s="1543"/>
      <c r="G449" s="8"/>
    </row>
    <row r="450" spans="1:7" ht="14.25">
      <c r="A450" s="413"/>
      <c r="B450" s="413"/>
      <c r="C450" s="992"/>
      <c r="D450" s="1543"/>
      <c r="E450" s="1543"/>
      <c r="F450" s="1543"/>
      <c r="G450" s="8"/>
    </row>
    <row r="451" spans="1:7" ht="14.25">
      <c r="A451" s="413"/>
      <c r="B451" s="413"/>
      <c r="C451" s="992"/>
      <c r="D451" s="1543"/>
      <c r="E451" s="1543"/>
      <c r="F451" s="1543"/>
      <c r="G451" s="8"/>
    </row>
    <row r="452" spans="1:7" ht="14.25">
      <c r="A452" s="413"/>
      <c r="B452" s="413"/>
      <c r="C452" s="992"/>
      <c r="D452" s="1543"/>
      <c r="E452" s="1543"/>
      <c r="F452" s="1543"/>
      <c r="G452" s="8"/>
    </row>
    <row r="453" spans="1:7" ht="14.25">
      <c r="A453" s="413"/>
      <c r="B453" s="413"/>
      <c r="C453" s="992"/>
      <c r="D453" s="1543"/>
      <c r="E453" s="1543"/>
      <c r="F453" s="1543"/>
      <c r="G453" s="8"/>
    </row>
    <row r="454" spans="1:7" ht="14.25">
      <c r="A454" s="413"/>
      <c r="B454" s="413"/>
      <c r="C454" s="992"/>
      <c r="D454" s="1543"/>
      <c r="E454" s="1543"/>
      <c r="F454" s="1543"/>
      <c r="G454" s="8"/>
    </row>
    <row r="455" spans="1:7" ht="14.25">
      <c r="A455" s="413"/>
      <c r="B455" s="413"/>
      <c r="C455" s="992"/>
      <c r="D455" s="1543"/>
      <c r="E455" s="1543"/>
      <c r="F455" s="1543"/>
      <c r="G455" s="8"/>
    </row>
    <row r="456" spans="1:7" ht="14.25">
      <c r="A456" s="413"/>
      <c r="B456" s="413"/>
      <c r="C456" s="992"/>
      <c r="D456" s="1543"/>
      <c r="E456" s="1543"/>
      <c r="F456" s="1543"/>
      <c r="G456" s="8"/>
    </row>
    <row r="457" spans="1:7" ht="12.75" hidden="1">
      <c r="A457" s="140"/>
      <c r="B457" s="140"/>
      <c r="C457" s="140"/>
      <c r="D457" s="1543"/>
      <c r="E457" s="1543"/>
      <c r="F457" s="1543"/>
      <c r="G457" s="8"/>
    </row>
    <row r="458" spans="1:7" ht="12.75" hidden="1">
      <c r="A458" s="140"/>
      <c r="B458" s="140"/>
      <c r="C458" s="140"/>
      <c r="D458" s="143"/>
      <c r="E458" s="40"/>
      <c r="F458" s="40"/>
      <c r="G458" s="40"/>
    </row>
    <row r="459" spans="1:7" ht="14.25">
      <c r="A459" s="413"/>
      <c r="B459" s="950" t="s">
        <v>85</v>
      </c>
      <c r="C459" s="355"/>
      <c r="D459" s="1545" t="s">
        <v>1775</v>
      </c>
      <c r="E459" s="1545"/>
      <c r="F459" s="1545"/>
      <c r="G459" s="8"/>
    </row>
    <row r="460" spans="1:7" ht="12.75">
      <c r="A460" s="140"/>
      <c r="B460" s="140"/>
      <c r="C460" s="140"/>
      <c r="D460" s="1546" t="s">
        <v>2118</v>
      </c>
      <c r="E460" s="1546"/>
      <c r="F460" s="1546"/>
      <c r="G460" s="8"/>
    </row>
    <row r="461" spans="1:7" ht="13.7" customHeight="1">
      <c r="A461" s="140"/>
      <c r="B461" s="140"/>
      <c r="C461" s="140"/>
      <c r="D461" s="1547" t="s">
        <v>2119</v>
      </c>
      <c r="E461" s="1541"/>
      <c r="F461" s="1541"/>
      <c r="G461" s="8"/>
    </row>
    <row r="462" spans="1:7" ht="13.7" customHeight="1">
      <c r="A462" s="992"/>
      <c r="B462" s="992"/>
      <c r="C462" s="992"/>
      <c r="D462" s="1541"/>
      <c r="E462" s="1541"/>
      <c r="F462" s="1541"/>
      <c r="G462" s="8"/>
    </row>
    <row r="463" spans="1:7" ht="13.7" customHeight="1">
      <c r="A463" s="992"/>
      <c r="B463" s="992"/>
      <c r="C463" s="992"/>
      <c r="D463" s="1541"/>
      <c r="E463" s="1541"/>
      <c r="F463" s="1541"/>
      <c r="G463" s="8"/>
    </row>
    <row r="464" spans="1:7" ht="12.75">
      <c r="A464" s="140"/>
      <c r="B464" s="140"/>
      <c r="C464" s="140"/>
      <c r="D464" s="143"/>
      <c r="E464" s="8"/>
      <c r="F464" s="8"/>
      <c r="G464" s="8"/>
    </row>
    <row r="465" spans="1:7" ht="14.45" customHeight="1">
      <c r="A465" s="413"/>
      <c r="B465" s="950" t="s">
        <v>85</v>
      </c>
      <c r="C465" s="355"/>
      <c r="D465" s="1543" t="s">
        <v>1778</v>
      </c>
      <c r="E465" s="1543"/>
      <c r="F465" s="1543"/>
      <c r="G465" s="8"/>
    </row>
    <row r="466" spans="1:7" ht="12.75">
      <c r="A466" s="140"/>
      <c r="B466" s="140"/>
      <c r="C466" s="140"/>
      <c r="D466" s="1543"/>
      <c r="E466" s="1543"/>
      <c r="F466" s="1543"/>
      <c r="G466" s="8"/>
    </row>
    <row r="467" spans="1:7" ht="12.75">
      <c r="A467" s="140"/>
      <c r="B467" s="140"/>
      <c r="C467" s="140"/>
      <c r="D467" s="1543"/>
      <c r="E467" s="1543"/>
      <c r="F467" s="1543"/>
      <c r="G467" s="8"/>
    </row>
    <row r="468" spans="1:7" ht="12.75">
      <c r="A468" s="992"/>
      <c r="B468" s="992"/>
      <c r="C468" s="992"/>
      <c r="D468" s="990"/>
      <c r="E468" s="990"/>
      <c r="F468" s="990"/>
      <c r="G468" s="8"/>
    </row>
    <row r="469" spans="1:7" ht="14.25">
      <c r="A469" s="140"/>
      <c r="B469" s="950" t="s">
        <v>85</v>
      </c>
      <c r="C469" s="413"/>
      <c r="D469" s="1547" t="s">
        <v>1937</v>
      </c>
      <c r="E469" s="1541"/>
      <c r="F469" s="1541"/>
      <c r="G469" s="8"/>
    </row>
    <row r="470" spans="1:7" ht="12.75">
      <c r="A470" s="140"/>
      <c r="B470" s="140"/>
      <c r="C470" s="140"/>
      <c r="D470" s="1541"/>
      <c r="E470" s="1541"/>
      <c r="F470" s="1541"/>
      <c r="G470" s="8"/>
    </row>
    <row r="471" spans="1:7" ht="12.75">
      <c r="A471" s="140"/>
      <c r="B471" s="140"/>
      <c r="C471" s="140"/>
      <c r="D471" s="143"/>
      <c r="E471" s="701"/>
      <c r="F471" s="8"/>
      <c r="G471" s="8"/>
    </row>
    <row r="472" spans="1:7" ht="14.25">
      <c r="A472" s="140"/>
      <c r="B472" s="950" t="s">
        <v>85</v>
      </c>
      <c r="C472" s="413"/>
      <c r="D472" s="1541" t="s">
        <v>1779</v>
      </c>
      <c r="E472" s="1541"/>
      <c r="F472" s="1541"/>
      <c r="G472" s="8"/>
    </row>
    <row r="473" spans="1:7" ht="12.75">
      <c r="A473" s="140"/>
      <c r="B473" s="140"/>
      <c r="C473" s="140"/>
      <c r="D473" s="1541"/>
      <c r="E473" s="1541"/>
      <c r="F473" s="1541"/>
      <c r="G473" s="8"/>
    </row>
    <row r="474" spans="1:7" ht="12.75">
      <c r="A474" s="140"/>
      <c r="B474" s="140"/>
      <c r="C474" s="140"/>
      <c r="D474" s="1541"/>
      <c r="E474" s="1541"/>
      <c r="F474" s="1541"/>
      <c r="G474" s="8"/>
    </row>
    <row r="475" spans="1:7" ht="12.75">
      <c r="A475" s="992"/>
      <c r="B475" s="992"/>
      <c r="C475" s="992"/>
      <c r="D475" s="1541"/>
      <c r="E475" s="1541"/>
      <c r="F475" s="1541"/>
      <c r="G475" s="8"/>
    </row>
    <row r="476" spans="1:7" ht="12.75">
      <c r="A476" s="992"/>
      <c r="B476" s="950" t="s">
        <v>85</v>
      </c>
      <c r="C476" s="992"/>
      <c r="D476" s="1541"/>
      <c r="E476" s="1541"/>
      <c r="F476" s="1541"/>
      <c r="G476" s="8"/>
    </row>
    <row r="477" spans="1:7" ht="12.75">
      <c r="A477" s="992"/>
      <c r="B477" s="992"/>
      <c r="C477" s="992"/>
      <c r="D477" s="1541"/>
      <c r="E477" s="1541"/>
      <c r="F477" s="1541"/>
      <c r="G477" s="8"/>
    </row>
    <row r="478" spans="1:7" ht="12.75">
      <c r="A478" s="992"/>
      <c r="B478" s="992"/>
      <c r="C478" s="992"/>
      <c r="D478" s="1541"/>
      <c r="E478" s="1541"/>
      <c r="F478" s="1541"/>
      <c r="G478" s="8"/>
    </row>
    <row r="479" spans="1:7" ht="12.75">
      <c r="A479" s="992"/>
      <c r="B479" s="950" t="s">
        <v>85</v>
      </c>
      <c r="C479" s="992"/>
      <c r="D479" s="1541"/>
      <c r="E479" s="1541"/>
      <c r="F479" s="1541"/>
      <c r="G479" s="8"/>
    </row>
    <row r="480" spans="1:7" ht="12.75">
      <c r="A480" s="992"/>
      <c r="B480" s="992"/>
      <c r="C480" s="992"/>
      <c r="D480" s="1541"/>
      <c r="E480" s="1541"/>
      <c r="F480" s="1541"/>
      <c r="G480" s="8"/>
    </row>
    <row r="481" spans="1:7" ht="12.75">
      <c r="A481" s="992"/>
      <c r="B481" s="992"/>
      <c r="C481" s="992"/>
      <c r="D481" s="1541"/>
      <c r="E481" s="1541"/>
      <c r="F481" s="1541"/>
      <c r="G481" s="8"/>
    </row>
    <row r="482" spans="1:7" ht="12.75">
      <c r="A482" s="992"/>
      <c r="B482" s="992"/>
      <c r="C482" s="992"/>
      <c r="D482" s="1541"/>
      <c r="E482" s="1541"/>
      <c r="F482" s="1541"/>
      <c r="G482" s="8"/>
    </row>
    <row r="483" spans="1:7" ht="12.75">
      <c r="A483" s="992"/>
      <c r="B483" s="950" t="s">
        <v>85</v>
      </c>
      <c r="C483" s="992"/>
      <c r="D483" s="1541"/>
      <c r="E483" s="1541"/>
      <c r="F483" s="1541"/>
      <c r="G483" s="8"/>
    </row>
    <row r="484" spans="1:7" ht="12.75">
      <c r="A484" s="992"/>
      <c r="B484" s="992"/>
      <c r="C484" s="992"/>
      <c r="D484" s="1541"/>
      <c r="E484" s="1541"/>
      <c r="F484" s="1541"/>
      <c r="G484" s="8"/>
    </row>
    <row r="485" spans="1:7" ht="12.75">
      <c r="A485" s="992"/>
      <c r="B485" s="950" t="s">
        <v>85</v>
      </c>
      <c r="C485" s="992"/>
      <c r="D485" s="1541"/>
      <c r="E485" s="1541"/>
      <c r="F485" s="1541"/>
      <c r="G485" s="8"/>
    </row>
    <row r="486" spans="1:7" ht="12.75">
      <c r="A486" s="992"/>
      <c r="B486" s="14"/>
      <c r="C486" s="992"/>
      <c r="D486" s="1541"/>
      <c r="E486" s="1541"/>
      <c r="F486" s="1541"/>
      <c r="G486" s="8"/>
    </row>
    <row r="487" spans="1:7" ht="13.7" customHeight="1">
      <c r="A487" s="140"/>
      <c r="B487" s="993" t="s">
        <v>85</v>
      </c>
      <c r="C487" s="140"/>
      <c r="D487" s="1541" t="s">
        <v>1780</v>
      </c>
      <c r="E487" s="1541"/>
      <c r="F487" s="1541"/>
      <c r="G487" s="8"/>
    </row>
    <row r="488" spans="1:7" ht="12.75">
      <c r="A488" s="140"/>
      <c r="B488" s="140"/>
      <c r="C488" s="140"/>
      <c r="D488" s="1541"/>
      <c r="E488" s="1541"/>
      <c r="F488" s="1541"/>
      <c r="G488" s="8"/>
    </row>
    <row r="489" spans="1:7" ht="12.75">
      <c r="A489" s="140"/>
      <c r="B489" s="140"/>
      <c r="C489" s="140"/>
      <c r="D489" s="1541"/>
      <c r="E489" s="1541"/>
      <c r="F489" s="1541"/>
      <c r="G489" s="8"/>
    </row>
    <row r="490" spans="1:7" ht="12.75">
      <c r="A490" s="140"/>
      <c r="B490" s="140"/>
      <c r="C490" s="140"/>
      <c r="D490" s="1541"/>
      <c r="E490" s="1541"/>
      <c r="F490" s="1541"/>
      <c r="G490" s="8"/>
    </row>
    <row r="491" spans="1:7" ht="12.75">
      <c r="A491" s="140"/>
      <c r="B491" s="140"/>
      <c r="C491" s="140"/>
      <c r="D491" s="1541"/>
      <c r="E491" s="1541"/>
      <c r="F491" s="1541"/>
      <c r="G491" s="8"/>
    </row>
    <row r="492" spans="1:7" ht="12.75">
      <c r="A492" s="140"/>
      <c r="B492" s="140"/>
      <c r="C492" s="140"/>
      <c r="D492" s="143"/>
      <c r="E492" s="8"/>
      <c r="F492" s="8"/>
      <c r="G492" s="8"/>
    </row>
    <row r="493" spans="1:7" ht="12.75">
      <c r="A493" s="140"/>
      <c r="B493" s="950" t="s">
        <v>85</v>
      </c>
      <c r="C493" s="140"/>
      <c r="D493" s="1553" t="s">
        <v>1578</v>
      </c>
      <c r="E493" s="1553"/>
      <c r="F493" s="1553"/>
      <c r="G493" s="8"/>
    </row>
    <row r="494" spans="1:7" ht="12.75">
      <c r="A494" s="143"/>
      <c r="B494" s="143"/>
      <c r="C494" s="14"/>
      <c r="D494" s="282"/>
      <c r="E494" s="282"/>
      <c r="F494" s="282"/>
    </row>
    <row r="495" spans="1:7" ht="12.75">
      <c r="A495" s="1559" t="s">
        <v>1534</v>
      </c>
      <c r="B495" s="1559"/>
      <c r="C495" s="1559"/>
      <c r="D495" s="1559"/>
      <c r="E495" s="1559"/>
      <c r="F495" s="1559"/>
      <c r="G495" s="1559"/>
    </row>
    <row r="496" spans="1:7" ht="12.75">
      <c r="A496" s="143"/>
      <c r="B496" s="143"/>
      <c r="C496" s="14"/>
      <c r="D496" s="282"/>
      <c r="E496" s="282"/>
      <c r="F496" s="282"/>
    </row>
    <row r="497" spans="1:7" ht="12.75">
      <c r="A497" s="140"/>
      <c r="B497" s="140"/>
      <c r="C497" s="14"/>
      <c r="D497" s="1554" t="s">
        <v>1237</v>
      </c>
      <c r="E497" s="1554"/>
      <c r="F497" s="1554"/>
    </row>
    <row r="498" spans="1:7" ht="12.75">
      <c r="D498" s="1555" t="s">
        <v>1571</v>
      </c>
      <c r="E498" s="1555"/>
      <c r="F498" s="1555"/>
    </row>
    <row r="499" spans="1:7" ht="14.25">
      <c r="A499" s="413"/>
      <c r="B499" s="413"/>
      <c r="C499" s="14"/>
      <c r="D499" s="667"/>
      <c r="E499" s="282"/>
      <c r="F499" s="282"/>
    </row>
    <row r="500" spans="1:7" ht="14.25">
      <c r="A500" s="413"/>
      <c r="B500" s="950" t="s">
        <v>85</v>
      </c>
      <c r="C500" s="14"/>
      <c r="D500" s="1556" t="s">
        <v>1781</v>
      </c>
      <c r="E500" s="1556"/>
      <c r="F500" s="1556"/>
    </row>
    <row r="501" spans="1:7" ht="14.25">
      <c r="A501" s="413"/>
      <c r="B501" s="413"/>
      <c r="C501" s="14"/>
      <c r="D501" s="1556"/>
      <c r="E501" s="1556"/>
      <c r="F501" s="1556"/>
    </row>
    <row r="502" spans="1:7" ht="14.25">
      <c r="A502" s="413"/>
      <c r="B502" s="413"/>
      <c r="C502" s="14"/>
      <c r="D502" s="287"/>
      <c r="E502" s="282"/>
      <c r="F502" s="282"/>
    </row>
    <row r="503" spans="1:7" ht="14.25">
      <c r="A503" s="570"/>
      <c r="B503" s="950" t="s">
        <v>85</v>
      </c>
      <c r="D503" s="1557" t="s">
        <v>2142</v>
      </c>
      <c r="E503" s="1558"/>
      <c r="F503" s="1558"/>
    </row>
    <row r="504" spans="1:7" ht="14.25">
      <c r="A504" s="570"/>
      <c r="B504" s="570"/>
      <c r="D504" s="1558"/>
      <c r="E504" s="1558"/>
      <c r="F504" s="1558"/>
    </row>
    <row r="505" spans="1:7" ht="14.25">
      <c r="A505" s="570"/>
      <c r="B505" s="570"/>
      <c r="D505" s="1558"/>
      <c r="E505" s="1558"/>
      <c r="F505" s="1558"/>
      <c r="G505" s="2"/>
    </row>
    <row r="506" spans="1:7" ht="14.25">
      <c r="A506" s="570"/>
      <c r="B506" s="570"/>
      <c r="D506" s="1558"/>
      <c r="E506" s="1558"/>
      <c r="F506" s="1558"/>
      <c r="G506" s="2"/>
    </row>
    <row r="507" spans="1:7" ht="12.75">
      <c r="A507" s="150"/>
      <c r="B507" s="150"/>
      <c r="G507" s="2"/>
    </row>
    <row r="508" spans="1:7" ht="14.25">
      <c r="A508" s="413"/>
      <c r="B508" s="950" t="s">
        <v>85</v>
      </c>
      <c r="C508" s="14"/>
      <c r="D508" s="1545" t="s">
        <v>1783</v>
      </c>
      <c r="E508" s="1545"/>
      <c r="F508" s="1545"/>
      <c r="G508" s="2"/>
    </row>
    <row r="509" spans="1:7" ht="12.75">
      <c r="A509" s="140"/>
      <c r="B509" s="140"/>
      <c r="C509" s="14"/>
      <c r="D509" s="287"/>
      <c r="E509" s="282"/>
      <c r="F509" s="282"/>
      <c r="G509" s="2"/>
    </row>
    <row r="510" spans="1:7" ht="14.25">
      <c r="A510" s="413"/>
      <c r="B510" s="950" t="s">
        <v>85</v>
      </c>
      <c r="C510" s="14"/>
      <c r="D510" s="1543" t="s">
        <v>1784</v>
      </c>
      <c r="E510" s="1543"/>
      <c r="F510" s="1543"/>
      <c r="G510" s="2"/>
    </row>
    <row r="511" spans="1:7" ht="12.75">
      <c r="A511" s="140"/>
      <c r="B511" s="140"/>
      <c r="C511" s="14"/>
      <c r="D511" s="1543"/>
      <c r="E511" s="1543"/>
      <c r="F511" s="1543"/>
      <c r="G511" s="2"/>
    </row>
    <row r="512" spans="1:7" ht="12.75">
      <c r="A512" s="140"/>
      <c r="B512" s="140"/>
      <c r="C512" s="14"/>
      <c r="D512" s="702"/>
      <c r="E512" s="282"/>
      <c r="F512" s="282"/>
      <c r="G512" s="2"/>
    </row>
    <row r="513" spans="1:7" ht="14.25">
      <c r="A513" s="413"/>
      <c r="B513" s="950" t="s">
        <v>85</v>
      </c>
      <c r="C513" s="14"/>
      <c r="D513" s="1545" t="s">
        <v>1782</v>
      </c>
      <c r="E513" s="1545"/>
      <c r="F513" s="1545"/>
    </row>
    <row r="514" spans="1:7" ht="14.25">
      <c r="A514" s="413"/>
      <c r="B514" s="413"/>
      <c r="C514" s="14"/>
      <c r="D514" s="287"/>
      <c r="E514" s="282"/>
      <c r="F514" s="282"/>
    </row>
    <row r="515" spans="1:7" ht="12.75">
      <c r="A515" s="1559" t="s">
        <v>1535</v>
      </c>
      <c r="B515" s="1559"/>
      <c r="C515" s="1559"/>
      <c r="D515" s="1559"/>
      <c r="E515" s="1559"/>
      <c r="F515" s="1559"/>
      <c r="G515" s="1559"/>
    </row>
    <row r="516" spans="1:7" ht="12" customHeight="1">
      <c r="A516" s="413"/>
      <c r="B516" s="413"/>
      <c r="C516" s="14"/>
      <c r="D516" s="287"/>
      <c r="E516" s="282"/>
      <c r="F516" s="282"/>
    </row>
    <row r="517" spans="1:7" ht="12.75">
      <c r="A517" s="150"/>
      <c r="B517" s="950" t="s">
        <v>85</v>
      </c>
      <c r="C517" s="406"/>
      <c r="D517" s="1601" t="s">
        <v>1712</v>
      </c>
      <c r="E517" s="1601"/>
      <c r="F517" s="1601"/>
    </row>
    <row r="518" spans="1:7" ht="12.75">
      <c r="A518" s="150"/>
      <c r="C518" s="406"/>
      <c r="D518" s="1601"/>
      <c r="E518" s="1601"/>
      <c r="F518" s="1601"/>
    </row>
    <row r="519" spans="1:7" ht="12.75">
      <c r="A519" s="573"/>
      <c r="B519" s="573"/>
      <c r="C519" s="571"/>
      <c r="D519" s="1601"/>
      <c r="E519" s="1601"/>
      <c r="F519" s="1601"/>
    </row>
    <row r="520" spans="1:7" ht="12.75">
      <c r="A520" s="573"/>
      <c r="B520" s="573"/>
      <c r="C520" s="571"/>
      <c r="D520" s="1601"/>
      <c r="E520" s="1601"/>
      <c r="F520" s="1601"/>
    </row>
    <row r="521" spans="1:7" ht="12.75">
      <c r="A521" s="573"/>
      <c r="B521" s="573"/>
      <c r="C521" s="571"/>
    </row>
    <row r="522" spans="1:7" ht="14.25">
      <c r="A522" s="413"/>
      <c r="B522" s="950" t="s">
        <v>85</v>
      </c>
      <c r="C522" s="322"/>
      <c r="D522" s="1577" t="s">
        <v>1728</v>
      </c>
      <c r="E522" s="1577"/>
      <c r="F522" s="1577"/>
      <c r="G522" s="2"/>
    </row>
    <row r="523" spans="1:7" ht="12.75">
      <c r="A523" s="355"/>
      <c r="B523" s="355"/>
      <c r="C523" s="322"/>
      <c r="D523" s="1577"/>
      <c r="E523" s="1577"/>
      <c r="F523" s="1577"/>
      <c r="G523" s="2"/>
    </row>
    <row r="524" spans="1:7" ht="12.75">
      <c r="A524" s="573"/>
      <c r="B524" s="573"/>
      <c r="C524" s="571"/>
      <c r="D524" s="403"/>
      <c r="G524" s="2"/>
    </row>
    <row r="525" spans="1:7" ht="14.25">
      <c r="A525" s="570"/>
      <c r="B525" s="950" t="s">
        <v>85</v>
      </c>
      <c r="D525" s="1602" t="s">
        <v>1701</v>
      </c>
      <c r="E525" s="1602"/>
      <c r="F525" s="1602"/>
      <c r="G525" s="2"/>
    </row>
    <row r="526" spans="1:7" ht="14.25">
      <c r="A526" s="570"/>
      <c r="B526" s="570"/>
      <c r="D526" s="1602"/>
      <c r="E526" s="1602"/>
      <c r="F526" s="1602"/>
      <c r="G526" s="2"/>
    </row>
    <row r="527" spans="1:7" ht="12.75">
      <c r="A527" s="150"/>
      <c r="B527" s="150"/>
      <c r="D527" s="1602"/>
      <c r="E527" s="1602"/>
      <c r="F527" s="1602"/>
    </row>
    <row r="528" spans="1:7" ht="12" customHeight="1">
      <c r="A528" s="701"/>
      <c r="B528" s="701"/>
      <c r="C528" s="405"/>
      <c r="E528" s="403"/>
    </row>
    <row r="529" spans="1:7" ht="12.75">
      <c r="A529" s="1559" t="s">
        <v>1547</v>
      </c>
      <c r="B529" s="1559"/>
      <c r="C529" s="1559"/>
      <c r="D529" s="1559"/>
      <c r="E529" s="1559"/>
      <c r="F529" s="1559"/>
      <c r="G529" s="1559"/>
    </row>
    <row r="530" spans="1:7" ht="12" customHeight="1">
      <c r="A530" s="143"/>
      <c r="B530" s="143"/>
      <c r="C530" s="322"/>
      <c r="D530" s="282"/>
      <c r="E530" s="287"/>
      <c r="F530" s="282"/>
    </row>
    <row r="531" spans="1:7" ht="12.75">
      <c r="A531" s="140"/>
      <c r="B531" s="140"/>
      <c r="C531" s="322"/>
      <c r="D531" s="1550" t="s">
        <v>1579</v>
      </c>
      <c r="E531" s="1550"/>
      <c r="F531" s="1550"/>
    </row>
    <row r="532" spans="1:7" ht="12.75">
      <c r="A532" s="140"/>
      <c r="B532" s="140"/>
      <c r="C532" s="14"/>
      <c r="D532" s="282"/>
      <c r="E532" s="282"/>
      <c r="F532" s="282"/>
    </row>
    <row r="533" spans="1:7" ht="12.75">
      <c r="A533" s="140"/>
      <c r="B533" s="950" t="s">
        <v>85</v>
      </c>
      <c r="C533" s="14"/>
      <c r="D533" s="1543" t="s">
        <v>1747</v>
      </c>
      <c r="E533" s="1543"/>
      <c r="F533" s="1543"/>
    </row>
    <row r="534" spans="1:7" ht="12.75">
      <c r="A534" s="140"/>
      <c r="B534" s="140"/>
      <c r="C534" s="14"/>
      <c r="D534" s="1543"/>
      <c r="E534" s="1543"/>
      <c r="F534" s="1543"/>
    </row>
    <row r="535" spans="1:7" ht="12" customHeight="1">
      <c r="A535" s="355"/>
      <c r="B535" s="355"/>
      <c r="C535" s="322"/>
      <c r="D535" s="287"/>
      <c r="E535" s="282"/>
      <c r="F535" s="282"/>
    </row>
    <row r="536" spans="1:7" ht="14.25">
      <c r="A536" s="413"/>
      <c r="B536" s="950" t="s">
        <v>85</v>
      </c>
      <c r="C536" s="322"/>
      <c r="D536" s="1543" t="s">
        <v>1748</v>
      </c>
      <c r="E536" s="1543"/>
      <c r="F536" s="1543"/>
    </row>
    <row r="537" spans="1:7" ht="12.75">
      <c r="A537" s="355"/>
      <c r="B537" s="355"/>
      <c r="C537" s="322"/>
      <c r="D537" s="1543"/>
      <c r="E537" s="1543"/>
      <c r="F537" s="1543"/>
    </row>
    <row r="538" spans="1:7" ht="12" customHeight="1">
      <c r="A538" s="355"/>
      <c r="B538" s="355"/>
      <c r="C538" s="322"/>
      <c r="D538" s="287"/>
      <c r="E538" s="282"/>
      <c r="F538" s="282"/>
    </row>
    <row r="539" spans="1:7" ht="12.75">
      <c r="A539" s="1594" t="s">
        <v>1588</v>
      </c>
      <c r="B539" s="1594"/>
      <c r="C539" s="1594"/>
      <c r="D539" s="1594"/>
      <c r="E539" s="1594"/>
      <c r="F539" s="1594"/>
      <c r="G539" s="1594"/>
    </row>
    <row r="540" spans="1:7" ht="12" customHeight="1">
      <c r="A540" s="143"/>
      <c r="B540" s="143"/>
      <c r="C540" s="322"/>
      <c r="D540" s="287"/>
      <c r="E540" s="282"/>
      <c r="F540" s="282"/>
    </row>
    <row r="541" spans="1:7" ht="12.75">
      <c r="A541" s="140"/>
      <c r="B541" s="140"/>
      <c r="C541" s="322"/>
      <c r="D541" s="1550" t="s">
        <v>180</v>
      </c>
      <c r="E541" s="1550"/>
      <c r="F541" s="1550"/>
    </row>
    <row r="542" spans="1:7" ht="12.75">
      <c r="A542" s="140"/>
      <c r="B542" s="140"/>
      <c r="C542" s="322"/>
      <c r="D542" s="1545" t="s">
        <v>1724</v>
      </c>
      <c r="E542" s="1545"/>
      <c r="F542" s="1545"/>
    </row>
    <row r="543" spans="1:7" ht="12.75">
      <c r="A543" s="140"/>
      <c r="B543" s="140"/>
      <c r="C543" s="322"/>
      <c r="D543" s="287"/>
      <c r="E543" s="287"/>
      <c r="F543" s="287"/>
    </row>
    <row r="544" spans="1:7" ht="14.25">
      <c r="A544" s="413"/>
      <c r="B544" s="950" t="s">
        <v>85</v>
      </c>
      <c r="C544" s="322"/>
      <c r="D544" s="1545" t="s">
        <v>1230</v>
      </c>
      <c r="E544" s="1545"/>
      <c r="F544" s="1545"/>
    </row>
    <row r="545" spans="1:7" ht="12" customHeight="1">
      <c r="A545" s="355"/>
      <c r="B545" s="355"/>
      <c r="C545" s="322"/>
      <c r="D545" s="287"/>
      <c r="E545" s="2"/>
      <c r="F545" s="2"/>
      <c r="G545" s="2"/>
    </row>
    <row r="546" spans="1:7" ht="14.45" customHeight="1">
      <c r="A546" s="413"/>
      <c r="B546" s="950" t="s">
        <v>85</v>
      </c>
      <c r="C546" s="322"/>
      <c r="D546" s="1543" t="s">
        <v>1723</v>
      </c>
      <c r="E546" s="1543"/>
      <c r="F546" s="1543"/>
      <c r="G546" s="2"/>
    </row>
    <row r="547" spans="1:7" ht="12.75">
      <c r="A547" s="355"/>
      <c r="B547" s="355"/>
      <c r="C547" s="322"/>
      <c r="D547" s="1543"/>
      <c r="E547" s="1543"/>
      <c r="F547" s="1543"/>
      <c r="G547" s="2"/>
    </row>
    <row r="548" spans="1:7" ht="12" customHeight="1">
      <c r="A548" s="355"/>
      <c r="B548" s="355"/>
      <c r="C548" s="322"/>
      <c r="D548" s="287"/>
      <c r="E548" s="2"/>
      <c r="F548" s="2"/>
      <c r="G548" s="2"/>
    </row>
    <row r="549" spans="1:7" ht="14.25">
      <c r="A549" s="413"/>
      <c r="B549" s="950" t="s">
        <v>85</v>
      </c>
      <c r="C549" s="322"/>
      <c r="D549" s="1543" t="s">
        <v>1725</v>
      </c>
      <c r="E549" s="1543"/>
      <c r="F549" s="1543"/>
      <c r="G549" s="2"/>
    </row>
    <row r="550" spans="1:7" ht="12.75">
      <c r="A550" s="355"/>
      <c r="B550" s="355"/>
      <c r="C550" s="322"/>
      <c r="D550" s="1543"/>
      <c r="E550" s="1543"/>
      <c r="F550" s="1543"/>
      <c r="G550" s="2"/>
    </row>
    <row r="551" spans="1:7" ht="12" customHeight="1">
      <c r="A551" s="355"/>
      <c r="B551" s="355"/>
      <c r="C551" s="322"/>
      <c r="D551" s="287"/>
      <c r="E551" s="2"/>
      <c r="F551" s="2"/>
      <c r="G551" s="2"/>
    </row>
    <row r="552" spans="1:7" ht="14.25">
      <c r="A552" s="413"/>
      <c r="B552" s="950" t="s">
        <v>85</v>
      </c>
      <c r="C552" s="322"/>
      <c r="D552" s="1543" t="s">
        <v>1726</v>
      </c>
      <c r="E552" s="1543"/>
      <c r="F552" s="1543"/>
      <c r="G552" s="2"/>
    </row>
    <row r="553" spans="1:7" ht="12.75">
      <c r="A553" s="355"/>
      <c r="B553" s="355"/>
      <c r="C553" s="322"/>
      <c r="D553" s="1543"/>
      <c r="E553" s="1543"/>
      <c r="F553" s="1543"/>
      <c r="G553" s="2"/>
    </row>
    <row r="554" spans="1:7" ht="12" customHeight="1">
      <c r="A554" s="355"/>
      <c r="B554" s="355"/>
      <c r="C554" s="322"/>
      <c r="D554" s="287"/>
      <c r="E554" s="2"/>
      <c r="F554" s="2"/>
      <c r="G554" s="2"/>
    </row>
    <row r="555" spans="1:7" ht="14.45" customHeight="1">
      <c r="A555" s="413"/>
      <c r="B555" s="950" t="s">
        <v>85</v>
      </c>
      <c r="C555" s="322"/>
      <c r="D555" s="1543" t="s">
        <v>1727</v>
      </c>
      <c r="E555" s="1543"/>
      <c r="F555" s="1543"/>
      <c r="G555" s="2"/>
    </row>
    <row r="556" spans="1:7" ht="12.75">
      <c r="A556" s="355"/>
      <c r="B556" s="355"/>
      <c r="C556" s="322"/>
      <c r="D556" s="1543"/>
      <c r="E556" s="1543"/>
      <c r="F556" s="1543"/>
      <c r="G556" s="2"/>
    </row>
    <row r="557" spans="1:7" ht="12.75">
      <c r="A557" s="355"/>
      <c r="B557" s="355"/>
      <c r="C557" s="322"/>
      <c r="D557" s="1543"/>
      <c r="E557" s="1543"/>
      <c r="F557" s="1543"/>
      <c r="G557" s="2"/>
    </row>
    <row r="558" spans="1:7" ht="12.75">
      <c r="A558" s="355"/>
      <c r="B558" s="355"/>
      <c r="C558" s="322"/>
      <c r="D558" s="287"/>
      <c r="E558" s="2"/>
      <c r="F558" s="2"/>
      <c r="G558" s="2"/>
    </row>
    <row r="559" spans="1:7" ht="14.25">
      <c r="A559" s="413"/>
      <c r="B559" s="950" t="s">
        <v>85</v>
      </c>
      <c r="C559" s="322"/>
      <c r="D559" s="1576" t="s">
        <v>1839</v>
      </c>
      <c r="E559" s="1577"/>
      <c r="F559" s="1577"/>
      <c r="G559" s="2"/>
    </row>
    <row r="560" spans="1:7" ht="12.75">
      <c r="A560" s="355"/>
      <c r="B560" s="355"/>
      <c r="C560" s="322"/>
      <c r="D560" s="1577"/>
      <c r="E560" s="1577"/>
      <c r="F560" s="1577"/>
      <c r="G560" s="2"/>
    </row>
    <row r="561" spans="1:7" ht="12.75">
      <c r="A561" s="355"/>
      <c r="B561" s="355"/>
      <c r="C561" s="322"/>
      <c r="D561" s="701"/>
      <c r="E561" s="282"/>
      <c r="F561" s="282"/>
      <c r="G561" s="2"/>
    </row>
    <row r="562" spans="1:7" ht="14.25">
      <c r="A562" s="413"/>
      <c r="B562" s="950" t="s">
        <v>85</v>
      </c>
      <c r="C562" s="322"/>
      <c r="D562" s="1543" t="s">
        <v>1729</v>
      </c>
      <c r="E562" s="1543"/>
      <c r="F562" s="1543"/>
      <c r="G562" s="2"/>
    </row>
    <row r="563" spans="1:7" ht="12.75">
      <c r="A563" s="355"/>
      <c r="B563" s="355"/>
      <c r="C563" s="322"/>
      <c r="D563" s="1543"/>
      <c r="E563" s="1543"/>
      <c r="F563" s="1543"/>
      <c r="G563" s="2"/>
    </row>
    <row r="564" spans="1:7" ht="12" customHeight="1">
      <c r="A564" s="355"/>
      <c r="B564" s="355"/>
      <c r="C564" s="322"/>
      <c r="D564" s="287"/>
      <c r="E564" s="282"/>
      <c r="F564" s="282"/>
      <c r="G564" s="2"/>
    </row>
    <row r="565" spans="1:7" ht="14.25">
      <c r="A565" s="413"/>
      <c r="B565" s="950" t="s">
        <v>85</v>
      </c>
      <c r="C565" s="322"/>
      <c r="D565" s="1545" t="s">
        <v>1730</v>
      </c>
      <c r="E565" s="1545"/>
      <c r="F565" s="1545"/>
      <c r="G565" s="2"/>
    </row>
    <row r="566" spans="1:7" ht="14.25">
      <c r="A566" s="413"/>
      <c r="B566" s="413"/>
      <c r="C566" s="322"/>
      <c r="D566" s="1545" t="s">
        <v>1133</v>
      </c>
      <c r="E566" s="1545"/>
      <c r="F566" s="1545"/>
      <c r="G566" s="2"/>
    </row>
    <row r="567" spans="1:7" ht="12.75">
      <c r="A567" s="410"/>
      <c r="B567" s="410"/>
      <c r="C567" s="405"/>
      <c r="D567" s="282"/>
      <c r="E567" s="1569" t="s">
        <v>1731</v>
      </c>
      <c r="F567" s="1569"/>
      <c r="G567" s="2"/>
    </row>
    <row r="568" spans="1:7" ht="15" customHeight="1">
      <c r="A568" s="410"/>
      <c r="B568" s="410"/>
      <c r="C568" s="405"/>
      <c r="D568" s="1588" t="s">
        <v>1980</v>
      </c>
      <c r="E568" s="1587"/>
      <c r="F568" s="1587"/>
      <c r="G568" s="2"/>
    </row>
    <row r="569" spans="1:7" ht="12.75">
      <c r="A569" s="410"/>
      <c r="B569" s="410"/>
      <c r="C569" s="405"/>
      <c r="D569" s="1587"/>
      <c r="E569" s="1587"/>
      <c r="F569" s="1587"/>
      <c r="G569" s="2"/>
    </row>
    <row r="570" spans="1:7" ht="12.75">
      <c r="A570" s="410"/>
      <c r="B570" s="410"/>
      <c r="C570" s="405"/>
      <c r="D570" s="1587"/>
      <c r="E570" s="1587"/>
      <c r="F570" s="1587"/>
      <c r="G570" s="2"/>
    </row>
    <row r="571" spans="1:7" ht="12.75">
      <c r="A571" s="410"/>
      <c r="B571" s="410"/>
      <c r="C571" s="405"/>
      <c r="D571" s="1587"/>
      <c r="E571" s="1587"/>
      <c r="F571" s="1587"/>
      <c r="G571" s="2"/>
    </row>
    <row r="572" spans="1:7" ht="12.75">
      <c r="A572" s="410"/>
      <c r="B572" s="410"/>
      <c r="C572" s="405"/>
      <c r="D572" s="1587"/>
      <c r="E572" s="1587"/>
      <c r="F572" s="1587"/>
      <c r="G572" s="2"/>
    </row>
    <row r="573" spans="1:7" ht="12.75">
      <c r="A573" s="410"/>
      <c r="B573" s="410"/>
      <c r="C573" s="405"/>
      <c r="D573" s="1587"/>
      <c r="E573" s="1587"/>
      <c r="F573" s="1587"/>
      <c r="G573" s="2"/>
    </row>
    <row r="574" spans="1:7" ht="12.75">
      <c r="A574" s="410"/>
      <c r="B574" s="410"/>
      <c r="C574" s="405"/>
      <c r="D574" s="1587"/>
      <c r="E574" s="1587"/>
      <c r="F574" s="1587"/>
      <c r="G574" s="2"/>
    </row>
    <row r="575" spans="1:7" ht="12.75">
      <c r="A575" s="410"/>
      <c r="B575" s="410"/>
      <c r="C575" s="405"/>
      <c r="D575" s="1587"/>
      <c r="E575" s="1587"/>
      <c r="F575" s="1587"/>
      <c r="G575" s="2"/>
    </row>
    <row r="576" spans="1:7" ht="12.75">
      <c r="A576" s="410"/>
      <c r="B576" s="410"/>
      <c r="C576" s="405"/>
      <c r="D576" s="1587"/>
      <c r="E576" s="1587"/>
      <c r="F576" s="1587"/>
      <c r="G576" s="2"/>
    </row>
    <row r="577" spans="1:7" ht="12.75">
      <c r="A577" s="410"/>
      <c r="B577" s="410"/>
      <c r="C577" s="405"/>
      <c r="D577" s="954"/>
      <c r="E577" s="954"/>
      <c r="F577" s="954"/>
      <c r="G577" s="2"/>
    </row>
    <row r="578" spans="1:7" ht="14.25">
      <c r="A578" s="570"/>
      <c r="B578" s="950" t="s">
        <v>85</v>
      </c>
      <c r="C578" s="405"/>
      <c r="D578" s="1605" t="s">
        <v>1732</v>
      </c>
      <c r="E578" s="1605"/>
      <c r="F578" s="1605"/>
      <c r="G578" s="2"/>
    </row>
    <row r="579" spans="1:7" ht="13.7" customHeight="1">
      <c r="A579" s="140"/>
      <c r="B579" s="140"/>
      <c r="C579" s="322"/>
      <c r="D579" s="1543" t="s">
        <v>1733</v>
      </c>
      <c r="E579" s="1543"/>
      <c r="F579" s="1543"/>
      <c r="G579" s="2"/>
    </row>
    <row r="580" spans="1:7" ht="12.75">
      <c r="A580" s="355"/>
      <c r="B580" s="355"/>
      <c r="C580" s="322"/>
      <c r="D580" s="1543"/>
      <c r="E580" s="1543"/>
      <c r="F580" s="1543"/>
      <c r="G580" s="2"/>
    </row>
    <row r="581" spans="1:7" ht="12.75">
      <c r="A581" s="355"/>
      <c r="B581" s="355"/>
      <c r="C581" s="322"/>
      <c r="D581" s="1543"/>
      <c r="E581" s="1543"/>
      <c r="F581" s="1543"/>
      <c r="G581" s="2"/>
    </row>
    <row r="582" spans="1:7" ht="12.75">
      <c r="A582" s="355"/>
      <c r="B582" s="355"/>
      <c r="C582" s="322"/>
      <c r="D582" s="980"/>
      <c r="E582" s="980"/>
      <c r="F582" s="980"/>
      <c r="G582" s="2"/>
    </row>
    <row r="583" spans="1:7" ht="14.45" customHeight="1">
      <c r="A583" s="413"/>
      <c r="B583" s="950" t="s">
        <v>85</v>
      </c>
      <c r="C583" s="322"/>
      <c r="D583" s="1543" t="s">
        <v>1734</v>
      </c>
      <c r="E583" s="1543"/>
      <c r="F583" s="1543"/>
      <c r="G583" s="2"/>
    </row>
    <row r="584" spans="1:7" ht="14.25">
      <c r="A584" s="413"/>
      <c r="B584" s="413"/>
      <c r="C584" s="322"/>
      <c r="D584" s="1543"/>
      <c r="E584" s="1543"/>
      <c r="F584" s="1543"/>
      <c r="G584" s="2"/>
    </row>
    <row r="585" spans="1:7" ht="14.25">
      <c r="A585" s="413"/>
      <c r="B585" s="413"/>
      <c r="C585" s="322"/>
      <c r="D585" s="1543"/>
      <c r="E585" s="1543"/>
      <c r="F585" s="1543"/>
    </row>
    <row r="586" spans="1:7" ht="12.75">
      <c r="A586" s="355"/>
      <c r="B586" s="355"/>
      <c r="C586" s="322"/>
      <c r="D586" s="1543"/>
      <c r="E586" s="1543"/>
      <c r="F586" s="1543"/>
    </row>
    <row r="587" spans="1:7" ht="12.75">
      <c r="A587" s="355"/>
      <c r="B587" s="355"/>
      <c r="C587" s="322"/>
      <c r="D587" s="287"/>
      <c r="E587" s="282"/>
      <c r="F587" s="282"/>
    </row>
    <row r="588" spans="1:7" ht="12.75">
      <c r="A588" s="415"/>
      <c r="B588" s="950" t="s">
        <v>85</v>
      </c>
      <c r="C588" s="299"/>
      <c r="D588" s="1551" t="s">
        <v>2052</v>
      </c>
      <c r="E588" s="1552"/>
      <c r="F588" s="1552"/>
      <c r="G588" s="288"/>
    </row>
    <row r="589" spans="1:7" ht="12.75">
      <c r="A589" s="415"/>
      <c r="B589" s="415"/>
      <c r="C589" s="299"/>
      <c r="D589" s="282"/>
      <c r="E589" s="282"/>
      <c r="F589" s="282"/>
      <c r="G589" s="288"/>
    </row>
    <row r="590" spans="1:7" ht="12.75">
      <c r="A590" s="355"/>
      <c r="B590" s="355"/>
      <c r="C590" s="322"/>
      <c r="D590" s="959"/>
      <c r="E590" s="959"/>
      <c r="F590" s="959"/>
    </row>
    <row r="591" spans="1:7" ht="12.75">
      <c r="A591" s="1559" t="s">
        <v>1549</v>
      </c>
      <c r="B591" s="1559"/>
      <c r="C591" s="1559"/>
      <c r="D591" s="1559"/>
      <c r="E591" s="1559"/>
      <c r="F591" s="1559"/>
      <c r="G591" s="1559"/>
    </row>
    <row r="592" spans="1:7" ht="12.75">
      <c r="A592" s="355"/>
      <c r="B592" s="355"/>
      <c r="C592" s="322"/>
      <c r="D592" s="282"/>
      <c r="E592" s="282"/>
      <c r="F592" s="282"/>
    </row>
    <row r="593" spans="1:7" ht="12.75">
      <c r="A593" s="140"/>
      <c r="B593" s="140"/>
      <c r="C593" s="298"/>
      <c r="D593" s="1578" t="s">
        <v>181</v>
      </c>
      <c r="E593" s="1578"/>
      <c r="F593" s="1578"/>
      <c r="G593" s="288"/>
    </row>
    <row r="594" spans="1:7" ht="12.75">
      <c r="A594" s="140"/>
      <c r="B594" s="140"/>
      <c r="C594" s="298"/>
      <c r="D594" s="1608" t="s">
        <v>1610</v>
      </c>
      <c r="E594" s="1608"/>
      <c r="F594" s="1608"/>
      <c r="G594" s="288"/>
    </row>
    <row r="595" spans="1:7" ht="12.75">
      <c r="A595" s="140"/>
      <c r="B595" s="140"/>
      <c r="C595" s="298"/>
      <c r="D595" s="593"/>
      <c r="E595" s="282"/>
      <c r="F595" s="282"/>
      <c r="G595" s="288"/>
    </row>
    <row r="596" spans="1:7" ht="14.25">
      <c r="A596" s="413"/>
      <c r="B596" s="950" t="s">
        <v>85</v>
      </c>
      <c r="C596" s="14"/>
      <c r="D596" s="1608" t="s">
        <v>1231</v>
      </c>
      <c r="E596" s="1608"/>
      <c r="F596" s="1608"/>
      <c r="G596" s="288"/>
    </row>
    <row r="597" spans="1:7" ht="12.75">
      <c r="A597" s="33"/>
      <c r="B597" s="33"/>
      <c r="C597" s="14"/>
      <c r="D597" s="597"/>
      <c r="E597" s="282"/>
      <c r="F597" s="282"/>
      <c r="G597" s="288"/>
    </row>
    <row r="598" spans="1:7" ht="14.45" customHeight="1">
      <c r="A598" s="413"/>
      <c r="B598" s="950" t="s">
        <v>85</v>
      </c>
      <c r="C598" s="14"/>
      <c r="D598" s="1558" t="s">
        <v>1612</v>
      </c>
      <c r="E598" s="1558"/>
      <c r="F598" s="1558"/>
      <c r="G598" s="288"/>
    </row>
    <row r="599" spans="1:7" ht="14.45" customHeight="1">
      <c r="A599" s="413"/>
      <c r="B599" s="413"/>
      <c r="C599" s="14"/>
      <c r="D599" s="1558"/>
      <c r="E599" s="1558"/>
      <c r="F599" s="1558"/>
      <c r="G599" s="288"/>
    </row>
    <row r="600" spans="1:7" ht="14.25">
      <c r="A600" s="413"/>
      <c r="B600" s="413"/>
      <c r="C600" s="14"/>
      <c r="D600" s="1558"/>
      <c r="E600" s="1558"/>
      <c r="F600" s="1558"/>
      <c r="G600" s="288"/>
    </row>
    <row r="601" spans="1:7" ht="14.25">
      <c r="A601" s="413"/>
      <c r="B601" s="413"/>
      <c r="C601" s="14"/>
      <c r="D601" s="958"/>
      <c r="E601" s="958"/>
      <c r="F601" s="958"/>
      <c r="G601" s="288"/>
    </row>
    <row r="602" spans="1:7" ht="14.25">
      <c r="A602" s="413"/>
      <c r="B602" s="950" t="s">
        <v>85</v>
      </c>
      <c r="C602" s="14"/>
      <c r="D602" s="1558" t="s">
        <v>1611</v>
      </c>
      <c r="E602" s="1558"/>
      <c r="F602" s="1558"/>
      <c r="G602" s="288"/>
    </row>
    <row r="603" spans="1:7" ht="14.25">
      <c r="A603" s="413"/>
      <c r="B603" s="413"/>
      <c r="C603" s="14"/>
      <c r="D603" s="1558"/>
      <c r="E603" s="1558"/>
      <c r="F603" s="1558"/>
      <c r="G603" s="288"/>
    </row>
    <row r="604" spans="1:7" ht="14.25">
      <c r="A604" s="413"/>
      <c r="B604" s="413"/>
      <c r="C604" s="14"/>
      <c r="D604" s="1558"/>
      <c r="E604" s="1558"/>
      <c r="F604" s="1558"/>
      <c r="G604" s="288"/>
    </row>
    <row r="605" spans="1:7" ht="14.25">
      <c r="A605" s="413"/>
      <c r="B605" s="413"/>
      <c r="C605" s="14"/>
      <c r="D605" s="1558"/>
      <c r="E605" s="1558"/>
      <c r="F605" s="1558"/>
      <c r="G605" s="288"/>
    </row>
    <row r="606" spans="1:7" ht="14.25">
      <c r="A606" s="413"/>
      <c r="B606" s="413"/>
      <c r="C606" s="14"/>
      <c r="D606" s="593"/>
      <c r="E606" s="282"/>
      <c r="F606" s="282"/>
      <c r="G606" s="288"/>
    </row>
    <row r="607" spans="1:7" ht="14.25">
      <c r="A607" s="570"/>
      <c r="B607" s="950" t="s">
        <v>85</v>
      </c>
      <c r="D607" s="1558" t="s">
        <v>1613</v>
      </c>
      <c r="E607" s="1558"/>
      <c r="F607" s="1558"/>
      <c r="G607" s="288"/>
    </row>
    <row r="608" spans="1:7" ht="14.25">
      <c r="A608" s="570"/>
      <c r="B608" s="570"/>
      <c r="D608" s="1558"/>
      <c r="E608" s="1558"/>
      <c r="F608" s="1558"/>
      <c r="G608" s="288"/>
    </row>
    <row r="609" spans="1:7" ht="14.25">
      <c r="A609" s="413"/>
      <c r="B609" s="413"/>
      <c r="C609" s="14"/>
      <c r="D609" s="593"/>
      <c r="E609" s="282"/>
      <c r="F609" s="282"/>
      <c r="G609" s="288"/>
    </row>
    <row r="610" spans="1:7" ht="14.45" customHeight="1">
      <c r="A610" s="413"/>
      <c r="B610" s="950" t="s">
        <v>85</v>
      </c>
      <c r="C610" s="14"/>
      <c r="D610" s="1608" t="s">
        <v>1619</v>
      </c>
      <c r="E610" s="1608"/>
      <c r="F610" s="1608"/>
      <c r="G610" s="288"/>
    </row>
    <row r="611" spans="1:7" ht="14.25">
      <c r="A611" s="413"/>
      <c r="B611" s="413"/>
      <c r="C611" s="14"/>
      <c r="D611" s="1608"/>
      <c r="E611" s="1608"/>
      <c r="F611" s="1608"/>
      <c r="G611" s="288"/>
    </row>
    <row r="612" spans="1:7" ht="14.25">
      <c r="A612" s="413"/>
      <c r="B612" s="413"/>
      <c r="C612" s="14"/>
      <c r="D612" s="593"/>
      <c r="E612" s="282"/>
      <c r="F612" s="282"/>
      <c r="G612" s="288"/>
    </row>
    <row r="613" spans="1:7" ht="14.25">
      <c r="A613" s="413"/>
      <c r="B613" s="950" t="s">
        <v>85</v>
      </c>
      <c r="C613" s="14"/>
      <c r="D613" s="1608" t="s">
        <v>1232</v>
      </c>
      <c r="E613" s="1608"/>
      <c r="F613" s="1608"/>
      <c r="G613" s="288"/>
    </row>
    <row r="614" spans="1:7" ht="12.75">
      <c r="A614" s="33"/>
      <c r="B614" s="33"/>
      <c r="C614" s="14"/>
      <c r="D614" s="282"/>
      <c r="E614" s="282"/>
      <c r="F614" s="282"/>
      <c r="G614" s="288"/>
    </row>
    <row r="615" spans="1:7" ht="12.75">
      <c r="A615" s="1559" t="s">
        <v>1551</v>
      </c>
      <c r="B615" s="1559"/>
      <c r="C615" s="1559"/>
      <c r="D615" s="1559"/>
      <c r="E615" s="1559"/>
      <c r="F615" s="1559"/>
      <c r="G615" s="1559"/>
    </row>
    <row r="616" spans="1:7" ht="12.75">
      <c r="A616" s="107"/>
      <c r="B616" s="107"/>
      <c r="C616" s="302"/>
      <c r="D616" s="283"/>
      <c r="E616" s="283"/>
      <c r="F616" s="283"/>
      <c r="G616" s="288"/>
    </row>
    <row r="617" spans="1:7" ht="12.75">
      <c r="A617" s="140"/>
      <c r="B617" s="140"/>
      <c r="C617" s="299"/>
      <c r="D617" s="1609" t="s">
        <v>1550</v>
      </c>
      <c r="E617" s="1609"/>
      <c r="F617" s="1609"/>
    </row>
    <row r="618" spans="1:7" ht="12.75">
      <c r="A618" s="140"/>
      <c r="B618" s="140"/>
      <c r="C618" s="299"/>
      <c r="D618" s="1552" t="s">
        <v>1580</v>
      </c>
      <c r="E618" s="1552"/>
      <c r="F618" s="1552"/>
    </row>
    <row r="619" spans="1:7" ht="12.75">
      <c r="A619" s="984"/>
      <c r="B619" s="984"/>
      <c r="C619" s="299"/>
      <c r="D619" s="982"/>
      <c r="E619" s="982"/>
      <c r="F619" s="982"/>
    </row>
    <row r="620" spans="1:7" ht="14.25">
      <c r="A620" s="570"/>
      <c r="B620" s="950" t="s">
        <v>85</v>
      </c>
      <c r="D620" s="1624" t="s">
        <v>1749</v>
      </c>
      <c r="E620" s="1624"/>
      <c r="F620" s="1624"/>
    </row>
    <row r="621" spans="1:7" ht="12.75">
      <c r="A621" s="140"/>
      <c r="B621" s="140"/>
      <c r="C621" s="14"/>
      <c r="D621" s="1624"/>
      <c r="E621" s="1624"/>
      <c r="F621" s="1624"/>
    </row>
    <row r="622" spans="1:7" ht="12.75">
      <c r="A622" s="140"/>
      <c r="B622" s="140"/>
      <c r="C622" s="14"/>
      <c r="D622" s="1624"/>
      <c r="E622" s="1624"/>
      <c r="F622" s="1624"/>
    </row>
    <row r="623" spans="1:7" ht="12.75">
      <c r="A623" s="107"/>
      <c r="B623" s="107"/>
      <c r="C623" s="302"/>
      <c r="D623" s="283"/>
      <c r="E623" s="283"/>
      <c r="F623" s="283"/>
      <c r="G623" s="288"/>
    </row>
    <row r="624" spans="1:7" ht="12" customHeight="1">
      <c r="A624" s="1559" t="s">
        <v>1553</v>
      </c>
      <c r="B624" s="1559"/>
      <c r="C624" s="1559"/>
      <c r="D624" s="1559"/>
      <c r="E624" s="1559"/>
      <c r="F624" s="1559"/>
      <c r="G624" s="1559"/>
    </row>
    <row r="625" spans="1:7" ht="12.75">
      <c r="A625" s="143"/>
      <c r="B625" s="143"/>
      <c r="C625" s="14"/>
      <c r="D625" s="282"/>
      <c r="E625" s="282"/>
      <c r="F625" s="282"/>
      <c r="G625" s="288"/>
    </row>
    <row r="626" spans="1:7" ht="12.75">
      <c r="A626" s="140"/>
      <c r="B626" s="140"/>
      <c r="C626" s="303"/>
      <c r="D626" s="1550" t="s">
        <v>1552</v>
      </c>
      <c r="E626" s="1550"/>
      <c r="F626" s="1550"/>
      <c r="G626" s="288"/>
    </row>
    <row r="627" spans="1:7" ht="12.75">
      <c r="A627" s="415"/>
      <c r="B627" s="415"/>
      <c r="C627" s="299"/>
      <c r="D627" s="1545" t="s">
        <v>1750</v>
      </c>
      <c r="E627" s="1545"/>
      <c r="F627" s="1545"/>
      <c r="G627" s="288"/>
    </row>
    <row r="628" spans="1:7" ht="12.75">
      <c r="A628" s="415"/>
      <c r="B628" s="415"/>
      <c r="C628" s="299"/>
      <c r="D628" s="282"/>
      <c r="E628" s="282"/>
      <c r="F628" s="282"/>
      <c r="G628" s="288"/>
    </row>
    <row r="629" spans="1:7" ht="14.25">
      <c r="A629" s="413"/>
      <c r="B629" s="413"/>
      <c r="C629" s="14"/>
      <c r="D629" s="1609" t="s">
        <v>954</v>
      </c>
      <c r="E629" s="1609"/>
      <c r="F629" s="1609"/>
      <c r="G629" s="288"/>
    </row>
    <row r="630" spans="1:7" ht="14.25">
      <c r="A630" s="413"/>
      <c r="B630" s="950" t="s">
        <v>85</v>
      </c>
      <c r="C630" s="14"/>
      <c r="D630" s="1552" t="s">
        <v>1751</v>
      </c>
      <c r="E630" s="1552"/>
      <c r="F630" s="1552"/>
      <c r="G630" s="288"/>
    </row>
    <row r="631" spans="1:7" ht="14.25">
      <c r="A631" s="413"/>
      <c r="B631" s="413"/>
      <c r="C631" s="14"/>
      <c r="D631" s="287"/>
      <c r="E631" s="282"/>
      <c r="F631" s="282"/>
      <c r="G631" s="288"/>
    </row>
    <row r="632" spans="1:7" ht="14.25">
      <c r="A632" s="413"/>
      <c r="B632" s="950" t="s">
        <v>85</v>
      </c>
      <c r="C632" s="14"/>
      <c r="D632" s="1543" t="s">
        <v>1752</v>
      </c>
      <c r="E632" s="1543"/>
      <c r="F632" s="1543"/>
      <c r="G632" s="288"/>
    </row>
    <row r="633" spans="1:7" ht="14.25">
      <c r="A633" s="413"/>
      <c r="B633" s="413"/>
      <c r="C633" s="14"/>
      <c r="D633" s="1543"/>
      <c r="E633" s="1543"/>
      <c r="F633" s="1543"/>
      <c r="G633" s="288"/>
    </row>
    <row r="634" spans="1:7" ht="14.25">
      <c r="A634" s="413"/>
      <c r="B634" s="413"/>
      <c r="C634" s="14"/>
      <c r="D634" s="287"/>
      <c r="E634" s="282"/>
      <c r="F634" s="282"/>
      <c r="G634" s="288"/>
    </row>
    <row r="635" spans="1:7" ht="14.25">
      <c r="A635" s="570"/>
      <c r="B635" s="950" t="s">
        <v>85</v>
      </c>
      <c r="D635" s="1588" t="s">
        <v>2198</v>
      </c>
      <c r="E635" s="1588"/>
      <c r="F635" s="1588"/>
      <c r="G635" s="288"/>
    </row>
    <row r="636" spans="1:7" ht="13.7" customHeight="1">
      <c r="D636" s="1588"/>
      <c r="E636" s="1588"/>
      <c r="F636" s="1588"/>
    </row>
    <row r="637" spans="1:7" ht="12.75">
      <c r="A637" s="140"/>
      <c r="B637" s="140"/>
      <c r="C637" s="14"/>
      <c r="D637" s="282"/>
      <c r="E637" s="282"/>
      <c r="F637" s="282"/>
      <c r="G637" s="288"/>
    </row>
    <row r="638" spans="1:7" ht="14.25">
      <c r="A638" s="413"/>
      <c r="B638" s="950" t="s">
        <v>85</v>
      </c>
      <c r="C638" s="14"/>
      <c r="D638" s="1552" t="s">
        <v>1753</v>
      </c>
      <c r="E638" s="1552"/>
      <c r="F638" s="1552"/>
      <c r="G638" s="288"/>
    </row>
    <row r="639" spans="1:7" ht="12.75">
      <c r="A639" s="418"/>
      <c r="B639" s="418"/>
      <c r="C639" s="303"/>
      <c r="D639" s="282"/>
      <c r="E639" s="282"/>
      <c r="F639" s="282"/>
      <c r="G639" s="288"/>
    </row>
    <row r="640" spans="1:7" ht="12.75">
      <c r="A640" s="1559" t="s">
        <v>1554</v>
      </c>
      <c r="B640" s="1559"/>
      <c r="C640" s="1559"/>
      <c r="D640" s="1559"/>
      <c r="E640" s="1559"/>
      <c r="F640" s="1559"/>
      <c r="G640" s="1559"/>
    </row>
    <row r="641" spans="1:7" ht="12.75">
      <c r="A641" s="418"/>
      <c r="B641" s="418"/>
      <c r="C641" s="303"/>
      <c r="D641" s="282"/>
      <c r="E641" s="282"/>
      <c r="F641" s="282"/>
      <c r="G641" s="288"/>
    </row>
    <row r="642" spans="1:7" ht="12.75">
      <c r="A642" s="140"/>
      <c r="B642" s="140"/>
      <c r="C642" s="320"/>
      <c r="D642" s="1629" t="s">
        <v>1581</v>
      </c>
      <c r="E642" s="1629"/>
      <c r="F642" s="1629"/>
      <c r="G642" s="288"/>
    </row>
    <row r="643" spans="1:7" ht="12.75">
      <c r="A643" s="33"/>
      <c r="B643" s="33"/>
      <c r="C643" s="302"/>
      <c r="D643" s="6"/>
      <c r="E643" s="283"/>
      <c r="F643" s="283"/>
      <c r="G643" s="288"/>
    </row>
    <row r="644" spans="1:7" ht="14.25">
      <c r="A644" s="413"/>
      <c r="B644" s="950" t="s">
        <v>85</v>
      </c>
      <c r="C644" s="302"/>
      <c r="D644" s="1630" t="s">
        <v>1754</v>
      </c>
      <c r="E644" s="1630"/>
      <c r="F644" s="1630"/>
      <c r="G644" s="288"/>
    </row>
    <row r="645" spans="1:7" ht="14.25">
      <c r="A645" s="413"/>
      <c r="B645" s="413"/>
      <c r="C645" s="302"/>
      <c r="D645" s="1630"/>
      <c r="E645" s="1630"/>
      <c r="F645" s="1630"/>
      <c r="G645" s="288"/>
    </row>
    <row r="646" spans="1:7" ht="12.75">
      <c r="A646" s="140"/>
      <c r="B646" s="140"/>
      <c r="C646" s="302"/>
      <c r="D646" s="1630"/>
      <c r="E646" s="1630"/>
      <c r="F646" s="1630"/>
      <c r="G646" s="288"/>
    </row>
    <row r="647" spans="1:7" ht="12.75">
      <c r="A647" s="140"/>
      <c r="B647" s="140"/>
      <c r="C647" s="302"/>
      <c r="D647" s="1630"/>
      <c r="E647" s="1630"/>
      <c r="F647" s="1630"/>
      <c r="G647" s="288"/>
    </row>
    <row r="648" spans="1:7" ht="12.75">
      <c r="A648" s="140"/>
      <c r="B648" s="140"/>
      <c r="C648" s="302"/>
      <c r="D648" s="1630"/>
      <c r="E648" s="1630"/>
      <c r="F648" s="1630"/>
      <c r="G648" s="288"/>
    </row>
    <row r="649" spans="1:7" ht="12.75">
      <c r="A649" s="140"/>
      <c r="B649" s="140"/>
      <c r="C649" s="302"/>
      <c r="D649" s="1630"/>
      <c r="E649" s="1630"/>
      <c r="F649" s="1630"/>
      <c r="G649" s="288"/>
    </row>
    <row r="650" spans="1:7" ht="12.75">
      <c r="A650" s="140"/>
      <c r="B650" s="140"/>
      <c r="C650" s="302"/>
      <c r="D650" s="282"/>
      <c r="E650" s="283"/>
      <c r="F650" s="283"/>
      <c r="G650" s="288"/>
    </row>
    <row r="651" spans="1:7" ht="14.25">
      <c r="A651" s="485"/>
      <c r="B651" s="950" t="s">
        <v>85</v>
      </c>
      <c r="C651" s="302"/>
      <c r="D651" s="1630" t="s">
        <v>1755</v>
      </c>
      <c r="E651" s="1630"/>
      <c r="F651" s="1630"/>
      <c r="G651" s="284"/>
    </row>
    <row r="652" spans="1:7" ht="14.25">
      <c r="A652" s="485"/>
      <c r="B652" s="485"/>
      <c r="C652" s="302"/>
      <c r="D652" s="1630"/>
      <c r="E652" s="1630"/>
      <c r="F652" s="1630"/>
      <c r="G652" s="284"/>
    </row>
    <row r="653" spans="1:7" ht="14.25">
      <c r="A653" s="485"/>
      <c r="B653" s="485"/>
      <c r="C653" s="302"/>
      <c r="D653" s="287"/>
      <c r="E653" s="286"/>
      <c r="F653" s="286"/>
      <c r="G653" s="284"/>
    </row>
    <row r="654" spans="1:7" ht="13.7" customHeight="1">
      <c r="A654" s="485"/>
      <c r="B654" s="950" t="s">
        <v>85</v>
      </c>
      <c r="C654" s="302"/>
      <c r="D654" s="1598" t="s">
        <v>2053</v>
      </c>
      <c r="E654" s="1598"/>
      <c r="F654" s="1598"/>
      <c r="G654" s="284"/>
    </row>
    <row r="655" spans="1:7" ht="14.25">
      <c r="A655" s="485"/>
      <c r="B655" s="485"/>
      <c r="C655" s="302"/>
      <c r="D655" s="1598"/>
      <c r="E655" s="1598"/>
      <c r="F655" s="1598"/>
      <c r="G655" s="284"/>
    </row>
    <row r="656" spans="1:7" ht="14.25">
      <c r="A656" s="570"/>
      <c r="B656" s="570"/>
      <c r="C656" s="285"/>
      <c r="D656" s="988"/>
      <c r="E656" s="988"/>
      <c r="F656" s="988"/>
      <c r="G656" s="284"/>
    </row>
    <row r="657" spans="1:9" ht="14.25">
      <c r="A657" s="413"/>
      <c r="B657" s="950" t="s">
        <v>85</v>
      </c>
      <c r="C657" s="322"/>
      <c r="D657" s="1631" t="s">
        <v>1756</v>
      </c>
      <c r="E657" s="1631"/>
      <c r="F657" s="1631"/>
      <c r="G657" s="284"/>
    </row>
    <row r="658" spans="1:9" ht="12.75">
      <c r="A658" s="143"/>
      <c r="B658" s="143"/>
      <c r="C658" s="322"/>
      <c r="D658" s="286"/>
      <c r="E658" s="286"/>
      <c r="F658" s="286"/>
      <c r="G658" s="284"/>
      <c r="H658" s="404"/>
      <c r="I658" s="404"/>
    </row>
    <row r="659" spans="1:9" ht="12.75">
      <c r="A659" s="1559" t="s">
        <v>1556</v>
      </c>
      <c r="B659" s="1559"/>
      <c r="C659" s="1559"/>
      <c r="D659" s="1559"/>
      <c r="E659" s="1559"/>
      <c r="F659" s="1559"/>
      <c r="G659" s="1559"/>
    </row>
    <row r="660" spans="1:9" ht="12.75">
      <c r="A660" s="143"/>
      <c r="B660" s="143"/>
      <c r="C660" s="322"/>
      <c r="D660" s="286"/>
      <c r="E660" s="286"/>
      <c r="F660" s="286"/>
      <c r="G660" s="284"/>
    </row>
    <row r="661" spans="1:9" ht="12.75">
      <c r="A661" s="140"/>
      <c r="B661" s="140"/>
      <c r="C661" s="303"/>
      <c r="D661" s="1632" t="s">
        <v>1555</v>
      </c>
      <c r="E661" s="1632"/>
      <c r="F661" s="1632"/>
      <c r="G661" s="284"/>
    </row>
    <row r="662" spans="1:9" ht="12.75">
      <c r="A662" s="415"/>
      <c r="B662" s="415"/>
      <c r="C662" s="299"/>
      <c r="D662" s="1618" t="s">
        <v>1582</v>
      </c>
      <c r="E662" s="1618"/>
      <c r="F662" s="1618"/>
      <c r="G662" s="284"/>
    </row>
    <row r="663" spans="1:9" ht="12.75">
      <c r="A663" s="415"/>
      <c r="B663" s="415"/>
      <c r="C663" s="299"/>
      <c r="D663" s="994"/>
      <c r="E663" s="994"/>
      <c r="F663" s="994"/>
      <c r="G663" s="284"/>
    </row>
    <row r="664" spans="1:9" ht="14.45" customHeight="1">
      <c r="A664" s="413"/>
      <c r="B664" s="950" t="s">
        <v>85</v>
      </c>
      <c r="C664" s="322"/>
      <c r="D664" s="1519" t="s">
        <v>2144</v>
      </c>
      <c r="E664" s="1519"/>
      <c r="F664" s="1519"/>
      <c r="G664" s="284"/>
    </row>
    <row r="665" spans="1:9" ht="14.25">
      <c r="A665" s="413"/>
      <c r="B665" s="413"/>
      <c r="C665" s="322"/>
      <c r="D665" s="1519"/>
      <c r="E665" s="1519"/>
      <c r="F665" s="1519"/>
      <c r="G665" s="284"/>
    </row>
    <row r="666" spans="1:9" ht="14.25">
      <c r="A666" s="413"/>
      <c r="B666" s="413"/>
      <c r="C666" s="322"/>
      <c r="D666" s="1519"/>
      <c r="E666" s="1519"/>
      <c r="F666" s="1519"/>
      <c r="G666" s="284"/>
    </row>
    <row r="667" spans="1:9" ht="14.25">
      <c r="A667" s="413"/>
      <c r="B667" s="413"/>
      <c r="C667" s="322"/>
      <c r="D667" s="1519"/>
      <c r="E667" s="1519"/>
      <c r="F667" s="1519"/>
      <c r="G667" s="284"/>
    </row>
    <row r="668" spans="1:9" ht="14.25">
      <c r="A668" s="413"/>
      <c r="B668" s="413"/>
      <c r="C668" s="322"/>
      <c r="D668" s="1519"/>
      <c r="E668" s="1519"/>
      <c r="F668" s="1519"/>
      <c r="G668" s="284"/>
    </row>
    <row r="669" spans="1:9" ht="14.25">
      <c r="A669" s="413"/>
      <c r="B669" s="413"/>
      <c r="C669" s="322"/>
      <c r="D669" s="1519"/>
      <c r="E669" s="1519"/>
      <c r="F669" s="1519"/>
      <c r="G669" s="284"/>
    </row>
    <row r="670" spans="1:9" ht="14.25" hidden="1">
      <c r="A670" s="570"/>
      <c r="B670" s="570"/>
      <c r="C670" s="405"/>
      <c r="D670" s="710"/>
      <c r="F670" s="284"/>
      <c r="G670" s="284"/>
    </row>
    <row r="671" spans="1:9" ht="14.25" hidden="1">
      <c r="A671" s="570"/>
      <c r="B671" s="950" t="s">
        <v>85</v>
      </c>
      <c r="C671" s="405"/>
      <c r="D671" s="1606" t="s">
        <v>1608</v>
      </c>
      <c r="E671" s="1606"/>
      <c r="F671" s="1606"/>
      <c r="G671" s="284"/>
    </row>
    <row r="672" spans="1:9" ht="14.25" hidden="1">
      <c r="A672" s="570"/>
      <c r="B672" s="570"/>
      <c r="C672" s="405"/>
      <c r="D672" s="1626" t="s">
        <v>1785</v>
      </c>
      <c r="E672" s="1626"/>
      <c r="F672" s="1626"/>
      <c r="G672" s="284"/>
    </row>
    <row r="673" spans="1:7" ht="14.25" hidden="1">
      <c r="A673" s="570"/>
      <c r="B673" s="570"/>
      <c r="C673" s="405"/>
      <c r="D673" s="1626"/>
      <c r="E673" s="1626"/>
      <c r="F673" s="1626"/>
      <c r="G673" s="284"/>
    </row>
    <row r="674" spans="1:7" ht="14.25" hidden="1">
      <c r="A674" s="570"/>
      <c r="B674" s="570"/>
      <c r="C674" s="405"/>
      <c r="D674" s="1626"/>
      <c r="E674" s="1626"/>
      <c r="F674" s="1626"/>
      <c r="G674" s="284"/>
    </row>
    <row r="675" spans="1:7" ht="14.25" hidden="1">
      <c r="A675" s="570"/>
      <c r="B675" s="570"/>
      <c r="C675" s="405"/>
      <c r="D675" s="1626"/>
      <c r="E675" s="1626"/>
      <c r="F675" s="1626"/>
      <c r="G675" s="284"/>
    </row>
    <row r="676" spans="1:7" ht="14.25" hidden="1">
      <c r="A676" s="570"/>
      <c r="B676" s="570"/>
      <c r="C676" s="405"/>
      <c r="D676" s="1626"/>
      <c r="E676" s="1626"/>
      <c r="F676" s="1626"/>
      <c r="G676" s="284"/>
    </row>
    <row r="677" spans="1:7" ht="14.25" hidden="1">
      <c r="A677" s="570"/>
      <c r="B677" s="570"/>
      <c r="C677" s="405"/>
      <c r="D677" s="1633" t="s">
        <v>2143</v>
      </c>
      <c r="E677" s="1633"/>
      <c r="F677" s="1633"/>
      <c r="G677" s="284"/>
    </row>
    <row r="678" spans="1:7" ht="12.75">
      <c r="A678" s="143"/>
      <c r="B678" s="143"/>
      <c r="C678" s="322"/>
      <c r="D678" s="286"/>
      <c r="E678" s="286"/>
      <c r="F678" s="286"/>
      <c r="G678" s="284"/>
    </row>
    <row r="679" spans="1:7" ht="12.75">
      <c r="A679" s="1559" t="s">
        <v>1557</v>
      </c>
      <c r="B679" s="1559"/>
      <c r="C679" s="1559"/>
      <c r="D679" s="1559"/>
      <c r="E679" s="1559"/>
      <c r="F679" s="1559"/>
      <c r="G679" s="1559"/>
    </row>
    <row r="680" spans="1:7" ht="12.75">
      <c r="A680" s="143"/>
      <c r="B680" s="143"/>
      <c r="C680" s="322"/>
      <c r="D680" s="286"/>
      <c r="E680" s="286"/>
      <c r="F680" s="286"/>
      <c r="G680" s="284"/>
    </row>
    <row r="681" spans="1:7" ht="12.75">
      <c r="A681" s="140"/>
      <c r="B681" s="140"/>
      <c r="C681" s="303"/>
      <c r="D681" s="1550" t="s">
        <v>854</v>
      </c>
      <c r="E681" s="1550"/>
      <c r="F681" s="1550"/>
      <c r="G681" s="284"/>
    </row>
    <row r="682" spans="1:7" ht="12.75">
      <c r="A682" s="418"/>
      <c r="B682" s="418"/>
      <c r="C682" s="303"/>
      <c r="D682" s="1550" t="s">
        <v>955</v>
      </c>
      <c r="E682" s="1550"/>
      <c r="F682" s="1550"/>
      <c r="G682" s="284"/>
    </row>
    <row r="683" spans="1:7" ht="12.75">
      <c r="A683" s="415"/>
      <c r="B683" s="415"/>
      <c r="C683" s="299"/>
      <c r="D683" s="1545" t="s">
        <v>1711</v>
      </c>
      <c r="E683" s="1545"/>
      <c r="F683" s="1545"/>
      <c r="G683" s="288"/>
    </row>
    <row r="684" spans="1:7" ht="14.25" customHeight="1">
      <c r="A684" s="415"/>
      <c r="B684" s="415"/>
      <c r="C684" s="299"/>
      <c r="D684" s="282"/>
      <c r="E684" s="282"/>
      <c r="F684" s="282"/>
      <c r="G684" s="288"/>
    </row>
    <row r="685" spans="1:7" ht="14.25">
      <c r="A685" s="413"/>
      <c r="B685" s="950" t="s">
        <v>85</v>
      </c>
      <c r="C685" s="299"/>
      <c r="D685" s="1545" t="s">
        <v>1233</v>
      </c>
      <c r="E685" s="1545"/>
      <c r="F685" s="1545"/>
      <c r="G685" s="288"/>
    </row>
    <row r="686" spans="1:7" ht="12.75">
      <c r="A686" s="415"/>
      <c r="B686" s="415"/>
      <c r="C686" s="299"/>
      <c r="D686" s="1545" t="s">
        <v>1254</v>
      </c>
      <c r="E686" s="1545"/>
      <c r="F686" s="1545"/>
      <c r="G686" s="288"/>
    </row>
    <row r="687" spans="1:7" ht="12.75">
      <c r="A687" s="415"/>
      <c r="B687" s="415"/>
      <c r="C687" s="299"/>
      <c r="D687" s="282"/>
      <c r="E687" s="1613" t="s">
        <v>1716</v>
      </c>
      <c r="F687" s="1613"/>
      <c r="G687" s="288"/>
    </row>
    <row r="688" spans="1:7" ht="12.75">
      <c r="A688" s="415"/>
      <c r="B688" s="415"/>
      <c r="C688" s="299"/>
      <c r="D688" s="282"/>
      <c r="E688" s="1613"/>
      <c r="F688" s="1613"/>
      <c r="G688" s="288"/>
    </row>
    <row r="689" spans="1:7" ht="12.75">
      <c r="A689" s="415"/>
      <c r="B689" s="415"/>
      <c r="C689" s="299"/>
      <c r="D689" s="332"/>
      <c r="E689" s="332"/>
      <c r="F689" s="332"/>
      <c r="G689" s="288"/>
    </row>
    <row r="690" spans="1:7" ht="14.25">
      <c r="A690" s="413"/>
      <c r="B690" s="950" t="s">
        <v>85</v>
      </c>
      <c r="C690" s="299"/>
      <c r="D690" s="1543" t="s">
        <v>1713</v>
      </c>
      <c r="E690" s="1543"/>
      <c r="F690" s="1543"/>
      <c r="G690" s="288"/>
    </row>
    <row r="691" spans="1:7" ht="12.75">
      <c r="A691" s="33"/>
      <c r="B691" s="33"/>
      <c r="C691" s="299"/>
      <c r="D691" s="1543"/>
      <c r="E691" s="1543"/>
      <c r="F691" s="1543"/>
      <c r="G691" s="288"/>
    </row>
    <row r="692" spans="1:7" ht="12.75">
      <c r="A692" s="415"/>
      <c r="B692" s="415"/>
      <c r="C692" s="299"/>
      <c r="D692" s="1543"/>
      <c r="E692" s="1543"/>
      <c r="F692" s="1543"/>
      <c r="G692" s="288"/>
    </row>
    <row r="693" spans="1:7" ht="12.75">
      <c r="A693" s="415"/>
      <c r="B693" s="415"/>
      <c r="C693" s="299"/>
      <c r="D693" s="282"/>
      <c r="E693" s="282"/>
      <c r="F693" s="282"/>
      <c r="G693" s="288"/>
    </row>
    <row r="694" spans="1:7" ht="14.25">
      <c r="A694" s="413"/>
      <c r="B694" s="950" t="s">
        <v>85</v>
      </c>
      <c r="C694" s="299"/>
      <c r="D694" s="1545" t="s">
        <v>1299</v>
      </c>
      <c r="E694" s="1545"/>
      <c r="F694" s="1545"/>
      <c r="G694" s="288"/>
    </row>
    <row r="695" spans="1:7" ht="14.25">
      <c r="A695" s="413"/>
      <c r="B695" s="413"/>
      <c r="C695" s="299"/>
      <c r="D695" s="1545" t="s">
        <v>1254</v>
      </c>
      <c r="E695" s="1545"/>
      <c r="F695" s="1545"/>
      <c r="G695" s="288"/>
    </row>
    <row r="696" spans="1:7" ht="12.75">
      <c r="A696" s="415"/>
      <c r="B696" s="415"/>
      <c r="C696" s="299"/>
      <c r="D696" s="282"/>
      <c r="E696" s="1569" t="s">
        <v>1714</v>
      </c>
      <c r="F696" s="1569"/>
      <c r="G696" s="288"/>
    </row>
    <row r="697" spans="1:7" ht="12.75">
      <c r="A697" s="415"/>
      <c r="B697" s="415"/>
      <c r="C697" s="299"/>
      <c r="D697" s="6"/>
      <c r="E697" s="282"/>
      <c r="F697" s="282"/>
      <c r="G697" s="288"/>
    </row>
    <row r="698" spans="1:7" ht="14.25">
      <c r="A698" s="413"/>
      <c r="B698" s="950" t="s">
        <v>85</v>
      </c>
      <c r="C698" s="299"/>
      <c r="D698" s="1577" t="s">
        <v>1715</v>
      </c>
      <c r="E698" s="1577"/>
      <c r="F698" s="1577"/>
      <c r="G698" s="288"/>
    </row>
    <row r="699" spans="1:7" ht="12.75">
      <c r="A699" s="415"/>
      <c r="B699" s="415"/>
      <c r="C699" s="299"/>
      <c r="D699" s="1577"/>
      <c r="E699" s="1577"/>
      <c r="F699" s="1577"/>
      <c r="G699" s="288"/>
    </row>
    <row r="700" spans="1:7" ht="12.75">
      <c r="A700" s="415"/>
      <c r="B700" s="415"/>
      <c r="C700" s="299"/>
      <c r="D700" s="1577"/>
      <c r="E700" s="1577"/>
      <c r="F700" s="1577"/>
      <c r="G700" s="288"/>
    </row>
    <row r="701" spans="1:7" ht="12.75">
      <c r="A701" s="415"/>
      <c r="B701" s="415"/>
      <c r="C701" s="299"/>
      <c r="D701" s="1577"/>
      <c r="E701" s="1577"/>
      <c r="F701" s="1577"/>
      <c r="G701" s="288"/>
    </row>
    <row r="702" spans="1:7" ht="12.75">
      <c r="A702" s="415"/>
      <c r="B702" s="415"/>
      <c r="C702" s="299"/>
      <c r="D702" s="1577"/>
      <c r="E702" s="1577"/>
      <c r="F702" s="1577"/>
      <c r="G702" s="288"/>
    </row>
    <row r="703" spans="1:7" ht="12.75">
      <c r="A703" s="415"/>
      <c r="B703" s="415"/>
      <c r="C703" s="299"/>
      <c r="D703" s="1577"/>
      <c r="E703" s="1577"/>
      <c r="F703" s="1577"/>
      <c r="G703" s="288"/>
    </row>
    <row r="704" spans="1:7" ht="12.75">
      <c r="A704" s="415"/>
      <c r="B704" s="415"/>
      <c r="C704" s="299"/>
      <c r="D704" s="1577"/>
      <c r="E704" s="1577"/>
      <c r="F704" s="1577"/>
      <c r="G704" s="288"/>
    </row>
    <row r="705" spans="1:7" ht="12.75">
      <c r="A705" s="415"/>
      <c r="B705" s="950" t="s">
        <v>85</v>
      </c>
      <c r="C705" s="299"/>
      <c r="D705" s="1576" t="s">
        <v>1957</v>
      </c>
      <c r="E705" s="1577"/>
      <c r="F705" s="1577"/>
      <c r="G705" s="288"/>
    </row>
    <row r="706" spans="1:7" ht="12.75">
      <c r="A706" s="415"/>
      <c r="B706" s="415"/>
      <c r="C706" s="299"/>
      <c r="D706" s="1577"/>
      <c r="E706" s="1577"/>
      <c r="F706" s="1577"/>
      <c r="G706" s="288"/>
    </row>
    <row r="707" spans="1:7" ht="12.75">
      <c r="A707" s="415"/>
      <c r="B707" s="415"/>
      <c r="C707" s="299"/>
      <c r="D707" s="136"/>
      <c r="E707" s="282"/>
      <c r="F707" s="282"/>
      <c r="G707" s="288"/>
    </row>
    <row r="708" spans="1:7" ht="14.45" customHeight="1">
      <c r="A708" s="413"/>
      <c r="B708" s="950" t="s">
        <v>85</v>
      </c>
      <c r="C708" s="299"/>
      <c r="D708" s="1577" t="s">
        <v>1717</v>
      </c>
      <c r="E708" s="1577"/>
      <c r="F708" s="1577"/>
      <c r="G708" s="288"/>
    </row>
    <row r="709" spans="1:7" ht="12.75">
      <c r="A709" s="415"/>
      <c r="B709" s="415"/>
      <c r="C709" s="299"/>
      <c r="D709" s="1577"/>
      <c r="E709" s="1577"/>
      <c r="F709" s="1577"/>
      <c r="G709" s="288"/>
    </row>
    <row r="710" spans="1:7" ht="12.75">
      <c r="A710" s="415"/>
      <c r="B710" s="415"/>
      <c r="C710" s="299"/>
      <c r="D710" s="1577"/>
      <c r="E710" s="1577"/>
      <c r="F710" s="1577"/>
      <c r="G710" s="288"/>
    </row>
    <row r="711" spans="1:7" ht="12.75">
      <c r="A711" s="415"/>
      <c r="B711" s="415"/>
      <c r="C711" s="299"/>
      <c r="D711" s="1577"/>
      <c r="E711" s="1577"/>
      <c r="F711" s="1577"/>
      <c r="G711" s="288"/>
    </row>
    <row r="712" spans="1:7" ht="12.75">
      <c r="A712" s="415"/>
      <c r="B712" s="415"/>
      <c r="C712" s="299"/>
      <c r="D712" s="1577"/>
      <c r="E712" s="1577"/>
      <c r="F712" s="1577"/>
      <c r="G712" s="288"/>
    </row>
    <row r="713" spans="1:7" ht="12.75">
      <c r="A713" s="415"/>
      <c r="B713" s="415"/>
      <c r="C713" s="299"/>
      <c r="D713" s="1577"/>
      <c r="E713" s="1577"/>
      <c r="F713" s="1577"/>
      <c r="G713" s="288"/>
    </row>
    <row r="714" spans="1:7" ht="12.75">
      <c r="A714" s="415"/>
      <c r="B714" s="415"/>
      <c r="C714" s="299"/>
      <c r="D714" s="1577"/>
      <c r="E714" s="1577"/>
      <c r="F714" s="1577"/>
      <c r="G714" s="288"/>
    </row>
    <row r="715" spans="1:7" ht="12.75">
      <c r="A715" s="415"/>
      <c r="B715" s="415"/>
      <c r="C715" s="299"/>
      <c r="D715" s="1577"/>
      <c r="E715" s="1577"/>
      <c r="F715" s="1577"/>
      <c r="G715" s="288"/>
    </row>
    <row r="716" spans="1:7" ht="12.75">
      <c r="A716" s="415"/>
      <c r="B716" s="415"/>
      <c r="C716" s="299"/>
      <c r="D716" s="1577"/>
      <c r="E716" s="1577"/>
      <c r="F716" s="1577"/>
      <c r="G716" s="288"/>
    </row>
    <row r="717" spans="1:7" ht="12.75">
      <c r="A717" s="415"/>
      <c r="B717" s="415"/>
      <c r="C717" s="299"/>
      <c r="D717" s="1577"/>
      <c r="E717" s="1577"/>
      <c r="F717" s="1577"/>
      <c r="G717" s="288"/>
    </row>
    <row r="718" spans="1:7" ht="12.75">
      <c r="A718" s="415"/>
      <c r="B718" s="415"/>
      <c r="C718" s="299"/>
      <c r="D718" s="1577"/>
      <c r="E718" s="1577"/>
      <c r="F718" s="1577"/>
      <c r="G718" s="288"/>
    </row>
    <row r="719" spans="1:7" ht="12.75">
      <c r="A719" s="415"/>
      <c r="B719" s="415"/>
      <c r="C719" s="299"/>
      <c r="D719" s="1577"/>
      <c r="E719" s="1577"/>
      <c r="F719" s="1577"/>
      <c r="G719" s="288"/>
    </row>
    <row r="720" spans="1:7" ht="12.75">
      <c r="A720" s="415"/>
      <c r="B720" s="415"/>
      <c r="C720" s="299"/>
      <c r="D720" s="1577"/>
      <c r="E720" s="1577"/>
      <c r="F720" s="1577"/>
      <c r="G720" s="288"/>
    </row>
    <row r="721" spans="1:9" s="50" customFormat="1" ht="12.75">
      <c r="A721" s="415"/>
      <c r="B721" s="950" t="s">
        <v>85</v>
      </c>
      <c r="C721" s="415"/>
      <c r="D721" s="1577" t="s">
        <v>1721</v>
      </c>
      <c r="E721" s="1577"/>
      <c r="F721" s="1577"/>
      <c r="G721" s="71"/>
      <c r="H721" s="886"/>
      <c r="I721" s="1086"/>
    </row>
    <row r="722" spans="1:9" s="50" customFormat="1" ht="12.75">
      <c r="A722" s="415"/>
      <c r="B722" s="415"/>
      <c r="C722" s="415"/>
      <c r="D722" s="1577"/>
      <c r="E722" s="1577"/>
      <c r="F722" s="157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85</v>
      </c>
      <c r="C724" s="415"/>
      <c r="D724" s="1577" t="s">
        <v>1722</v>
      </c>
      <c r="E724" s="1577"/>
      <c r="F724" s="1577"/>
      <c r="G724" s="71"/>
      <c r="H724" s="886"/>
      <c r="I724" s="1086"/>
    </row>
    <row r="725" spans="1:9" s="50" customFormat="1" ht="12.75">
      <c r="A725" s="415"/>
      <c r="B725" s="415"/>
      <c r="C725" s="415"/>
      <c r="D725" s="1577"/>
      <c r="E725" s="1577"/>
      <c r="F725" s="1577"/>
      <c r="G725" s="71"/>
      <c r="H725" s="886"/>
      <c r="I725" s="1086"/>
    </row>
    <row r="726" spans="1:9" s="50" customFormat="1" ht="12.75">
      <c r="A726" s="415"/>
      <c r="B726" s="415"/>
      <c r="C726" s="415"/>
      <c r="D726" s="1577"/>
      <c r="E726" s="1577"/>
      <c r="F726" s="1577"/>
      <c r="G726" s="71"/>
      <c r="H726" s="886"/>
      <c r="I726" s="1086"/>
    </row>
    <row r="727" spans="1:9" s="50" customFormat="1" ht="12.75">
      <c r="A727" s="415"/>
      <c r="B727" s="415"/>
      <c r="C727" s="415"/>
      <c r="D727" s="978"/>
      <c r="E727" s="978"/>
      <c r="F727" s="978"/>
      <c r="G727" s="71"/>
      <c r="H727" s="886"/>
      <c r="I727" s="1086"/>
    </row>
    <row r="728" spans="1:9" ht="14.45" customHeight="1">
      <c r="A728" s="413"/>
      <c r="B728" s="950" t="s">
        <v>85</v>
      </c>
      <c r="C728" s="299"/>
      <c r="D728" s="1576" t="s">
        <v>2199</v>
      </c>
      <c r="E728" s="1577"/>
      <c r="F728" s="1577"/>
      <c r="G728" s="288"/>
    </row>
    <row r="729" spans="1:9" ht="12.75">
      <c r="A729" s="415"/>
      <c r="B729" s="415"/>
      <c r="C729" s="299"/>
      <c r="D729" s="1577"/>
      <c r="E729" s="1577"/>
      <c r="F729" s="1577"/>
      <c r="G729" s="288"/>
    </row>
    <row r="730" spans="1:9" ht="12.75">
      <c r="A730" s="415"/>
      <c r="B730" s="415"/>
      <c r="C730" s="299"/>
      <c r="D730" s="1577"/>
      <c r="E730" s="1577"/>
      <c r="F730" s="1577"/>
      <c r="G730" s="288"/>
    </row>
    <row r="731" spans="1:9" ht="12.75">
      <c r="A731" s="415"/>
      <c r="B731" s="415"/>
      <c r="C731" s="299"/>
      <c r="D731" s="136"/>
      <c r="E731" s="282"/>
      <c r="F731" s="282"/>
      <c r="G731" s="288"/>
    </row>
    <row r="732" spans="1:9" ht="14.45" customHeight="1">
      <c r="A732" s="413"/>
      <c r="B732" s="950" t="s">
        <v>85</v>
      </c>
      <c r="C732" s="299"/>
      <c r="D732" s="1577" t="s">
        <v>1718</v>
      </c>
      <c r="E732" s="1577"/>
      <c r="F732" s="1577"/>
      <c r="G732" s="288"/>
    </row>
    <row r="733" spans="1:9" ht="12.75">
      <c r="A733" s="415"/>
      <c r="B733" s="415"/>
      <c r="C733" s="299"/>
      <c r="D733" s="1577"/>
      <c r="E733" s="1577"/>
      <c r="F733" s="1577"/>
      <c r="G733" s="288"/>
    </row>
    <row r="734" spans="1:9" ht="12.75">
      <c r="A734" s="415"/>
      <c r="B734" s="415"/>
      <c r="C734" s="299"/>
      <c r="D734" s="1577"/>
      <c r="E734" s="1577"/>
      <c r="F734" s="1577"/>
      <c r="G734" s="288"/>
    </row>
    <row r="735" spans="1:9" ht="12.75">
      <c r="A735" s="415"/>
      <c r="B735" s="415"/>
      <c r="C735" s="299"/>
      <c r="D735" s="332"/>
      <c r="E735" s="282"/>
      <c r="F735" s="282"/>
      <c r="G735" s="288"/>
      <c r="H735" s="404"/>
      <c r="I735" s="404"/>
    </row>
    <row r="736" spans="1:9" ht="14.25">
      <c r="A736" s="413"/>
      <c r="B736" s="950" t="s">
        <v>85</v>
      </c>
      <c r="C736" s="299"/>
      <c r="D736" s="1543" t="s">
        <v>1720</v>
      </c>
      <c r="E736" s="1543"/>
      <c r="F736" s="1543"/>
      <c r="G736" s="288"/>
    </row>
    <row r="737" spans="1:9" ht="12.75">
      <c r="A737" s="415"/>
      <c r="B737" s="415"/>
      <c r="C737" s="299"/>
      <c r="D737" s="1543"/>
      <c r="E737" s="1543"/>
      <c r="F737" s="1543"/>
      <c r="G737" s="288"/>
    </row>
    <row r="738" spans="1:9" ht="12.75">
      <c r="A738" s="415"/>
      <c r="B738" s="415"/>
      <c r="C738" s="299"/>
      <c r="D738" s="1543"/>
      <c r="E738" s="1543"/>
      <c r="F738" s="1543"/>
      <c r="G738" s="288"/>
    </row>
    <row r="739" spans="1:9" ht="12.75">
      <c r="A739" s="415"/>
      <c r="B739" s="415"/>
      <c r="C739" s="299"/>
      <c r="D739" s="1543"/>
      <c r="E739" s="1543"/>
      <c r="F739" s="1543"/>
      <c r="G739" s="288"/>
    </row>
    <row r="740" spans="1:9" ht="12.75">
      <c r="A740" s="415"/>
      <c r="B740" s="415"/>
      <c r="C740" s="299"/>
      <c r="D740" s="959"/>
      <c r="E740" s="959"/>
      <c r="F740" s="959"/>
      <c r="G740" s="288"/>
    </row>
    <row r="741" spans="1:9" s="50" customFormat="1" ht="14.25">
      <c r="A741" s="413"/>
      <c r="B741" s="950" t="s">
        <v>85</v>
      </c>
      <c r="C741" s="415"/>
      <c r="D741" s="1577" t="s">
        <v>1894</v>
      </c>
      <c r="E741" s="1577"/>
      <c r="F741" s="1577"/>
      <c r="G741" s="71"/>
      <c r="H741" s="886"/>
      <c r="I741" s="1086"/>
    </row>
    <row r="742" spans="1:9" s="50" customFormat="1" ht="12.75">
      <c r="A742" s="415"/>
      <c r="B742" s="415"/>
      <c r="C742" s="415"/>
      <c r="D742" s="1577"/>
      <c r="E742" s="1577"/>
      <c r="F742" s="1577"/>
      <c r="G742" s="71"/>
      <c r="H742" s="886"/>
      <c r="I742" s="1086"/>
    </row>
    <row r="743" spans="1:9" s="50" customFormat="1" ht="12.75">
      <c r="A743" s="415"/>
      <c r="B743" s="415"/>
      <c r="C743" s="415"/>
      <c r="D743" s="1577"/>
      <c r="E743" s="1577"/>
      <c r="F743" s="1577"/>
      <c r="G743" s="71"/>
      <c r="H743" s="886"/>
      <c r="I743" s="1086"/>
    </row>
    <row r="744" spans="1:9" s="50" customFormat="1" ht="12.75">
      <c r="A744" s="415"/>
      <c r="B744" s="415"/>
      <c r="C744" s="415"/>
      <c r="D744" s="1577"/>
      <c r="E744" s="1577"/>
      <c r="F744" s="1577"/>
      <c r="G744" s="71"/>
      <c r="H744" s="886"/>
      <c r="I744" s="1086"/>
    </row>
    <row r="745" spans="1:9" s="50" customFormat="1" ht="12.75">
      <c r="A745" s="415"/>
      <c r="B745" s="415"/>
      <c r="C745" s="415"/>
      <c r="D745" s="1577"/>
      <c r="E745" s="1577"/>
      <c r="F745" s="1577"/>
      <c r="G745" s="71"/>
      <c r="H745" s="886"/>
      <c r="I745" s="1086"/>
    </row>
    <row r="746" spans="1:9" s="50" customFormat="1" ht="12.75">
      <c r="A746" s="415"/>
      <c r="B746" s="415"/>
      <c r="C746" s="415"/>
      <c r="D746" s="1577"/>
      <c r="E746" s="1577"/>
      <c r="F746" s="1577"/>
      <c r="G746" s="71"/>
      <c r="H746" s="886"/>
      <c r="I746" s="1086"/>
    </row>
    <row r="747" spans="1:9" s="50" customFormat="1" ht="12.75">
      <c r="A747" s="415"/>
      <c r="B747" s="415"/>
      <c r="C747" s="415"/>
      <c r="D747" s="1577"/>
      <c r="E747" s="1577"/>
      <c r="F747" s="1577"/>
      <c r="G747" s="71"/>
      <c r="H747" s="886"/>
      <c r="I747" s="1086"/>
    </row>
    <row r="748" spans="1:9" s="50" customFormat="1" ht="12.75">
      <c r="A748" s="415"/>
      <c r="B748" s="415"/>
      <c r="C748" s="415"/>
      <c r="D748" s="1625" t="s">
        <v>1719</v>
      </c>
      <c r="E748" s="1625"/>
      <c r="F748" s="1625"/>
      <c r="G748" s="71"/>
      <c r="H748" s="886"/>
      <c r="I748" s="1086"/>
    </row>
    <row r="749" spans="1:9" s="50" customFormat="1" ht="12.75">
      <c r="A749" s="415"/>
      <c r="B749" s="415"/>
      <c r="C749" s="415"/>
      <c r="D749" s="891"/>
      <c r="E749" s="8"/>
      <c r="F749" s="8"/>
      <c r="G749" s="71"/>
      <c r="H749" s="886"/>
      <c r="I749" s="1086"/>
    </row>
    <row r="750" spans="1:9" ht="12.75">
      <c r="A750" s="1594" t="s">
        <v>1589</v>
      </c>
      <c r="B750" s="1594"/>
      <c r="C750" s="1594"/>
      <c r="D750" s="1594"/>
      <c r="E750" s="1594"/>
      <c r="F750" s="1594"/>
      <c r="G750" s="1594"/>
      <c r="H750" s="404"/>
      <c r="I750" s="404"/>
    </row>
    <row r="751" spans="1:9" ht="12.75">
      <c r="A751" s="415"/>
      <c r="B751" s="415"/>
      <c r="C751" s="299"/>
      <c r="D751" s="332"/>
      <c r="E751" s="282"/>
      <c r="F751" s="282"/>
      <c r="G751" s="288"/>
      <c r="H751" s="404"/>
      <c r="I751" s="404"/>
    </row>
    <row r="752" spans="1:9" ht="12.75">
      <c r="A752" s="140"/>
      <c r="B752" s="140"/>
      <c r="C752" s="299"/>
      <c r="D752" s="1578" t="s">
        <v>1620</v>
      </c>
      <c r="E752" s="1578"/>
      <c r="F752" s="1578"/>
      <c r="G752" s="288"/>
      <c r="H752" s="404"/>
      <c r="I752" s="404"/>
    </row>
    <row r="753" spans="1:9" ht="12.75">
      <c r="A753" s="414"/>
      <c r="B753" s="414"/>
      <c r="C753" s="298"/>
      <c r="D753" s="1552" t="s">
        <v>1623</v>
      </c>
      <c r="E753" s="1552"/>
      <c r="F753" s="1552"/>
      <c r="G753" s="288"/>
      <c r="H753" s="404"/>
      <c r="I753" s="404"/>
    </row>
    <row r="754" spans="1:9" ht="12.75">
      <c r="A754" s="415"/>
      <c r="B754" s="415"/>
      <c r="C754" s="299"/>
      <c r="D754" s="282"/>
      <c r="E754" s="282"/>
      <c r="F754" s="282"/>
      <c r="G754" s="288"/>
      <c r="H754" s="404"/>
      <c r="I754" s="404"/>
    </row>
    <row r="755" spans="1:9" ht="14.25" customHeight="1">
      <c r="A755" s="413"/>
      <c r="B755" s="950" t="s">
        <v>85</v>
      </c>
      <c r="C755" s="14"/>
      <c r="D755" s="1543" t="s">
        <v>1621</v>
      </c>
      <c r="E755" s="1543"/>
      <c r="F755" s="1543"/>
      <c r="G755" s="288"/>
      <c r="H755" s="404"/>
      <c r="I755" s="404"/>
    </row>
    <row r="756" spans="1:9" ht="11.25" customHeight="1">
      <c r="A756" s="140"/>
      <c r="B756" s="140"/>
      <c r="C756" s="14"/>
      <c r="D756" s="1543"/>
      <c r="E756" s="1543"/>
      <c r="F756" s="1543"/>
      <c r="G756" s="288"/>
      <c r="H756" s="404"/>
      <c r="I756" s="404"/>
    </row>
    <row r="757" spans="1:9" ht="12.75">
      <c r="A757" s="140"/>
      <c r="B757" s="140"/>
      <c r="C757" s="14"/>
      <c r="D757" s="1543"/>
      <c r="E757" s="1543"/>
      <c r="F757" s="1543"/>
      <c r="G757" s="288"/>
      <c r="H757" s="404"/>
      <c r="I757" s="404"/>
    </row>
    <row r="758" spans="1:9" ht="12.75">
      <c r="A758" s="140"/>
      <c r="B758" s="140"/>
      <c r="C758" s="14"/>
      <c r="D758" s="1543"/>
      <c r="E758" s="1543"/>
      <c r="F758" s="1543"/>
      <c r="G758" s="288"/>
      <c r="H758" s="404"/>
      <c r="I758" s="404"/>
    </row>
    <row r="759" spans="1:9" ht="12.75">
      <c r="A759" s="150"/>
      <c r="B759" s="150"/>
      <c r="D759" s="1543"/>
      <c r="E759" s="1543"/>
      <c r="F759" s="1543"/>
      <c r="G759" s="288"/>
      <c r="H759" s="404"/>
      <c r="I759" s="404"/>
    </row>
    <row r="760" spans="1:9" ht="17.25" customHeight="1">
      <c r="A760" s="150"/>
      <c r="B760" s="150"/>
      <c r="D760" s="1543"/>
      <c r="E760" s="1543"/>
      <c r="F760" s="1543"/>
      <c r="G760" s="288"/>
      <c r="H760" s="404"/>
      <c r="I760" s="404"/>
    </row>
    <row r="761" spans="1:9" ht="12.75">
      <c r="A761" s="150"/>
      <c r="B761" s="150"/>
      <c r="D761" s="403"/>
      <c r="E761" s="403"/>
      <c r="F761" s="403"/>
      <c r="G761" s="288"/>
      <c r="H761" s="404"/>
      <c r="I761" s="404"/>
    </row>
    <row r="762" spans="1:9" ht="12.75" customHeight="1">
      <c r="A762" s="140"/>
      <c r="B762" s="950" t="s">
        <v>85</v>
      </c>
      <c r="C762" s="14"/>
      <c r="D762" s="1598" t="s">
        <v>2126</v>
      </c>
      <c r="E762" s="1598"/>
      <c r="F762" s="1598"/>
      <c r="G762" s="288"/>
      <c r="H762" s="404"/>
      <c r="I762" s="404"/>
    </row>
    <row r="763" spans="1:9" ht="12.75">
      <c r="A763" s="140"/>
      <c r="B763" s="140"/>
      <c r="C763" s="14"/>
      <c r="D763" s="1598"/>
      <c r="E763" s="1598"/>
      <c r="F763" s="1598"/>
      <c r="G763" s="288"/>
      <c r="H763" s="404"/>
      <c r="I763" s="404"/>
    </row>
    <row r="764" spans="1:9" ht="12.75">
      <c r="A764" s="140"/>
      <c r="B764" s="140"/>
      <c r="C764" s="14"/>
      <c r="D764" s="1598"/>
      <c r="E764" s="1598"/>
      <c r="F764" s="1598"/>
      <c r="G764" s="288"/>
      <c r="H764" s="404"/>
      <c r="I764" s="404"/>
    </row>
    <row r="765" spans="1:9" ht="12.75">
      <c r="A765" s="140"/>
      <c r="B765" s="140"/>
      <c r="C765" s="14"/>
      <c r="D765" s="1598"/>
      <c r="E765" s="1598"/>
      <c r="F765" s="1598"/>
      <c r="G765" s="288"/>
      <c r="H765" s="404"/>
      <c r="I765" s="404"/>
    </row>
    <row r="766" spans="1:9" ht="12.75">
      <c r="A766" s="140"/>
      <c r="B766" s="140"/>
      <c r="C766" s="14"/>
      <c r="D766" s="403"/>
      <c r="G766" s="288"/>
      <c r="H766" s="404"/>
      <c r="I766" s="404"/>
    </row>
    <row r="767" spans="1:9" ht="12.75">
      <c r="A767" s="140"/>
      <c r="B767" s="950" t="s">
        <v>85</v>
      </c>
      <c r="C767" s="689"/>
      <c r="D767" s="1595" t="s">
        <v>2127</v>
      </c>
      <c r="E767" s="1596"/>
      <c r="F767" s="1596"/>
      <c r="G767" s="711"/>
      <c r="H767" s="404"/>
      <c r="I767" s="404"/>
    </row>
    <row r="768" spans="1:9" ht="12.75">
      <c r="A768" s="689"/>
      <c r="B768" s="689"/>
      <c r="C768" s="689"/>
      <c r="D768" s="1596"/>
      <c r="E768" s="1596"/>
      <c r="F768" s="1596"/>
      <c r="G768" s="711"/>
      <c r="H768" s="404"/>
      <c r="I768" s="404"/>
    </row>
    <row r="769" spans="1:9" ht="12.75">
      <c r="A769" s="689"/>
      <c r="B769" s="689"/>
      <c r="C769" s="689"/>
      <c r="D769" s="1596"/>
      <c r="E769" s="1596"/>
      <c r="F769" s="1596"/>
      <c r="G769" s="711"/>
      <c r="H769" s="404"/>
      <c r="I769" s="404"/>
    </row>
    <row r="770" spans="1:9" ht="12.75">
      <c r="A770" s="150"/>
      <c r="B770" s="150"/>
      <c r="D770" s="403"/>
      <c r="E770" s="403"/>
      <c r="F770" s="403"/>
      <c r="G770" s="288"/>
      <c r="H770" s="404"/>
      <c r="I770" s="404"/>
    </row>
    <row r="771" spans="1:9" ht="12.75">
      <c r="A771" s="150"/>
      <c r="B771" s="950" t="s">
        <v>85</v>
      </c>
      <c r="D771" s="1587" t="s">
        <v>1622</v>
      </c>
      <c r="E771" s="1587"/>
      <c r="F771" s="1587"/>
      <c r="G771" s="288"/>
      <c r="H771" s="404"/>
      <c r="I771" s="404"/>
    </row>
    <row r="772" spans="1:9" ht="12.75">
      <c r="A772" s="150"/>
      <c r="B772" s="150"/>
      <c r="D772" s="1587"/>
      <c r="E772" s="1587"/>
      <c r="F772" s="1587"/>
      <c r="G772" s="288"/>
      <c r="H772" s="404"/>
      <c r="I772" s="404"/>
    </row>
    <row r="773" spans="1:9" ht="12.75">
      <c r="A773" s="150"/>
      <c r="B773" s="150"/>
      <c r="D773" s="957"/>
      <c r="E773" s="957"/>
      <c r="F773" s="957"/>
      <c r="G773" s="288"/>
      <c r="H773" s="404"/>
      <c r="I773" s="404"/>
    </row>
    <row r="774" spans="1:9" ht="13.7" customHeight="1">
      <c r="A774" s="150"/>
      <c r="B774" s="950" t="s">
        <v>85</v>
      </c>
      <c r="D774" s="1588" t="s">
        <v>1983</v>
      </c>
      <c r="E774" s="1587"/>
      <c r="F774" s="1587"/>
      <c r="G774" s="288"/>
      <c r="H774" s="404"/>
      <c r="I774" s="404"/>
    </row>
    <row r="775" spans="1:9" ht="12.75">
      <c r="A775" s="150"/>
      <c r="B775" s="150"/>
      <c r="D775" s="1587"/>
      <c r="E775" s="1587"/>
      <c r="F775" s="1587"/>
      <c r="G775" s="288"/>
      <c r="H775" s="404"/>
      <c r="I775" s="404"/>
    </row>
    <row r="776" spans="1:9" ht="12.75">
      <c r="A776" s="150"/>
      <c r="B776" s="150"/>
      <c r="D776" s="1587"/>
      <c r="E776" s="1587"/>
      <c r="F776" s="1587"/>
      <c r="G776" s="288"/>
      <c r="H776" s="404"/>
      <c r="I776" s="404"/>
    </row>
    <row r="777" spans="1:9" ht="12.75">
      <c r="A777" s="150"/>
      <c r="B777" s="150"/>
      <c r="D777" s="957"/>
      <c r="E777" s="957"/>
      <c r="F777" s="957"/>
      <c r="G777" s="288"/>
      <c r="H777" s="404"/>
      <c r="I777" s="404"/>
    </row>
    <row r="778" spans="1:9" ht="12" customHeight="1">
      <c r="A778" s="1594" t="s">
        <v>1796</v>
      </c>
      <c r="B778" s="1594"/>
      <c r="C778" s="1594"/>
      <c r="D778" s="1594"/>
      <c r="E778" s="1594"/>
      <c r="F778" s="1594"/>
      <c r="G778" s="1594"/>
      <c r="H778" s="404"/>
      <c r="I778" s="404"/>
    </row>
    <row r="779" spans="1:9" ht="12.75">
      <c r="A779" s="107"/>
      <c r="B779" s="107"/>
      <c r="C779" s="302"/>
      <c r="D779" s="283"/>
      <c r="E779" s="283"/>
      <c r="F779" s="283"/>
      <c r="G779" s="288"/>
      <c r="H779" s="404"/>
      <c r="I779" s="404"/>
    </row>
    <row r="780" spans="1:9" ht="13.7" customHeight="1">
      <c r="A780" s="107"/>
      <c r="B780" s="107"/>
      <c r="C780" s="302"/>
      <c r="D780" s="1640" t="s">
        <v>1797</v>
      </c>
      <c r="E780" s="1640"/>
      <c r="F780" s="1640"/>
      <c r="G780" s="288"/>
      <c r="H780" s="404"/>
      <c r="I780" s="404"/>
    </row>
    <row r="781" spans="1:9" ht="12.75">
      <c r="A781" s="107"/>
      <c r="B781" s="107"/>
      <c r="C781" s="302"/>
      <c r="D781" s="1641" t="s">
        <v>1798</v>
      </c>
      <c r="E781" s="1641"/>
      <c r="F781" s="1641"/>
      <c r="G781" s="288"/>
      <c r="H781" s="404"/>
      <c r="I781" s="404"/>
    </row>
    <row r="782" spans="1:9" ht="12.75">
      <c r="A782" s="107"/>
      <c r="B782" s="107"/>
      <c r="C782" s="302"/>
      <c r="D782" s="996"/>
      <c r="E782" s="996"/>
      <c r="F782" s="996"/>
      <c r="G782" s="288"/>
      <c r="H782" s="404"/>
      <c r="I782" s="404"/>
    </row>
    <row r="783" spans="1:9" ht="12.75">
      <c r="A783" s="107"/>
      <c r="B783" s="950" t="s">
        <v>85</v>
      </c>
      <c r="C783" s="302"/>
      <c r="D783" s="1626" t="s">
        <v>1799</v>
      </c>
      <c r="E783" s="1626"/>
      <c r="F783" s="1626"/>
      <c r="G783" s="288"/>
      <c r="H783" s="404"/>
      <c r="I783" s="404"/>
    </row>
    <row r="784" spans="1:9" ht="12.75">
      <c r="A784" s="107"/>
      <c r="B784" s="107"/>
      <c r="C784" s="302"/>
      <c r="D784" s="1626"/>
      <c r="E784" s="1626"/>
      <c r="F784" s="1626"/>
      <c r="G784" s="288"/>
      <c r="H784" s="404"/>
      <c r="I784" s="404"/>
    </row>
    <row r="785" spans="1:9" ht="12.75">
      <c r="A785" s="415"/>
      <c r="B785" s="415"/>
      <c r="C785" s="299"/>
      <c r="D785" s="1626"/>
      <c r="E785" s="1626"/>
      <c r="F785" s="1626"/>
      <c r="G785" s="284"/>
      <c r="H785" s="404"/>
      <c r="I785" s="404"/>
    </row>
    <row r="786" spans="1:9" ht="12.75">
      <c r="A786" s="150"/>
      <c r="B786" s="150"/>
      <c r="C786" s="285"/>
      <c r="D786" s="411"/>
      <c r="E786" s="288"/>
      <c r="F786" s="288"/>
      <c r="G786" s="288"/>
      <c r="H786" s="404"/>
      <c r="I786" s="404"/>
    </row>
    <row r="787" spans="1:9" ht="12.75">
      <c r="A787" s="418"/>
      <c r="B787" s="950" t="s">
        <v>85</v>
      </c>
      <c r="C787" s="303"/>
      <c r="D787" s="1626" t="s">
        <v>1800</v>
      </c>
      <c r="E787" s="1626"/>
      <c r="F787" s="1626"/>
      <c r="G787" s="288"/>
      <c r="H787" s="404"/>
      <c r="I787" s="404"/>
    </row>
    <row r="788" spans="1:9" ht="12.75">
      <c r="A788" s="741"/>
      <c r="B788" s="741"/>
      <c r="C788" s="742"/>
      <c r="D788" s="1626"/>
      <c r="E788" s="1626"/>
      <c r="F788" s="1626"/>
      <c r="G788" s="288"/>
      <c r="H788" s="404"/>
      <c r="I788" s="404"/>
    </row>
    <row r="789" spans="1:9" ht="12.75">
      <c r="A789" s="418"/>
      <c r="B789" s="418"/>
      <c r="C789" s="303"/>
      <c r="D789" s="1626"/>
      <c r="E789" s="1626"/>
      <c r="F789" s="1626"/>
      <c r="G789" s="288"/>
      <c r="H789" s="404"/>
      <c r="I789" s="404"/>
    </row>
    <row r="790" spans="1:9" ht="12.75">
      <c r="A790" s="415"/>
      <c r="B790" s="415"/>
      <c r="C790" s="299"/>
      <c r="D790" s="282"/>
      <c r="E790" s="296"/>
      <c r="F790" s="296"/>
      <c r="G790" s="572"/>
      <c r="H790" s="404"/>
      <c r="I790" s="404"/>
    </row>
    <row r="791" spans="1:9" ht="14.45" customHeight="1">
      <c r="A791" s="413"/>
      <c r="B791" s="950" t="s">
        <v>85</v>
      </c>
      <c r="C791" s="322"/>
      <c r="D791" s="1561" t="s">
        <v>1915</v>
      </c>
      <c r="E791" s="1561"/>
      <c r="F791" s="1561"/>
      <c r="G791" s="572"/>
      <c r="H791" s="404"/>
      <c r="I791" s="404"/>
    </row>
    <row r="792" spans="1:9" ht="14.25">
      <c r="A792" s="413"/>
      <c r="B792" s="413"/>
      <c r="C792" s="322"/>
      <c r="D792" s="1561"/>
      <c r="E792" s="1561"/>
      <c r="F792" s="1561"/>
      <c r="G792" s="572"/>
      <c r="H792" s="404"/>
      <c r="I792" s="404"/>
    </row>
    <row r="793" spans="1:9" ht="14.25">
      <c r="A793" s="413"/>
      <c r="B793" s="413"/>
      <c r="C793" s="322"/>
      <c r="D793" s="1561"/>
      <c r="E793" s="1561"/>
      <c r="F793" s="1561"/>
      <c r="G793" s="572"/>
      <c r="H793" s="404"/>
      <c r="I793" s="404"/>
    </row>
    <row r="794" spans="1:9" ht="14.25">
      <c r="A794" s="413"/>
      <c r="B794" s="413"/>
      <c r="C794" s="322"/>
      <c r="D794" s="1055"/>
      <c r="E794" s="282"/>
      <c r="F794" s="282"/>
      <c r="G794" s="572"/>
      <c r="H794" s="404"/>
      <c r="I794" s="404"/>
    </row>
    <row r="795" spans="1:9" ht="14.25" customHeight="1">
      <c r="A795" s="413"/>
      <c r="B795" s="950" t="s">
        <v>85</v>
      </c>
      <c r="C795" s="322"/>
      <c r="D795" s="1626" t="s">
        <v>1801</v>
      </c>
      <c r="E795" s="1626"/>
      <c r="F795" s="1626"/>
      <c r="G795" s="572"/>
      <c r="H795" s="404"/>
      <c r="I795" s="404"/>
    </row>
    <row r="796" spans="1:9" ht="14.25">
      <c r="A796" s="413"/>
      <c r="B796" s="413"/>
      <c r="C796" s="322"/>
      <c r="D796" s="1626"/>
      <c r="E796" s="1626"/>
      <c r="F796" s="1626"/>
      <c r="G796" s="572"/>
      <c r="H796" s="404"/>
      <c r="I796" s="404"/>
    </row>
    <row r="797" spans="1:9" ht="14.25">
      <c r="A797" s="413"/>
      <c r="B797" s="413"/>
      <c r="C797" s="322"/>
      <c r="D797" s="1626"/>
      <c r="E797" s="1626"/>
      <c r="F797" s="1626"/>
      <c r="G797" s="572"/>
      <c r="H797" s="404"/>
      <c r="I797" s="404"/>
    </row>
    <row r="798" spans="1:9" ht="14.25">
      <c r="A798" s="413"/>
      <c r="B798" s="413"/>
      <c r="C798" s="322"/>
      <c r="D798" s="1626"/>
      <c r="E798" s="1626"/>
      <c r="F798" s="1626"/>
      <c r="G798" s="572"/>
      <c r="H798" s="404"/>
      <c r="I798" s="404"/>
    </row>
    <row r="799" spans="1:9" ht="14.25">
      <c r="A799" s="413"/>
      <c r="B799" s="413"/>
      <c r="C799" s="322"/>
      <c r="D799" s="1626"/>
      <c r="E799" s="1626"/>
      <c r="F799" s="1626"/>
      <c r="G799" s="572"/>
      <c r="H799" s="404"/>
      <c r="I799" s="404"/>
    </row>
    <row r="800" spans="1:9" ht="14.25">
      <c r="A800" s="413"/>
      <c r="B800" s="413"/>
      <c r="C800" s="322"/>
      <c r="D800" s="1561" t="s">
        <v>2314</v>
      </c>
      <c r="E800" s="1561"/>
      <c r="F800" s="1561"/>
      <c r="G800" s="572"/>
      <c r="H800" s="404"/>
      <c r="I800" s="404"/>
    </row>
    <row r="801" spans="1:9" ht="14.25">
      <c r="A801" s="413"/>
      <c r="B801" s="413"/>
      <c r="C801" s="322"/>
      <c r="D801" s="1561"/>
      <c r="E801" s="1561"/>
      <c r="F801" s="1561"/>
      <c r="G801" s="572"/>
      <c r="H801" s="404"/>
      <c r="I801" s="404"/>
    </row>
    <row r="802" spans="1:9" ht="14.25">
      <c r="A802" s="413"/>
      <c r="B802" s="413"/>
      <c r="C802" s="322"/>
      <c r="D802" s="1561"/>
      <c r="E802" s="1561"/>
      <c r="F802" s="1561"/>
      <c r="G802" s="572"/>
      <c r="H802" s="404"/>
      <c r="I802" s="404"/>
    </row>
    <row r="803" spans="1:9" ht="14.25">
      <c r="A803" s="413"/>
      <c r="B803" s="14"/>
      <c r="C803" s="322"/>
      <c r="D803" s="1350"/>
      <c r="E803" s="1350"/>
      <c r="F803" s="1350"/>
      <c r="G803" s="572"/>
      <c r="H803" s="404"/>
      <c r="I803" s="404"/>
    </row>
    <row r="804" spans="1:9" ht="14.25">
      <c r="A804" s="413"/>
      <c r="B804" s="950" t="s">
        <v>85</v>
      </c>
      <c r="C804" s="322"/>
      <c r="D804" s="1626" t="s">
        <v>1803</v>
      </c>
      <c r="E804" s="1626"/>
      <c r="F804" s="1626"/>
      <c r="G804" s="572"/>
      <c r="H804" s="404"/>
      <c r="I804" s="404"/>
    </row>
    <row r="805" spans="1:9" ht="14.25">
      <c r="A805" s="413"/>
      <c r="B805" s="413"/>
      <c r="C805" s="322"/>
      <c r="D805" s="1626"/>
      <c r="E805" s="1626"/>
      <c r="F805" s="1626"/>
      <c r="G805" s="572"/>
      <c r="H805" s="404"/>
      <c r="I805" s="404"/>
    </row>
    <row r="806" spans="1:9" ht="14.25">
      <c r="A806" s="413"/>
      <c r="B806" s="413"/>
      <c r="C806" s="322"/>
      <c r="D806" s="1626"/>
      <c r="E806" s="1626"/>
      <c r="F806" s="1626"/>
      <c r="G806" s="572"/>
      <c r="H806" s="404"/>
      <c r="I806" s="404"/>
    </row>
    <row r="807" spans="1:9" ht="14.25">
      <c r="A807" s="413"/>
      <c r="B807" s="413"/>
      <c r="C807" s="322"/>
      <c r="D807" s="1626"/>
      <c r="E807" s="1626"/>
      <c r="F807" s="1626"/>
      <c r="G807" s="572"/>
      <c r="H807" s="404"/>
      <c r="I807" s="404"/>
    </row>
    <row r="808" spans="1:9" ht="14.25">
      <c r="A808" s="413"/>
      <c r="B808" s="413"/>
      <c r="C808" s="322"/>
      <c r="D808" s="1626"/>
      <c r="E808" s="1626"/>
      <c r="F808" s="1626"/>
      <c r="G808" s="572"/>
      <c r="H808" s="404"/>
      <c r="I808" s="404"/>
    </row>
    <row r="809" spans="1:9" ht="14.25">
      <c r="A809" s="413"/>
      <c r="B809" s="413"/>
      <c r="C809" s="322"/>
      <c r="D809" s="1626"/>
      <c r="E809" s="1626"/>
      <c r="F809" s="1626"/>
      <c r="G809" s="572"/>
      <c r="H809" s="404"/>
      <c r="I809" s="404"/>
    </row>
    <row r="810" spans="1:9" ht="14.25">
      <c r="A810" s="413"/>
      <c r="B810" s="413"/>
      <c r="C810" s="322"/>
      <c r="D810" s="1338"/>
      <c r="E810" s="1338"/>
      <c r="F810" s="1338"/>
      <c r="G810" s="572"/>
      <c r="H810" s="404"/>
      <c r="I810" s="404"/>
    </row>
    <row r="811" spans="1:9" ht="14.25">
      <c r="A811" s="413"/>
      <c r="B811" s="1339" t="s">
        <v>85</v>
      </c>
      <c r="C811" s="322"/>
      <c r="D811" s="1561" t="s">
        <v>2128</v>
      </c>
      <c r="E811" s="1626"/>
      <c r="F811" s="1626"/>
      <c r="G811" s="572"/>
      <c r="H811" s="404"/>
      <c r="I811" s="404"/>
    </row>
    <row r="812" spans="1:9" ht="14.25">
      <c r="A812" s="413"/>
      <c r="B812" s="413"/>
      <c r="C812" s="322"/>
      <c r="D812" s="1626"/>
      <c r="E812" s="1626"/>
      <c r="F812" s="1626"/>
      <c r="G812" s="572"/>
      <c r="H812" s="404"/>
      <c r="I812" s="404"/>
    </row>
    <row r="813" spans="1:9" ht="14.25">
      <c r="A813" s="413"/>
      <c r="B813" s="413"/>
      <c r="C813" s="322"/>
      <c r="D813" s="1626"/>
      <c r="E813" s="1626"/>
      <c r="F813" s="1626"/>
      <c r="G813" s="572"/>
      <c r="H813" s="404"/>
      <c r="I813" s="404"/>
    </row>
    <row r="814" spans="1:9" ht="14.25">
      <c r="A814" s="413"/>
      <c r="B814" s="413"/>
      <c r="C814" s="322"/>
      <c r="D814" s="1626"/>
      <c r="E814" s="1626"/>
      <c r="F814" s="1626"/>
      <c r="G814" s="572"/>
      <c r="H814" s="404"/>
      <c r="I814" s="404"/>
    </row>
    <row r="815" spans="1:9" ht="14.25">
      <c r="A815" s="413"/>
      <c r="B815" s="413"/>
      <c r="C815" s="322"/>
      <c r="D815" s="1626"/>
      <c r="E815" s="1626"/>
      <c r="F815" s="1626"/>
      <c r="G815" s="572"/>
      <c r="H815" s="404"/>
      <c r="I815" s="404"/>
    </row>
    <row r="816" spans="1:9" ht="14.25">
      <c r="A816" s="413"/>
      <c r="B816" s="413"/>
      <c r="C816" s="322"/>
      <c r="D816" s="1057"/>
      <c r="E816" s="1057"/>
      <c r="F816" s="1057"/>
      <c r="G816" s="572"/>
      <c r="H816" s="404"/>
      <c r="I816" s="404"/>
    </row>
    <row r="817" spans="1:9" ht="14.25">
      <c r="A817" s="413"/>
      <c r="B817" s="950" t="s">
        <v>85</v>
      </c>
      <c r="C817" s="322"/>
      <c r="D817" s="1626" t="s">
        <v>1802</v>
      </c>
      <c r="E817" s="1626"/>
      <c r="F817" s="1626"/>
      <c r="G817" s="572"/>
      <c r="H817" s="404"/>
      <c r="I817" s="404"/>
    </row>
    <row r="818" spans="1:9" ht="14.25">
      <c r="A818" s="413"/>
      <c r="B818" s="413"/>
      <c r="C818" s="322"/>
      <c r="D818" s="1626"/>
      <c r="E818" s="1626"/>
      <c r="F818" s="1626"/>
      <c r="G818" s="572"/>
      <c r="H818" s="404"/>
      <c r="I818" s="404"/>
    </row>
    <row r="819" spans="1:9" ht="14.25">
      <c r="A819" s="413"/>
      <c r="B819" s="413"/>
      <c r="C819" s="322"/>
      <c r="D819" s="1626"/>
      <c r="E819" s="1626"/>
      <c r="F819" s="1626"/>
      <c r="G819" s="572"/>
      <c r="H819" s="404"/>
      <c r="I819" s="404"/>
    </row>
    <row r="820" spans="1:9" ht="14.25">
      <c r="A820" s="413"/>
      <c r="B820" s="413"/>
      <c r="C820" s="322"/>
      <c r="D820" s="1626"/>
      <c r="E820" s="1626"/>
      <c r="F820" s="1626"/>
      <c r="G820" s="572"/>
      <c r="H820" s="404"/>
      <c r="I820" s="404"/>
    </row>
    <row r="821" spans="1:9" ht="14.25">
      <c r="A821" s="413"/>
      <c r="B821" s="413"/>
      <c r="C821" s="322"/>
      <c r="D821" s="296"/>
      <c r="E821" s="282"/>
      <c r="F821" s="282"/>
      <c r="G821" s="572"/>
      <c r="H821" s="404"/>
      <c r="I821" s="404"/>
    </row>
    <row r="822" spans="1:9" ht="14.25">
      <c r="A822" s="413"/>
      <c r="B822" s="950" t="s">
        <v>85</v>
      </c>
      <c r="C822" s="322"/>
      <c r="D822" s="1627" t="s">
        <v>1805</v>
      </c>
      <c r="E822" s="1627"/>
      <c r="F822" s="1627"/>
      <c r="G822" s="572"/>
      <c r="H822" s="404"/>
      <c r="I822" s="404"/>
    </row>
    <row r="823" spans="1:9" ht="14.25">
      <c r="A823" s="413"/>
      <c r="B823" s="413"/>
      <c r="C823" s="322"/>
      <c r="D823" s="1627"/>
      <c r="E823" s="1627"/>
      <c r="F823" s="1627"/>
      <c r="G823" s="572"/>
      <c r="H823" s="404"/>
      <c r="I823" s="404"/>
    </row>
    <row r="824" spans="1:9" ht="12.75">
      <c r="A824" s="33"/>
      <c r="B824" s="33"/>
      <c r="C824" s="322"/>
      <c r="D824" s="1627"/>
      <c r="E824" s="1627"/>
      <c r="F824" s="1627"/>
      <c r="G824" s="572"/>
      <c r="H824" s="404"/>
      <c r="I824" s="404"/>
    </row>
    <row r="825" spans="1:9" ht="14.25">
      <c r="A825" s="413"/>
      <c r="B825" s="997"/>
      <c r="C825" s="322"/>
      <c r="D825" s="1627"/>
      <c r="E825" s="1627"/>
      <c r="F825" s="1627"/>
      <c r="G825" s="572"/>
      <c r="H825" s="404"/>
      <c r="I825" s="404"/>
    </row>
    <row r="826" spans="1:9" ht="14.25">
      <c r="A826" s="413"/>
      <c r="B826" s="997"/>
      <c r="C826" s="322"/>
      <c r="D826" s="1627"/>
      <c r="E826" s="1627"/>
      <c r="F826" s="1627"/>
      <c r="G826" s="572"/>
      <c r="H826" s="404"/>
      <c r="I826" s="404"/>
    </row>
    <row r="827" spans="1:9" ht="14.25">
      <c r="A827" s="413"/>
      <c r="B827" s="997"/>
      <c r="C827" s="322"/>
      <c r="D827" s="1627"/>
      <c r="E827" s="1627"/>
      <c r="F827" s="1627"/>
      <c r="G827" s="572"/>
      <c r="H827" s="404"/>
      <c r="I827" s="404"/>
    </row>
    <row r="828" spans="1:9" ht="14.25">
      <c r="A828" s="413"/>
      <c r="B828" s="1058"/>
      <c r="C828" s="322"/>
      <c r="D828" s="1056"/>
      <c r="E828" s="1056"/>
      <c r="F828" s="1056"/>
      <c r="G828" s="572"/>
      <c r="H828" s="404"/>
      <c r="I828" s="404"/>
    </row>
    <row r="829" spans="1:9" ht="14.25">
      <c r="A829" s="413"/>
      <c r="B829" s="950" t="s">
        <v>85</v>
      </c>
      <c r="C829" s="322"/>
      <c r="D829" s="1626" t="s">
        <v>1804</v>
      </c>
      <c r="E829" s="1626"/>
      <c r="F829" s="1626"/>
      <c r="G829" s="572"/>
      <c r="H829" s="404"/>
      <c r="I829" s="404"/>
    </row>
    <row r="830" spans="1:9" ht="14.25">
      <c r="A830" s="413"/>
      <c r="B830" s="413"/>
      <c r="C830" s="322"/>
      <c r="D830" s="1626"/>
      <c r="E830" s="1626"/>
      <c r="F830" s="1626"/>
      <c r="G830" s="572"/>
      <c r="H830" s="404"/>
      <c r="I830" s="404"/>
    </row>
    <row r="831" spans="1:9" ht="14.25">
      <c r="A831" s="413"/>
      <c r="B831" s="413"/>
      <c r="C831" s="322"/>
      <c r="D831" s="296"/>
      <c r="E831" s="282"/>
      <c r="F831" s="282"/>
      <c r="G831" s="572"/>
      <c r="H831" s="404"/>
      <c r="I831" s="404"/>
    </row>
    <row r="832" spans="1:9" ht="14.25">
      <c r="A832" s="413"/>
      <c r="B832" s="950" t="s">
        <v>85</v>
      </c>
      <c r="C832" s="322"/>
      <c r="D832" s="1627" t="s">
        <v>1806</v>
      </c>
      <c r="E832" s="1627"/>
      <c r="F832" s="1627"/>
      <c r="G832" s="572"/>
      <c r="H832" s="404"/>
      <c r="I832" s="404"/>
    </row>
    <row r="833" spans="1:9" ht="14.25">
      <c r="A833" s="413"/>
      <c r="B833" s="413"/>
      <c r="C833" s="322"/>
      <c r="D833" s="1627"/>
      <c r="E833" s="1627"/>
      <c r="F833" s="1627"/>
      <c r="G833" s="572"/>
      <c r="H833" s="404"/>
      <c r="I833" s="404"/>
    </row>
    <row r="834" spans="1:9" ht="12.75">
      <c r="A834" s="33"/>
      <c r="B834" s="33"/>
      <c r="C834" s="322"/>
      <c r="D834" s="296"/>
      <c r="E834" s="282"/>
      <c r="F834" s="282"/>
      <c r="G834" s="572"/>
      <c r="H834" s="404"/>
      <c r="I834" s="404"/>
    </row>
    <row r="835" spans="1:9" ht="12.75">
      <c r="A835" s="1559" t="s">
        <v>2149</v>
      </c>
      <c r="B835" s="1559"/>
      <c r="C835" s="1559"/>
      <c r="D835" s="1559"/>
      <c r="E835" s="1559"/>
      <c r="F835" s="1559"/>
      <c r="G835" s="1559"/>
      <c r="H835" s="404"/>
      <c r="I835" s="404"/>
    </row>
    <row r="836" spans="1:9" ht="12.75">
      <c r="A836" s="414"/>
      <c r="B836" s="414"/>
      <c r="C836" s="322"/>
      <c r="D836" s="296"/>
      <c r="E836" s="296"/>
      <c r="F836" s="296"/>
      <c r="G836" s="572"/>
      <c r="H836" s="404"/>
      <c r="I836" s="404"/>
    </row>
    <row r="837" spans="1:9" ht="14.25">
      <c r="A837" s="413"/>
      <c r="B837" s="413"/>
      <c r="C837" s="14"/>
      <c r="D837" s="1578" t="s">
        <v>1700</v>
      </c>
      <c r="E837" s="1578"/>
      <c r="F837" s="1578"/>
      <c r="H837" s="404"/>
      <c r="I837" s="404"/>
    </row>
    <row r="838" spans="1:9" ht="14.25">
      <c r="A838" s="413"/>
      <c r="B838" s="413"/>
      <c r="C838" s="14"/>
      <c r="D838" s="1542" t="s">
        <v>2146</v>
      </c>
      <c r="E838" s="1542"/>
      <c r="F838" s="1542"/>
      <c r="H838" s="404"/>
      <c r="I838" s="404"/>
    </row>
    <row r="839" spans="1:9" ht="14.25">
      <c r="A839" s="413"/>
      <c r="B839" s="413"/>
      <c r="C839" s="14"/>
      <c r="D839" s="1353"/>
      <c r="E839" s="1355"/>
      <c r="F839" s="1355"/>
      <c r="H839" s="404"/>
      <c r="I839" s="404"/>
    </row>
    <row r="840" spans="1:9" ht="12.75">
      <c r="A840" s="140"/>
      <c r="B840" s="950" t="s">
        <v>85</v>
      </c>
      <c r="C840" s="322"/>
      <c r="D840" s="1543" t="s">
        <v>1626</v>
      </c>
      <c r="E840" s="1543"/>
      <c r="F840" s="1543"/>
      <c r="H840" s="404"/>
      <c r="I840" s="404"/>
    </row>
    <row r="841" spans="1:9" ht="12.75">
      <c r="A841" s="33"/>
      <c r="B841" s="33"/>
      <c r="C841" s="322"/>
      <c r="D841" s="6" t="s">
        <v>1594</v>
      </c>
      <c r="E841" s="1613" t="s">
        <v>1627</v>
      </c>
      <c r="F841" s="1613"/>
      <c r="H841" s="404"/>
      <c r="I841" s="404"/>
    </row>
    <row r="842" spans="1:9" ht="12.75">
      <c r="A842" s="33"/>
      <c r="B842" s="33"/>
      <c r="C842" s="322"/>
      <c r="D842" s="333"/>
      <c r="E842" s="282"/>
      <c r="F842" s="282"/>
      <c r="H842" s="404"/>
      <c r="I842" s="404"/>
    </row>
    <row r="843" spans="1:9" ht="12.75">
      <c r="A843" s="1034"/>
      <c r="B843" s="1033" t="s">
        <v>85</v>
      </c>
      <c r="C843" s="322"/>
      <c r="D843" s="1628" t="s">
        <v>1891</v>
      </c>
      <c r="E843" s="1628"/>
      <c r="F843" s="1628"/>
      <c r="H843" s="404"/>
      <c r="I843" s="404"/>
    </row>
    <row r="844" spans="1:9" ht="12.75">
      <c r="A844" s="1034"/>
      <c r="B844" s="1034"/>
      <c r="C844" s="322"/>
      <c r="D844" s="1628"/>
      <c r="E844" s="1628"/>
      <c r="F844" s="1628"/>
      <c r="H844" s="404"/>
      <c r="I844" s="404"/>
    </row>
    <row r="845" spans="1:9" ht="12.75">
      <c r="A845" s="1034"/>
      <c r="B845" s="1034"/>
      <c r="C845" s="322"/>
      <c r="D845" s="1628"/>
      <c r="E845" s="1628"/>
      <c r="F845" s="1628"/>
      <c r="H845" s="404"/>
      <c r="I845" s="404"/>
    </row>
    <row r="846" spans="1:9" ht="12.75">
      <c r="A846" s="1034"/>
      <c r="B846" s="1034"/>
      <c r="C846" s="322"/>
      <c r="D846" s="1628"/>
      <c r="E846" s="1628"/>
      <c r="F846" s="1628"/>
      <c r="H846" s="404"/>
      <c r="I846" s="404"/>
    </row>
    <row r="847" spans="1:9" ht="12.75">
      <c r="A847" s="1034"/>
      <c r="B847" s="1034"/>
      <c r="C847" s="322"/>
      <c r="D847" s="1628"/>
      <c r="E847" s="1628"/>
      <c r="F847" s="1628"/>
      <c r="H847" s="404"/>
      <c r="I847" s="404"/>
    </row>
    <row r="848" spans="1:9" ht="12.75">
      <c r="A848" s="1034"/>
      <c r="B848" s="1034"/>
      <c r="C848" s="322"/>
      <c r="D848" s="1628"/>
      <c r="E848" s="1628"/>
      <c r="F848" s="1628"/>
      <c r="H848" s="404"/>
      <c r="I848" s="404"/>
    </row>
    <row r="849" spans="1:9" ht="12.75">
      <c r="A849" s="1034"/>
      <c r="B849" s="1034"/>
      <c r="C849" s="322"/>
      <c r="D849" s="1628"/>
      <c r="E849" s="1628"/>
      <c r="F849" s="1628"/>
      <c r="H849" s="404"/>
      <c r="I849" s="404"/>
    </row>
    <row r="850" spans="1:9" ht="12.75">
      <c r="A850" s="1034"/>
      <c r="B850" s="1034"/>
      <c r="C850" s="322"/>
      <c r="D850" s="1628"/>
      <c r="E850" s="1628"/>
      <c r="F850" s="1628"/>
      <c r="H850" s="404"/>
      <c r="I850" s="404"/>
    </row>
    <row r="851" spans="1:9" ht="12.75">
      <c r="A851" s="1034"/>
      <c r="B851" s="1034"/>
      <c r="C851" s="322"/>
      <c r="D851" s="1628"/>
      <c r="E851" s="1628"/>
      <c r="F851" s="1628"/>
      <c r="H851" s="404"/>
      <c r="I851" s="404"/>
    </row>
    <row r="852" spans="1:9" ht="12.75">
      <c r="A852" s="1034"/>
      <c r="B852" s="1034"/>
      <c r="C852" s="322"/>
      <c r="D852" s="333"/>
      <c r="E852" s="282"/>
      <c r="F852" s="282"/>
      <c r="H852" s="404"/>
      <c r="I852" s="404"/>
    </row>
    <row r="853" spans="1:9" ht="14.25">
      <c r="A853" s="413"/>
      <c r="B853" s="950" t="s">
        <v>85</v>
      </c>
      <c r="C853" s="322"/>
      <c r="D853" s="1543" t="s">
        <v>1628</v>
      </c>
      <c r="E853" s="1543"/>
      <c r="F853" s="1543"/>
      <c r="H853" s="404"/>
      <c r="I853" s="404"/>
    </row>
    <row r="854" spans="1:9" ht="14.25">
      <c r="A854" s="413"/>
      <c r="B854" s="413"/>
      <c r="C854" s="322"/>
      <c r="D854" s="1543"/>
      <c r="E854" s="1543"/>
      <c r="F854" s="1543"/>
      <c r="H854" s="404"/>
      <c r="I854" s="404"/>
    </row>
    <row r="855" spans="1:9" ht="14.25">
      <c r="A855" s="413"/>
      <c r="B855" s="413"/>
      <c r="C855" s="322"/>
      <c r="D855" s="1543"/>
      <c r="E855" s="1543"/>
      <c r="F855" s="1543"/>
      <c r="H855" s="404"/>
      <c r="I855" s="404"/>
    </row>
    <row r="856" spans="1:9" ht="14.25">
      <c r="A856" s="570"/>
      <c r="B856" s="570"/>
      <c r="C856" s="405"/>
      <c r="D856" s="403"/>
      <c r="H856" s="404"/>
      <c r="I856" s="404"/>
    </row>
    <row r="857" spans="1:9" ht="12.75">
      <c r="A857" s="706"/>
      <c r="B857" s="950" t="s">
        <v>85</v>
      </c>
      <c r="C857" s="405"/>
      <c r="D857" s="1636" t="s">
        <v>1629</v>
      </c>
      <c r="E857" s="1636"/>
      <c r="F857" s="1636"/>
      <c r="H857" s="404"/>
      <c r="I857" s="404"/>
    </row>
    <row r="858" spans="1:9" ht="12.75">
      <c r="A858" s="14"/>
      <c r="B858" s="706"/>
      <c r="C858" s="405"/>
      <c r="D858" s="1636"/>
      <c r="E858" s="1636"/>
      <c r="F858" s="1636"/>
      <c r="H858" s="404"/>
      <c r="I858" s="404"/>
    </row>
    <row r="859" spans="1:9" ht="14.25" customHeight="1">
      <c r="A859" s="570"/>
      <c r="B859" s="14"/>
      <c r="C859" s="405"/>
      <c r="D859" s="1587" t="s">
        <v>1655</v>
      </c>
      <c r="E859" s="1587"/>
      <c r="F859" s="1587"/>
      <c r="H859" s="404"/>
      <c r="I859" s="404"/>
    </row>
    <row r="860" spans="1:9" ht="14.25">
      <c r="A860" s="570"/>
      <c r="B860" s="570"/>
      <c r="C860" s="405"/>
      <c r="D860" s="1587"/>
      <c r="E860" s="1587"/>
      <c r="F860" s="1587"/>
      <c r="H860" s="404"/>
      <c r="I860" s="404"/>
    </row>
    <row r="861" spans="1:9" ht="14.25">
      <c r="A861" s="570"/>
      <c r="B861" s="570"/>
      <c r="C861" s="405"/>
      <c r="D861" s="1587"/>
      <c r="E861" s="1587"/>
      <c r="F861" s="1587"/>
      <c r="H861" s="404"/>
      <c r="I861" s="404"/>
    </row>
    <row r="862" spans="1:9" ht="14.25">
      <c r="A862" s="570"/>
      <c r="B862" s="570"/>
      <c r="C862" s="405"/>
      <c r="D862" s="1587"/>
      <c r="E862" s="1587"/>
      <c r="F862" s="1587"/>
      <c r="H862" s="404"/>
      <c r="I862" s="404"/>
    </row>
    <row r="863" spans="1:9" ht="14.25">
      <c r="A863" s="570"/>
      <c r="B863" s="570"/>
      <c r="C863" s="405"/>
      <c r="D863" s="1587"/>
      <c r="E863" s="1587"/>
      <c r="F863" s="1587"/>
      <c r="H863" s="404"/>
      <c r="I863" s="404"/>
    </row>
    <row r="864" spans="1:9" ht="14.25" customHeight="1">
      <c r="A864" s="570"/>
      <c r="B864" s="570"/>
      <c r="C864" s="405"/>
      <c r="D864" s="1587"/>
      <c r="E864" s="1587"/>
      <c r="F864" s="1587"/>
      <c r="H864" s="404"/>
      <c r="I864" s="404"/>
    </row>
    <row r="865" spans="1:9" ht="14.25">
      <c r="A865" s="570"/>
      <c r="B865" s="570"/>
      <c r="C865" s="405"/>
      <c r="D865" s="403"/>
      <c r="H865" s="404"/>
      <c r="I865" s="404"/>
    </row>
    <row r="866" spans="1:9" ht="14.25">
      <c r="A866" s="570"/>
      <c r="B866" s="950" t="s">
        <v>85</v>
      </c>
      <c r="C866" s="405"/>
      <c r="D866" s="1587" t="s">
        <v>1300</v>
      </c>
      <c r="E866" s="1587"/>
      <c r="F866" s="1587"/>
      <c r="H866" s="404"/>
      <c r="I866" s="404"/>
    </row>
    <row r="867" spans="1:9" ht="14.25">
      <c r="A867" s="570"/>
      <c r="B867" s="570"/>
      <c r="C867" s="405"/>
      <c r="D867" s="1587" t="s">
        <v>1301</v>
      </c>
      <c r="E867" s="1587"/>
      <c r="F867" s="1587"/>
      <c r="H867" s="404"/>
      <c r="I867" s="404"/>
    </row>
    <row r="868" spans="1:9" ht="14.25">
      <c r="A868" s="570"/>
      <c r="B868" s="570"/>
      <c r="C868" s="405"/>
      <c r="D868" s="330" t="s">
        <v>1593</v>
      </c>
      <c r="E868" s="1642" t="s">
        <v>1630</v>
      </c>
      <c r="F868" s="1642"/>
      <c r="H868" s="404"/>
      <c r="I868" s="404"/>
    </row>
    <row r="869" spans="1:9" ht="14.25">
      <c r="A869" s="570"/>
      <c r="B869" s="570"/>
      <c r="C869" s="405"/>
      <c r="D869" s="403"/>
      <c r="H869" s="404"/>
      <c r="I869" s="404"/>
    </row>
    <row r="870" spans="1:9" ht="14.25">
      <c r="A870" s="570"/>
      <c r="B870" s="950" t="s">
        <v>85</v>
      </c>
      <c r="C870" s="405"/>
      <c r="D870" s="1587" t="s">
        <v>1631</v>
      </c>
      <c r="E870" s="1587"/>
      <c r="F870" s="1587"/>
      <c r="H870" s="404"/>
      <c r="I870" s="404"/>
    </row>
    <row r="871" spans="1:9" ht="14.25">
      <c r="A871" s="570"/>
      <c r="B871" s="570"/>
      <c r="C871" s="405"/>
      <c r="D871" s="1587"/>
      <c r="E871" s="1587"/>
      <c r="F871" s="1587"/>
      <c r="H871" s="404"/>
      <c r="I871" s="404"/>
    </row>
    <row r="872" spans="1:9" ht="14.25">
      <c r="A872" s="570"/>
      <c r="B872" s="570"/>
      <c r="C872" s="405"/>
      <c r="D872" s="1587"/>
      <c r="E872" s="1587"/>
      <c r="F872" s="1587"/>
      <c r="H872" s="404"/>
      <c r="I872" s="404"/>
    </row>
    <row r="873" spans="1:9" ht="14.25">
      <c r="A873" s="570"/>
      <c r="B873" s="570"/>
      <c r="C873" s="405"/>
      <c r="D873" s="1587"/>
      <c r="E873" s="1587"/>
      <c r="F873" s="1587"/>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50" t="s">
        <v>1699</v>
      </c>
      <c r="E877" s="1550"/>
      <c r="F877" s="1550"/>
      <c r="G877" s="572"/>
      <c r="H877" s="404"/>
      <c r="I877" s="404"/>
    </row>
    <row r="878" spans="1:9" ht="12.75">
      <c r="A878" s="1022"/>
      <c r="B878" s="1022"/>
      <c r="C878" s="299"/>
      <c r="D878" s="1638" t="s">
        <v>2147</v>
      </c>
      <c r="E878" s="1639"/>
      <c r="F878" s="1639"/>
      <c r="G878" s="572"/>
      <c r="H878" s="404"/>
      <c r="I878" s="404"/>
    </row>
    <row r="879" spans="1:9" ht="12.75">
      <c r="A879" s="1022"/>
      <c r="B879" s="1022"/>
      <c r="C879" s="299"/>
      <c r="D879" s="1015"/>
      <c r="E879" s="1015"/>
      <c r="F879" s="1015"/>
      <c r="G879" s="572"/>
      <c r="H879" s="404"/>
      <c r="I879" s="404"/>
    </row>
    <row r="880" spans="1:9" ht="14.25">
      <c r="A880" s="413"/>
      <c r="B880" s="950" t="s">
        <v>85</v>
      </c>
      <c r="C880" s="14"/>
      <c r="D880" s="1545" t="s">
        <v>1654</v>
      </c>
      <c r="E880" s="1545"/>
      <c r="F880" s="1545"/>
      <c r="G880" s="572"/>
      <c r="H880" s="404"/>
      <c r="I880" s="404"/>
    </row>
    <row r="881" spans="1:9" ht="12.75">
      <c r="A881" s="140"/>
      <c r="B881" s="140"/>
      <c r="C881" s="14"/>
      <c r="D881" s="6" t="s">
        <v>1593</v>
      </c>
      <c r="E881" s="1637" t="s">
        <v>1630</v>
      </c>
      <c r="F881" s="1637"/>
      <c r="G881" s="572"/>
    </row>
    <row r="882" spans="1:9" ht="12.75">
      <c r="A882" s="140"/>
      <c r="B882" s="140"/>
      <c r="C882" s="14"/>
      <c r="D882" s="287"/>
      <c r="E882" s="296"/>
      <c r="F882" s="296"/>
      <c r="G882" s="572"/>
      <c r="H882" s="404"/>
      <c r="I882" s="404"/>
    </row>
    <row r="883" spans="1:9" ht="14.25">
      <c r="A883" s="413"/>
      <c r="B883" s="950" t="s">
        <v>85</v>
      </c>
      <c r="C883" s="14"/>
      <c r="D883" s="1542" t="s">
        <v>2150</v>
      </c>
      <c r="E883" s="1597"/>
      <c r="F883" s="1597"/>
    </row>
    <row r="884" spans="1:9" ht="12.6" customHeight="1">
      <c r="A884" s="140"/>
      <c r="B884" s="140"/>
      <c r="C884" s="14"/>
      <c r="D884" s="1597"/>
      <c r="E884" s="1597"/>
      <c r="F884" s="1597"/>
    </row>
    <row r="885" spans="1:9" ht="14.25">
      <c r="A885" s="413"/>
      <c r="B885" s="413"/>
      <c r="C885" s="14"/>
      <c r="D885" s="287"/>
      <c r="E885" s="296"/>
      <c r="F885" s="296"/>
      <c r="G885" s="572"/>
      <c r="H885" s="404"/>
      <c r="I885" s="404"/>
    </row>
    <row r="886" spans="1:9" ht="12.75">
      <c r="A886" s="14"/>
      <c r="B886" s="950" t="s">
        <v>85</v>
      </c>
      <c r="D886" s="1634" t="s">
        <v>1895</v>
      </c>
      <c r="E886" s="1634"/>
      <c r="F886" s="1634"/>
      <c r="G886" s="572"/>
      <c r="H886" s="404"/>
      <c r="I886" s="404"/>
    </row>
    <row r="887" spans="1:9" ht="29.45" customHeight="1">
      <c r="A887" s="14"/>
      <c r="B887" s="898"/>
      <c r="D887" s="1634"/>
      <c r="E887" s="1634"/>
      <c r="F887" s="1634"/>
      <c r="G887" s="572"/>
      <c r="H887" s="404"/>
      <c r="I887" s="404"/>
    </row>
    <row r="888" spans="1:9" ht="14.25">
      <c r="A888" s="413"/>
      <c r="B888" s="2"/>
      <c r="C888" s="14"/>
      <c r="D888" s="1587" t="s">
        <v>1655</v>
      </c>
      <c r="E888" s="1587"/>
      <c r="F888" s="1587"/>
      <c r="G888" s="572"/>
      <c r="H888" s="404"/>
      <c r="I888" s="404"/>
    </row>
    <row r="889" spans="1:9" ht="14.25">
      <c r="A889" s="413"/>
      <c r="B889" s="413"/>
      <c r="C889" s="14"/>
      <c r="D889" s="1587"/>
      <c r="E889" s="1587"/>
      <c r="F889" s="1587"/>
      <c r="G889" s="572"/>
      <c r="H889" s="404"/>
      <c r="I889" s="404"/>
    </row>
    <row r="890" spans="1:9" ht="14.25">
      <c r="A890" s="413"/>
      <c r="B890" s="413"/>
      <c r="C890" s="14"/>
      <c r="D890" s="1587"/>
      <c r="E890" s="1587"/>
      <c r="F890" s="1587"/>
      <c r="G890" s="572"/>
      <c r="H890" s="404"/>
      <c r="I890" s="404"/>
    </row>
    <row r="891" spans="1:9" ht="14.25">
      <c r="A891" s="413"/>
      <c r="B891" s="413"/>
      <c r="C891" s="14"/>
      <c r="D891" s="1587"/>
      <c r="E891" s="1587"/>
      <c r="F891" s="1587"/>
      <c r="G891" s="572"/>
      <c r="H891" s="404"/>
      <c r="I891" s="404"/>
    </row>
    <row r="892" spans="1:9" ht="14.25">
      <c r="A892" s="413"/>
      <c r="B892" s="413"/>
      <c r="C892" s="14"/>
      <c r="D892" s="1587"/>
      <c r="E892" s="1587"/>
      <c r="F892" s="1587"/>
      <c r="G892" s="572"/>
      <c r="H892" s="404"/>
      <c r="I892" s="404"/>
    </row>
    <row r="893" spans="1:9" ht="14.25">
      <c r="A893" s="413"/>
      <c r="B893" s="413"/>
      <c r="C893" s="14"/>
      <c r="D893" s="1587"/>
      <c r="E893" s="1587"/>
      <c r="F893" s="1587"/>
      <c r="G893" s="572"/>
      <c r="H893" s="404"/>
      <c r="I893" s="404"/>
    </row>
    <row r="894" spans="1:9" ht="14.25">
      <c r="A894" s="413"/>
      <c r="B894" s="413"/>
      <c r="C894" s="14"/>
      <c r="D894" s="287"/>
      <c r="E894" s="296"/>
      <c r="F894" s="296"/>
      <c r="G894" s="572"/>
      <c r="H894" s="404"/>
      <c r="I894" s="404"/>
    </row>
    <row r="895" spans="1:9" ht="14.25">
      <c r="A895" s="413"/>
      <c r="B895" s="950" t="s">
        <v>85</v>
      </c>
      <c r="C895" s="14"/>
      <c r="D895" s="1552" t="s">
        <v>1300</v>
      </c>
      <c r="E895" s="1552"/>
      <c r="F895" s="1552"/>
      <c r="G895" s="572"/>
      <c r="H895" s="404"/>
      <c r="I895" s="404"/>
    </row>
    <row r="896" spans="1:9" ht="14.25">
      <c r="A896" s="413"/>
      <c r="B896" s="413"/>
      <c r="C896" s="14"/>
      <c r="D896" s="1552" t="s">
        <v>1301</v>
      </c>
      <c r="E896" s="1552"/>
      <c r="F896" s="1552"/>
      <c r="G896" s="572"/>
      <c r="H896" s="404"/>
      <c r="I896" s="404"/>
    </row>
    <row r="897" spans="1:9" ht="14.25">
      <c r="A897" s="413"/>
      <c r="B897" s="413"/>
      <c r="C897" s="14"/>
      <c r="D897" s="6" t="s">
        <v>1656</v>
      </c>
      <c r="E897" s="1635" t="s">
        <v>1630</v>
      </c>
      <c r="F897" s="1635"/>
      <c r="G897" s="572"/>
      <c r="H897" s="404"/>
      <c r="I897" s="404"/>
    </row>
    <row r="898" spans="1:9" ht="14.25">
      <c r="A898" s="413"/>
      <c r="B898" s="413"/>
      <c r="C898" s="14"/>
      <c r="D898" s="287"/>
      <c r="E898" s="296"/>
      <c r="F898" s="296"/>
      <c r="G898" s="572"/>
      <c r="H898" s="404"/>
      <c r="I898" s="404"/>
    </row>
    <row r="899" spans="1:9" ht="14.25">
      <c r="A899" s="413"/>
      <c r="B899" s="950" t="s">
        <v>85</v>
      </c>
      <c r="C899" s="14"/>
      <c r="D899" s="1543" t="s">
        <v>1631</v>
      </c>
      <c r="E899" s="1543"/>
      <c r="F899" s="1543"/>
      <c r="G899" s="572"/>
      <c r="H899" s="404"/>
      <c r="I899" s="404"/>
    </row>
    <row r="900" spans="1:9" ht="14.25">
      <c r="A900" s="413"/>
      <c r="B900" s="413"/>
      <c r="C900" s="14"/>
      <c r="D900" s="1543"/>
      <c r="E900" s="1543"/>
      <c r="F900" s="1543"/>
      <c r="G900" s="572"/>
      <c r="H900" s="404"/>
      <c r="I900" s="404"/>
    </row>
    <row r="901" spans="1:9" ht="14.25">
      <c r="A901" s="413"/>
      <c r="B901" s="413"/>
      <c r="C901" s="14"/>
      <c r="D901" s="1543"/>
      <c r="E901" s="1543"/>
      <c r="F901" s="1543"/>
      <c r="G901" s="572"/>
      <c r="H901" s="404"/>
      <c r="I901" s="404"/>
    </row>
    <row r="902" spans="1:9" ht="14.25">
      <c r="A902" s="413"/>
      <c r="B902" s="413"/>
      <c r="C902" s="14"/>
      <c r="D902" s="1543"/>
      <c r="E902" s="1543"/>
      <c r="F902" s="1543"/>
      <c r="G902" s="572"/>
      <c r="H902" s="404"/>
      <c r="I902" s="404"/>
    </row>
    <row r="903" spans="1:9" ht="12.75">
      <c r="A903" s="143"/>
      <c r="B903" s="143"/>
      <c r="C903" s="322"/>
      <c r="D903" s="296"/>
      <c r="E903" s="296"/>
      <c r="F903" s="296"/>
      <c r="G903" s="572"/>
      <c r="H903" s="404"/>
      <c r="I903" s="404"/>
    </row>
    <row r="904" spans="1:9" ht="12.75">
      <c r="A904" s="1559" t="s">
        <v>1559</v>
      </c>
      <c r="B904" s="1559"/>
      <c r="C904" s="1559"/>
      <c r="D904" s="1559"/>
      <c r="E904" s="1559"/>
      <c r="F904" s="1559"/>
      <c r="G904" s="1559"/>
      <c r="H904" s="404"/>
      <c r="I904" s="404"/>
    </row>
    <row r="905" spans="1:9" ht="12.75">
      <c r="A905" s="143"/>
      <c r="B905" s="143"/>
      <c r="C905" s="322"/>
      <c r="D905" s="296"/>
      <c r="E905" s="296"/>
      <c r="F905" s="296"/>
      <c r="G905" s="572"/>
      <c r="H905" s="404"/>
      <c r="I905" s="404"/>
    </row>
    <row r="906" spans="1:9" ht="12.75">
      <c r="A906" s="140"/>
      <c r="B906" s="140"/>
      <c r="C906" s="322"/>
      <c r="D906" s="1606" t="s">
        <v>1843</v>
      </c>
      <c r="E906" s="1606"/>
      <c r="F906" s="1606"/>
      <c r="G906" s="572"/>
      <c r="H906" s="404"/>
      <c r="I906" s="404"/>
    </row>
    <row r="907" spans="1:9" ht="12.75">
      <c r="A907" s="414"/>
      <c r="B907" s="414"/>
      <c r="C907" s="298"/>
      <c r="D907" s="1545" t="s">
        <v>1653</v>
      </c>
      <c r="E907" s="1545"/>
      <c r="F907" s="1545"/>
      <c r="G907" s="572"/>
      <c r="H907" s="404"/>
      <c r="I907" s="404"/>
    </row>
    <row r="908" spans="1:9" ht="12.75">
      <c r="A908" s="414"/>
      <c r="B908" s="414"/>
      <c r="C908" s="298"/>
      <c r="D908" s="282"/>
      <c r="E908" s="282"/>
      <c r="F908" s="296"/>
      <c r="G908" s="572"/>
      <c r="H908" s="404"/>
      <c r="I908" s="404"/>
    </row>
    <row r="909" spans="1:9" ht="13.7" customHeight="1">
      <c r="A909" s="414"/>
      <c r="B909" s="1020" t="s">
        <v>85</v>
      </c>
      <c r="C909" s="298"/>
      <c r="D909" s="1644" t="s">
        <v>1853</v>
      </c>
      <c r="E909" s="1644"/>
      <c r="F909" s="1644"/>
      <c r="G909" s="572"/>
      <c r="H909" s="404"/>
      <c r="I909" s="404"/>
    </row>
    <row r="910" spans="1:9" ht="12.75">
      <c r="A910" s="414"/>
      <c r="B910" s="414"/>
      <c r="C910" s="298"/>
      <c r="D910" s="1644"/>
      <c r="E910" s="1644"/>
      <c r="F910" s="1644"/>
      <c r="G910" s="572"/>
      <c r="H910" s="404"/>
      <c r="I910" s="404"/>
    </row>
    <row r="911" spans="1:9" ht="12.75">
      <c r="A911" s="414"/>
      <c r="B911" s="414"/>
      <c r="C911" s="298"/>
      <c r="D911" s="1644"/>
      <c r="E911" s="1644"/>
      <c r="F911" s="1644"/>
      <c r="G911" s="572"/>
      <c r="H911" s="404"/>
      <c r="I911" s="404"/>
    </row>
    <row r="912" spans="1:9" ht="12.75">
      <c r="A912" s="414"/>
      <c r="B912" s="414"/>
      <c r="C912" s="298"/>
      <c r="D912" s="1644"/>
      <c r="E912" s="1644"/>
      <c r="F912" s="1644"/>
      <c r="G912" s="572"/>
      <c r="H912" s="404"/>
      <c r="I912" s="404"/>
    </row>
    <row r="913" spans="1:9" ht="12.75">
      <c r="A913" s="414"/>
      <c r="B913" s="414"/>
      <c r="C913" s="298"/>
      <c r="D913" s="1644"/>
      <c r="E913" s="1644"/>
      <c r="F913" s="1644"/>
      <c r="G913" s="572"/>
      <c r="H913" s="404"/>
      <c r="I913" s="404"/>
    </row>
    <row r="914" spans="1:9" ht="12.75">
      <c r="A914" s="415"/>
      <c r="B914" s="415"/>
      <c r="C914" s="299"/>
      <c r="D914" s="282"/>
      <c r="E914" s="282"/>
      <c r="F914" s="296"/>
      <c r="G914" s="572"/>
      <c r="H914" s="404"/>
      <c r="I914" s="404"/>
    </row>
    <row r="915" spans="1:9" ht="14.25" customHeight="1">
      <c r="A915" s="570"/>
      <c r="B915" s="950" t="s">
        <v>85</v>
      </c>
      <c r="C915" s="571"/>
      <c r="D915" s="1642" t="s">
        <v>1953</v>
      </c>
      <c r="E915" s="1642"/>
      <c r="F915" s="1642"/>
      <c r="G915" s="572"/>
      <c r="H915" s="404"/>
      <c r="I915" s="404"/>
    </row>
    <row r="916" spans="1:9" ht="14.25" customHeight="1">
      <c r="A916" s="570"/>
      <c r="B916" s="570"/>
      <c r="C916" s="571"/>
      <c r="D916" s="1642"/>
      <c r="E916" s="1642"/>
      <c r="F916" s="1642"/>
      <c r="G916" s="572"/>
      <c r="H916" s="404"/>
      <c r="I916" s="404"/>
    </row>
    <row r="917" spans="1:9" ht="14.25" customHeight="1">
      <c r="A917" s="570"/>
      <c r="B917" s="570"/>
      <c r="C917" s="571"/>
      <c r="D917" s="1642"/>
      <c r="E917" s="1642"/>
      <c r="F917" s="1642"/>
      <c r="G917" s="572"/>
      <c r="H917" s="404"/>
      <c r="I917" s="404"/>
    </row>
    <row r="918" spans="1:9" ht="14.25" customHeight="1">
      <c r="A918" s="570"/>
      <c r="B918" s="570"/>
      <c r="C918" s="571"/>
      <c r="D918" s="1642"/>
      <c r="E918" s="1642"/>
      <c r="F918" s="1642"/>
      <c r="G918" s="572"/>
      <c r="H918" s="404"/>
      <c r="I918" s="404"/>
    </row>
    <row r="919" spans="1:9" ht="14.25" customHeight="1">
      <c r="A919" s="573"/>
      <c r="B919" s="573"/>
      <c r="C919" s="571"/>
      <c r="D919" s="1642"/>
      <c r="E919" s="1642"/>
      <c r="F919" s="1642"/>
      <c r="G919" s="572"/>
      <c r="H919" s="404"/>
      <c r="I919" s="404"/>
    </row>
    <row r="920" spans="1:9" ht="14.25" customHeight="1">
      <c r="A920" s="573"/>
      <c r="B920" s="573"/>
      <c r="C920" s="571"/>
      <c r="D920" s="1642"/>
      <c r="E920" s="1642"/>
      <c r="F920" s="1642"/>
      <c r="G920" s="572"/>
      <c r="H920" s="404"/>
      <c r="I920" s="404"/>
    </row>
    <row r="921" spans="1:9" ht="14.25" customHeight="1">
      <c r="A921" s="573"/>
      <c r="B921" s="573"/>
      <c r="C921" s="571"/>
      <c r="D921" s="1642"/>
      <c r="E921" s="1642"/>
      <c r="F921" s="1642"/>
      <c r="G921" s="572"/>
      <c r="H921" s="404"/>
      <c r="I921" s="404"/>
    </row>
    <row r="922" spans="1:9" ht="14.25" customHeight="1">
      <c r="A922" s="573"/>
      <c r="B922" s="573"/>
      <c r="C922" s="571"/>
      <c r="D922" s="330"/>
      <c r="F922" s="572"/>
      <c r="G922" s="572"/>
      <c r="H922" s="404"/>
      <c r="I922" s="404"/>
    </row>
    <row r="923" spans="1:9" s="515" customFormat="1" ht="14.25" customHeight="1">
      <c r="A923" s="574"/>
      <c r="B923" s="950" t="s">
        <v>85</v>
      </c>
      <c r="C923" s="575"/>
      <c r="D923" s="1642" t="s">
        <v>1954</v>
      </c>
      <c r="E923" s="1642"/>
      <c r="F923" s="1642"/>
      <c r="G923" s="577"/>
      <c r="H923" s="578"/>
      <c r="I923" s="578"/>
    </row>
    <row r="924" spans="1:9" s="515" customFormat="1" ht="14.25" customHeight="1">
      <c r="A924" s="574"/>
      <c r="B924" s="574"/>
      <c r="C924" s="575"/>
      <c r="D924" s="1642"/>
      <c r="E924" s="1642"/>
      <c r="F924" s="1642"/>
      <c r="G924" s="577"/>
      <c r="H924" s="578"/>
      <c r="I924" s="578"/>
    </row>
    <row r="925" spans="1:9" s="515" customFormat="1" ht="14.25" customHeight="1">
      <c r="A925" s="574"/>
      <c r="B925" s="574"/>
      <c r="C925" s="575"/>
      <c r="D925" s="1642"/>
      <c r="E925" s="1642"/>
      <c r="F925" s="1642"/>
      <c r="G925" s="577"/>
      <c r="H925" s="578"/>
      <c r="I925" s="578"/>
    </row>
    <row r="926" spans="1:9" s="515" customFormat="1" ht="14.25" customHeight="1">
      <c r="A926" s="574"/>
      <c r="B926" s="574"/>
      <c r="C926" s="575"/>
      <c r="D926" s="1642"/>
      <c r="E926" s="1642"/>
      <c r="F926" s="1642"/>
      <c r="G926" s="577"/>
      <c r="H926" s="578"/>
      <c r="I926" s="578"/>
    </row>
    <row r="927" spans="1:9" s="515" customFormat="1" ht="14.25" customHeight="1">
      <c r="A927" s="574"/>
      <c r="B927" s="574"/>
      <c r="C927" s="575"/>
      <c r="D927" s="1642"/>
      <c r="E927" s="1642"/>
      <c r="F927" s="1642"/>
      <c r="G927" s="577"/>
      <c r="H927" s="578"/>
      <c r="I927" s="578"/>
    </row>
    <row r="928" spans="1:9" s="515" customFormat="1" ht="14.25">
      <c r="A928" s="574"/>
      <c r="B928" s="574"/>
      <c r="C928" s="575"/>
      <c r="D928" s="1642"/>
      <c r="E928" s="1642"/>
      <c r="F928" s="1642"/>
      <c r="G928" s="577"/>
      <c r="H928" s="578"/>
      <c r="I928" s="578"/>
    </row>
    <row r="929" spans="1:9" s="515" customFormat="1" ht="14.25" customHeight="1">
      <c r="A929" s="574"/>
      <c r="B929" s="574"/>
      <c r="C929" s="575"/>
      <c r="D929" s="1642"/>
      <c r="E929" s="1642"/>
      <c r="F929" s="1642"/>
      <c r="G929" s="577"/>
      <c r="H929" s="578"/>
      <c r="I929" s="578"/>
    </row>
    <row r="930" spans="1:9" s="515" customFormat="1" ht="14.25" customHeight="1">
      <c r="A930" s="574"/>
      <c r="B930" s="574"/>
      <c r="C930" s="575"/>
      <c r="D930" s="1642"/>
      <c r="E930" s="1642"/>
      <c r="F930" s="1642"/>
      <c r="G930" s="577"/>
      <c r="H930" s="578"/>
      <c r="I930" s="578"/>
    </row>
    <row r="931" spans="1:9" s="515" customFormat="1" ht="14.25" customHeight="1">
      <c r="A931" s="574"/>
      <c r="B931" s="574"/>
      <c r="C931" s="575"/>
      <c r="D931" s="1642"/>
      <c r="E931" s="1642"/>
      <c r="F931" s="1642"/>
      <c r="G931" s="577"/>
      <c r="H931" s="578"/>
      <c r="I931" s="578"/>
    </row>
    <row r="932" spans="1:9" ht="14.25" customHeight="1">
      <c r="A932" s="573"/>
      <c r="B932" s="573"/>
      <c r="C932" s="571"/>
      <c r="D932" s="330"/>
      <c r="F932" s="572"/>
      <c r="G932" s="572"/>
      <c r="H932" s="404"/>
      <c r="I932" s="404"/>
    </row>
    <row r="933" spans="1:9" ht="14.25" customHeight="1">
      <c r="A933" s="570"/>
      <c r="B933" s="950" t="s">
        <v>85</v>
      </c>
      <c r="C933" s="571"/>
      <c r="D933" s="1601" t="s">
        <v>1854</v>
      </c>
      <c r="E933" s="1601"/>
      <c r="F933" s="1601"/>
      <c r="G933" s="572"/>
      <c r="H933" s="404"/>
      <c r="I933" s="404"/>
    </row>
    <row r="934" spans="1:9" ht="14.25" customHeight="1">
      <c r="A934" s="570"/>
      <c r="B934" s="570"/>
      <c r="C934" s="571"/>
      <c r="D934" s="1601"/>
      <c r="E934" s="1601"/>
      <c r="F934" s="1601"/>
      <c r="G934" s="572"/>
      <c r="H934" s="404"/>
      <c r="I934" s="404"/>
    </row>
    <row r="935" spans="1:9" ht="14.25" customHeight="1">
      <c r="A935" s="570"/>
      <c r="B935" s="570"/>
      <c r="C935" s="571"/>
      <c r="D935" s="1601"/>
      <c r="E935" s="1601"/>
      <c r="F935" s="1601"/>
      <c r="G935" s="572"/>
      <c r="H935" s="404"/>
      <c r="I935" s="404"/>
    </row>
    <row r="936" spans="1:9" ht="14.25" customHeight="1">
      <c r="A936" s="570"/>
      <c r="B936" s="570"/>
      <c r="C936" s="571"/>
      <c r="D936" s="1601"/>
      <c r="E936" s="1601"/>
      <c r="F936" s="1601"/>
      <c r="G936" s="572"/>
      <c r="H936" s="404"/>
      <c r="I936" s="404"/>
    </row>
    <row r="937" spans="1:9" ht="14.25" customHeight="1">
      <c r="A937" s="570"/>
      <c r="B937" s="570"/>
      <c r="C937" s="571"/>
      <c r="D937" s="1601"/>
      <c r="E937" s="1601"/>
      <c r="F937" s="1601"/>
      <c r="G937" s="572"/>
      <c r="H937" s="404"/>
      <c r="I937" s="404"/>
    </row>
    <row r="938" spans="1:9" ht="14.25" customHeight="1">
      <c r="A938" s="570"/>
      <c r="B938" s="570"/>
      <c r="C938" s="571"/>
      <c r="D938" s="1601"/>
      <c r="E938" s="1601"/>
      <c r="F938" s="1601"/>
      <c r="G938" s="572"/>
      <c r="H938" s="404"/>
      <c r="I938" s="404"/>
    </row>
    <row r="939" spans="1:9" ht="14.25" customHeight="1">
      <c r="A939" s="570"/>
      <c r="B939" s="570"/>
      <c r="C939" s="571"/>
      <c r="D939" s="1601"/>
      <c r="E939" s="1601"/>
      <c r="F939" s="1601"/>
      <c r="G939" s="572"/>
      <c r="H939" s="404"/>
      <c r="I939" s="404"/>
    </row>
    <row r="940" spans="1:9" ht="14.25" customHeight="1">
      <c r="A940" s="570"/>
      <c r="B940" s="570"/>
      <c r="C940" s="571"/>
      <c r="D940" s="638"/>
      <c r="F940" s="572"/>
      <c r="G940" s="572"/>
      <c r="H940" s="404"/>
      <c r="I940" s="404"/>
    </row>
    <row r="941" spans="1:9" s="707" customFormat="1" ht="14.25">
      <c r="A941" s="570"/>
      <c r="B941" s="950" t="s">
        <v>85</v>
      </c>
      <c r="C941" s="571"/>
      <c r="D941" s="1642" t="s">
        <v>1855</v>
      </c>
      <c r="E941" s="1642"/>
      <c r="F941" s="1642"/>
      <c r="G941" s="572"/>
      <c r="H941" s="770"/>
    </row>
    <row r="942" spans="1:9" s="707" customFormat="1" ht="14.25">
      <c r="A942" s="570"/>
      <c r="B942" s="570"/>
      <c r="C942" s="571"/>
      <c r="D942" s="1642"/>
      <c r="E942" s="1642"/>
      <c r="F942" s="1642"/>
      <c r="G942" s="572"/>
      <c r="H942" s="770"/>
    </row>
    <row r="943" spans="1:9" s="707" customFormat="1" ht="14.25">
      <c r="A943" s="570"/>
      <c r="B943" s="570"/>
      <c r="C943" s="571"/>
      <c r="D943" s="1642"/>
      <c r="E943" s="1642"/>
      <c r="F943" s="1642"/>
      <c r="G943" s="572"/>
      <c r="H943" s="770"/>
    </row>
    <row r="944" spans="1:9" s="707" customFormat="1" ht="14.25">
      <c r="A944" s="570"/>
      <c r="B944" s="570"/>
      <c r="C944" s="571"/>
      <c r="D944" s="1642"/>
      <c r="E944" s="1642"/>
      <c r="F944" s="1642"/>
      <c r="G944" s="572"/>
      <c r="H944" s="770"/>
    </row>
    <row r="945" spans="1:9" s="707" customFormat="1" ht="14.25">
      <c r="A945" s="570"/>
      <c r="B945" s="570"/>
      <c r="C945" s="571"/>
      <c r="D945" s="330"/>
      <c r="E945" s="329"/>
      <c r="F945" s="572"/>
      <c r="G945" s="572"/>
      <c r="H945" s="770"/>
    </row>
    <row r="946" spans="1:9" ht="14.25" customHeight="1">
      <c r="A946" s="33"/>
      <c r="B946" s="33"/>
      <c r="C946" s="322"/>
      <c r="D946" s="1543" t="s">
        <v>1856</v>
      </c>
      <c r="E946" s="1543"/>
      <c r="F946" s="1543"/>
      <c r="G946" s="572"/>
      <c r="H946" s="404"/>
      <c r="I946" s="404"/>
    </row>
    <row r="947" spans="1:9" ht="14.25" customHeight="1">
      <c r="A947" s="355"/>
      <c r="B947" s="355"/>
      <c r="C947" s="322"/>
      <c r="D947" s="1543"/>
      <c r="E947" s="1543"/>
      <c r="F947" s="1543"/>
      <c r="G947" s="572"/>
      <c r="H947" s="404"/>
      <c r="I947" s="404"/>
    </row>
    <row r="948" spans="1:9" ht="14.25" customHeight="1">
      <c r="A948" s="355"/>
      <c r="B948" s="355"/>
      <c r="C948" s="322"/>
      <c r="D948" s="6"/>
      <c r="E948" s="296"/>
      <c r="F948" s="296"/>
      <c r="G948" s="572"/>
      <c r="H948" s="404"/>
      <c r="I948" s="404"/>
    </row>
    <row r="949" spans="1:9" ht="14.25">
      <c r="A949" s="413"/>
      <c r="B949" s="950" t="s">
        <v>85</v>
      </c>
      <c r="C949" s="14"/>
      <c r="D949" s="1543" t="s">
        <v>1857</v>
      </c>
      <c r="E949" s="1543"/>
      <c r="F949" s="1543"/>
    </row>
    <row r="950" spans="1:9" ht="12.75">
      <c r="A950" s="140"/>
      <c r="B950" s="140"/>
      <c r="C950" s="14"/>
      <c r="D950" s="1543"/>
      <c r="E950" s="1543"/>
      <c r="F950" s="1543"/>
    </row>
    <row r="951" spans="1:9" ht="14.25" customHeight="1">
      <c r="A951" s="355"/>
      <c r="B951" s="355"/>
      <c r="C951" s="322"/>
      <c r="D951" s="6"/>
      <c r="E951" s="296"/>
      <c r="F951" s="296"/>
      <c r="G951" s="572"/>
      <c r="H951" s="404"/>
      <c r="I951" s="404"/>
    </row>
    <row r="952" spans="1:9" ht="14.25" customHeight="1">
      <c r="A952" s="415"/>
      <c r="B952" s="415"/>
      <c r="C952" s="299"/>
      <c r="D952" s="1606" t="s">
        <v>1846</v>
      </c>
      <c r="E952" s="1606"/>
      <c r="F952" s="1606"/>
      <c r="G952" s="572"/>
      <c r="H952" s="404"/>
      <c r="I952" s="404"/>
    </row>
    <row r="953" spans="1:9" ht="14.25" customHeight="1">
      <c r="A953" s="415"/>
      <c r="B953" s="415"/>
      <c r="C953" s="299"/>
      <c r="D953" s="1017"/>
      <c r="E953" s="282"/>
      <c r="F953" s="296"/>
      <c r="G953" s="572"/>
      <c r="H953" s="404"/>
      <c r="I953" s="404"/>
    </row>
    <row r="954" spans="1:9" ht="14.45" customHeight="1">
      <c r="A954" s="413"/>
      <c r="B954" s="950" t="s">
        <v>85</v>
      </c>
      <c r="C954" s="322"/>
      <c r="D954" s="1558" t="s">
        <v>1845</v>
      </c>
      <c r="E954" s="1558"/>
      <c r="F954" s="1558"/>
      <c r="G954" s="572"/>
      <c r="H954" s="404"/>
      <c r="I954" s="404"/>
    </row>
    <row r="955" spans="1:9" ht="12.75">
      <c r="A955" s="355"/>
      <c r="B955" s="355"/>
      <c r="C955" s="322"/>
      <c r="D955" s="1558"/>
      <c r="E955" s="1558"/>
      <c r="F955" s="1558"/>
      <c r="G955" s="572"/>
      <c r="H955" s="404"/>
      <c r="I955" s="404"/>
    </row>
    <row r="956" spans="1:9" ht="12.75">
      <c r="A956" s="355"/>
      <c r="B956" s="355"/>
      <c r="C956" s="322"/>
      <c r="D956" s="1558"/>
      <c r="E956" s="1558"/>
      <c r="F956" s="1558"/>
      <c r="G956" s="572"/>
      <c r="H956" s="404"/>
      <c r="I956" s="404"/>
    </row>
    <row r="957" spans="1:9" ht="12.75">
      <c r="A957" s="355"/>
      <c r="B957" s="355"/>
      <c r="C957" s="322"/>
      <c r="D957" s="1558"/>
      <c r="E957" s="1558"/>
      <c r="F957" s="1558"/>
      <c r="G957" s="572"/>
      <c r="H957" s="404"/>
      <c r="I957" s="404"/>
    </row>
    <row r="958" spans="1:9" ht="12.75">
      <c r="A958" s="355"/>
      <c r="B958" s="355"/>
      <c r="C958" s="322"/>
      <c r="D958" s="1558"/>
      <c r="E958" s="1558"/>
      <c r="F958" s="1558"/>
      <c r="G958" s="572"/>
      <c r="H958" s="404"/>
      <c r="I958" s="404"/>
    </row>
    <row r="959" spans="1:9" ht="12.75">
      <c r="A959" s="355"/>
      <c r="B959" s="355"/>
      <c r="C959" s="322"/>
      <c r="D959" s="1558"/>
      <c r="E959" s="1558"/>
      <c r="F959" s="1558"/>
      <c r="G959" s="572"/>
      <c r="H959" s="404"/>
      <c r="I959" s="404"/>
    </row>
    <row r="960" spans="1:9" ht="12.75">
      <c r="A960" s="355"/>
      <c r="B960" s="355"/>
      <c r="C960" s="322"/>
      <c r="D960" s="1019"/>
      <c r="E960" s="1019"/>
      <c r="F960" s="1019"/>
      <c r="G960" s="572"/>
      <c r="H960" s="404"/>
      <c r="I960" s="404"/>
    </row>
    <row r="961" spans="1:9" ht="14.45" customHeight="1">
      <c r="A961" s="413"/>
      <c r="B961" s="950" t="s">
        <v>85</v>
      </c>
      <c r="C961" s="322"/>
      <c r="D961" s="1558" t="s">
        <v>1844</v>
      </c>
      <c r="E961" s="1558"/>
      <c r="F961" s="1558"/>
      <c r="G961" s="572"/>
      <c r="H961" s="404"/>
      <c r="I961" s="404"/>
    </row>
    <row r="962" spans="1:9" ht="12.75">
      <c r="A962" s="355"/>
      <c r="B962" s="355"/>
      <c r="C962" s="322"/>
      <c r="D962" s="1558"/>
      <c r="E962" s="1558"/>
      <c r="F962" s="1558"/>
      <c r="G962" s="572"/>
      <c r="H962" s="404"/>
      <c r="I962" s="404"/>
    </row>
    <row r="963" spans="1:9" ht="12.75">
      <c r="A963" s="355"/>
      <c r="B963" s="355"/>
      <c r="C963" s="322"/>
      <c r="D963" s="1558"/>
      <c r="E963" s="1558"/>
      <c r="F963" s="1558"/>
      <c r="G963" s="572"/>
      <c r="H963" s="404"/>
      <c r="I963" s="404"/>
    </row>
    <row r="964" spans="1:9" ht="12.75">
      <c r="A964" s="355"/>
      <c r="B964" s="355"/>
      <c r="C964" s="322"/>
      <c r="D964" s="1558"/>
      <c r="E964" s="1558"/>
      <c r="F964" s="1558"/>
      <c r="G964" s="572"/>
      <c r="H964" s="404"/>
      <c r="I964" s="404"/>
    </row>
    <row r="965" spans="1:9" ht="12.75">
      <c r="A965" s="355"/>
      <c r="B965" s="355"/>
      <c r="C965" s="322"/>
      <c r="D965" s="1558"/>
      <c r="E965" s="1558"/>
      <c r="F965" s="1558"/>
      <c r="G965" s="572"/>
      <c r="H965" s="404"/>
      <c r="I965" s="404"/>
    </row>
    <row r="966" spans="1:9" ht="12.75">
      <c r="A966" s="355"/>
      <c r="B966" s="355"/>
      <c r="C966" s="322"/>
      <c r="D966" s="710"/>
      <c r="E966" s="296"/>
      <c r="F966" s="296"/>
      <c r="G966" s="572"/>
      <c r="H966" s="404"/>
      <c r="I966" s="404"/>
    </row>
    <row r="967" spans="1:9" ht="14.25">
      <c r="A967" s="413"/>
      <c r="B967" s="950" t="s">
        <v>85</v>
      </c>
      <c r="C967" s="322"/>
      <c r="D967" s="1558" t="s">
        <v>1847</v>
      </c>
      <c r="E967" s="1558"/>
      <c r="F967" s="1558"/>
      <c r="G967" s="572"/>
      <c r="H967" s="404"/>
      <c r="I967" s="404"/>
    </row>
    <row r="968" spans="1:9" ht="12.75">
      <c r="A968" s="355"/>
      <c r="B968" s="355"/>
      <c r="C968" s="322"/>
      <c r="D968" s="1558"/>
      <c r="E968" s="1558"/>
      <c r="F968" s="1558"/>
      <c r="G968" s="572"/>
      <c r="H968" s="404"/>
      <c r="I968" s="404"/>
    </row>
    <row r="969" spans="1:9" ht="12.75">
      <c r="A969" s="355"/>
      <c r="B969" s="355"/>
      <c r="C969" s="322"/>
      <c r="D969" s="1558"/>
      <c r="E969" s="1558"/>
      <c r="F969" s="1558"/>
      <c r="G969" s="572"/>
      <c r="H969" s="404"/>
      <c r="I969" s="404"/>
    </row>
    <row r="970" spans="1:9" ht="12.75">
      <c r="A970" s="355"/>
      <c r="B970" s="355"/>
      <c r="C970" s="322"/>
      <c r="D970" s="1558"/>
      <c r="E970" s="1558"/>
      <c r="F970" s="1558"/>
      <c r="G970" s="572"/>
      <c r="H970" s="404"/>
      <c r="I970" s="404"/>
    </row>
    <row r="971" spans="1:9" ht="12.75">
      <c r="A971" s="355"/>
      <c r="B971" s="355"/>
      <c r="C971" s="322"/>
      <c r="D971" s="1558"/>
      <c r="E971" s="1558"/>
      <c r="F971" s="1558"/>
      <c r="G971" s="572"/>
      <c r="H971" s="404"/>
      <c r="I971" s="404"/>
    </row>
    <row r="972" spans="1:9" ht="12.75">
      <c r="A972" s="355"/>
      <c r="B972" s="355"/>
      <c r="C972" s="322"/>
      <c r="D972" s="710"/>
      <c r="E972" s="296"/>
      <c r="F972" s="296"/>
      <c r="G972" s="572"/>
      <c r="H972" s="404"/>
      <c r="I972" s="404"/>
    </row>
    <row r="973" spans="1:9" ht="14.45" customHeight="1">
      <c r="A973" s="413"/>
      <c r="B973" s="950" t="s">
        <v>85</v>
      </c>
      <c r="C973" s="322"/>
      <c r="D973" s="1558" t="s">
        <v>1848</v>
      </c>
      <c r="E973" s="1558"/>
      <c r="F973" s="1558"/>
      <c r="G973" s="572"/>
      <c r="H973" s="404"/>
      <c r="I973" s="404"/>
    </row>
    <row r="974" spans="1:9" ht="12.75">
      <c r="A974" s="355"/>
      <c r="B974" s="355"/>
      <c r="C974" s="322"/>
      <c r="D974" s="1558"/>
      <c r="E974" s="1558"/>
      <c r="F974" s="1558"/>
      <c r="G974" s="572"/>
      <c r="H974" s="404"/>
      <c r="I974" s="404"/>
    </row>
    <row r="975" spans="1:9" ht="12.75">
      <c r="A975" s="355"/>
      <c r="B975" s="355"/>
      <c r="C975" s="322"/>
      <c r="D975" s="1558"/>
      <c r="E975" s="1558"/>
      <c r="F975" s="1558"/>
      <c r="G975" s="572"/>
      <c r="H975" s="404"/>
      <c r="I975" s="404"/>
    </row>
    <row r="976" spans="1:9" ht="12.75">
      <c r="A976" s="355"/>
      <c r="B976" s="355"/>
      <c r="C976" s="322"/>
      <c r="D976" s="1019"/>
      <c r="E976" s="1019"/>
      <c r="F976" s="1019"/>
      <c r="G976" s="572"/>
      <c r="H976" s="404"/>
      <c r="I976" s="404"/>
    </row>
    <row r="977" spans="1:9" ht="14.25">
      <c r="A977" s="413"/>
      <c r="B977" s="950" t="s">
        <v>85</v>
      </c>
      <c r="C977" s="322"/>
      <c r="D977" s="1558" t="s">
        <v>1849</v>
      </c>
      <c r="E977" s="1558"/>
      <c r="F977" s="1558"/>
      <c r="G977" s="572"/>
      <c r="H977" s="404"/>
      <c r="I977" s="404"/>
    </row>
    <row r="978" spans="1:9" ht="12.75">
      <c r="A978" s="355"/>
      <c r="B978" s="355"/>
      <c r="C978" s="322"/>
      <c r="D978" s="1558"/>
      <c r="E978" s="1558"/>
      <c r="F978" s="1558"/>
      <c r="G978" s="572"/>
      <c r="H978" s="404"/>
      <c r="I978" s="404"/>
    </row>
    <row r="979" spans="1:9" ht="12.75">
      <c r="A979" s="355"/>
      <c r="B979" s="355"/>
      <c r="C979" s="322"/>
      <c r="D979" s="710"/>
      <c r="E979" s="296"/>
      <c r="F979" s="296"/>
      <c r="G979" s="572"/>
      <c r="H979" s="404"/>
      <c r="I979" s="404"/>
    </row>
    <row r="980" spans="1:9" ht="12.75">
      <c r="A980" s="355"/>
      <c r="B980" s="950" t="s">
        <v>85</v>
      </c>
      <c r="C980" s="322"/>
      <c r="D980" s="1543" t="s">
        <v>1850</v>
      </c>
      <c r="E980" s="1543"/>
      <c r="F980" s="1543"/>
      <c r="G980" s="572"/>
      <c r="H980" s="404"/>
      <c r="I980" s="404"/>
    </row>
    <row r="981" spans="1:9" ht="12.75">
      <c r="A981" s="355"/>
      <c r="B981" s="355"/>
      <c r="C981" s="322"/>
      <c r="D981" s="1543"/>
      <c r="E981" s="1543"/>
      <c r="F981" s="1543"/>
      <c r="G981" s="572"/>
      <c r="H981" s="404"/>
      <c r="I981" s="404"/>
    </row>
    <row r="982" spans="1:9" ht="12.75">
      <c r="A982" s="355"/>
      <c r="B982" s="355"/>
      <c r="C982" s="322"/>
      <c r="D982" s="296"/>
      <c r="E982" s="296"/>
      <c r="F982" s="296"/>
      <c r="G982" s="572"/>
      <c r="H982" s="404"/>
      <c r="I982" s="404"/>
    </row>
    <row r="983" spans="1:9" ht="12.75">
      <c r="A983" s="355"/>
      <c r="B983" s="950" t="s">
        <v>85</v>
      </c>
      <c r="C983" s="322"/>
      <c r="D983" s="1643" t="s">
        <v>2003</v>
      </c>
      <c r="E983" s="1627"/>
      <c r="F983" s="1627"/>
      <c r="G983" s="572"/>
      <c r="H983" s="404"/>
      <c r="I983" s="404"/>
    </row>
    <row r="984" spans="1:9" ht="12.75">
      <c r="A984" s="355"/>
      <c r="B984" s="355"/>
      <c r="C984" s="322"/>
      <c r="D984" s="1643"/>
      <c r="E984" s="1627"/>
      <c r="F984" s="1627"/>
      <c r="G984" s="572"/>
      <c r="H984" s="404"/>
      <c r="I984" s="404"/>
    </row>
    <row r="985" spans="1:9" ht="12.75">
      <c r="A985" s="355"/>
      <c r="B985" s="355"/>
      <c r="C985" s="322"/>
      <c r="D985" s="1643"/>
      <c r="E985" s="1627"/>
      <c r="F985" s="1627"/>
      <c r="G985" s="572"/>
      <c r="H985" s="404"/>
      <c r="I985" s="404"/>
    </row>
    <row r="986" spans="1:9" ht="12.75">
      <c r="A986" s="355"/>
      <c r="B986" s="355"/>
      <c r="C986" s="322"/>
      <c r="D986" s="1627"/>
      <c r="E986" s="1627"/>
      <c r="F986" s="1627"/>
      <c r="G986" s="572"/>
      <c r="H986" s="404"/>
      <c r="I986" s="404"/>
    </row>
    <row r="987" spans="1:9" ht="12.75">
      <c r="A987" s="355"/>
      <c r="B987" s="355"/>
      <c r="C987" s="322"/>
      <c r="D987" s="287"/>
      <c r="E987" s="296"/>
      <c r="F987" s="296"/>
      <c r="G987" s="572"/>
      <c r="H987" s="404"/>
      <c r="I987" s="404"/>
    </row>
    <row r="988" spans="1:9" ht="12.75">
      <c r="A988" s="355"/>
      <c r="B988" s="950" t="s">
        <v>85</v>
      </c>
      <c r="C988" s="322"/>
      <c r="D988" s="1545" t="s">
        <v>1234</v>
      </c>
      <c r="E988" s="1545"/>
      <c r="F988" s="1545"/>
      <c r="G988" s="572"/>
      <c r="H988" s="404"/>
      <c r="I988" s="404"/>
    </row>
    <row r="989" spans="1:9" ht="12.75">
      <c r="A989" s="355"/>
      <c r="B989" s="355"/>
      <c r="C989" s="322"/>
      <c r="D989" s="287"/>
      <c r="E989" s="296"/>
      <c r="F989" s="296"/>
      <c r="G989" s="572"/>
      <c r="H989" s="404"/>
      <c r="I989" s="404"/>
    </row>
    <row r="990" spans="1:9" ht="12.75">
      <c r="A990" s="355"/>
      <c r="B990" s="950" t="s">
        <v>85</v>
      </c>
      <c r="C990" s="322"/>
      <c r="D990" s="1545" t="s">
        <v>1235</v>
      </c>
      <c r="E990" s="1545"/>
      <c r="F990" s="1545"/>
      <c r="G990" s="572"/>
      <c r="H990" s="404"/>
      <c r="I990" s="404"/>
    </row>
    <row r="991" spans="1:9" ht="12.75" customHeight="1">
      <c r="A991" s="355"/>
      <c r="B991" s="355"/>
      <c r="C991" s="322"/>
      <c r="D991" s="296"/>
      <c r="E991" s="296"/>
      <c r="F991" s="296"/>
      <c r="G991" s="572"/>
      <c r="H991" s="404"/>
      <c r="I991" s="404"/>
    </row>
    <row r="992" spans="1:9" ht="12.75">
      <c r="A992" s="355"/>
      <c r="B992" s="14"/>
      <c r="C992" s="322"/>
      <c r="D992" s="1550" t="s">
        <v>1657</v>
      </c>
      <c r="E992" s="1550"/>
      <c r="F992" s="1550"/>
      <c r="G992" s="572"/>
      <c r="H992" s="404"/>
      <c r="I992" s="404"/>
    </row>
    <row r="993" spans="1:9" ht="12.75">
      <c r="A993" s="355"/>
      <c r="B993" s="14"/>
      <c r="C993" s="322"/>
      <c r="D993" s="1017"/>
      <c r="E993" s="296"/>
      <c r="F993" s="296"/>
      <c r="G993" s="572"/>
      <c r="H993" s="404"/>
      <c r="I993" s="404"/>
    </row>
    <row r="994" spans="1:9" ht="14.25">
      <c r="A994" s="413"/>
      <c r="B994" s="950" t="s">
        <v>85</v>
      </c>
      <c r="C994" s="322"/>
      <c r="D994" s="1587" t="s">
        <v>1851</v>
      </c>
      <c r="E994" s="1587"/>
      <c r="F994" s="1587"/>
      <c r="G994" s="572"/>
      <c r="H994" s="404"/>
      <c r="I994" s="404"/>
    </row>
    <row r="995" spans="1:9" ht="12.75">
      <c r="A995" s="355"/>
      <c r="B995" s="355"/>
      <c r="C995" s="322"/>
      <c r="D995" s="1587"/>
      <c r="E995" s="1587"/>
      <c r="F995" s="1587"/>
      <c r="G995" s="572"/>
      <c r="H995" s="404"/>
      <c r="I995" s="404"/>
    </row>
    <row r="996" spans="1:9" ht="12.75">
      <c r="A996" s="355"/>
      <c r="B996" s="355"/>
      <c r="C996" s="322"/>
      <c r="D996" s="1587"/>
      <c r="E996" s="1587"/>
      <c r="F996" s="1587"/>
      <c r="G996" s="572"/>
      <c r="H996" s="404"/>
      <c r="I996" s="404"/>
    </row>
    <row r="997" spans="1:9" ht="12.75">
      <c r="A997" s="355"/>
      <c r="B997" s="355"/>
      <c r="C997" s="322"/>
      <c r="D997" s="1587"/>
      <c r="E997" s="1587"/>
      <c r="F997" s="1587"/>
      <c r="G997" s="572"/>
      <c r="H997" s="404"/>
      <c r="I997" s="404"/>
    </row>
    <row r="998" spans="1:9" ht="12.75">
      <c r="A998" s="355"/>
      <c r="B998" s="355"/>
      <c r="C998" s="322"/>
      <c r="D998" s="1587"/>
      <c r="E998" s="1587"/>
      <c r="F998" s="1587"/>
      <c r="G998" s="572"/>
      <c r="H998" s="404"/>
      <c r="I998" s="404"/>
    </row>
    <row r="999" spans="1:9" ht="12.75">
      <c r="A999" s="355"/>
      <c r="B999" s="355"/>
      <c r="C999" s="322"/>
      <c r="E999" s="282"/>
      <c r="F999" s="282"/>
      <c r="G999" s="572"/>
      <c r="H999" s="404"/>
      <c r="I999" s="404"/>
    </row>
    <row r="1000" spans="1:9" ht="14.25">
      <c r="A1000" s="413"/>
      <c r="B1000" s="950" t="s">
        <v>85</v>
      </c>
      <c r="C1000" s="322"/>
      <c r="D1000" s="1587" t="s">
        <v>1852</v>
      </c>
      <c r="E1000" s="1587"/>
      <c r="F1000" s="1587"/>
      <c r="G1000" s="572"/>
      <c r="H1000" s="404"/>
      <c r="I1000" s="404"/>
    </row>
    <row r="1001" spans="1:9" ht="12.75">
      <c r="A1001" s="355"/>
      <c r="B1001" s="355"/>
      <c r="C1001" s="322"/>
      <c r="D1001" s="1587"/>
      <c r="E1001" s="1587"/>
      <c r="F1001" s="1587"/>
      <c r="G1001" s="572"/>
      <c r="H1001" s="404"/>
      <c r="I1001" s="404"/>
    </row>
    <row r="1002" spans="1:9" ht="12.75">
      <c r="A1002" s="355"/>
      <c r="B1002" s="355"/>
      <c r="C1002" s="322"/>
      <c r="D1002" s="1587"/>
      <c r="E1002" s="1587"/>
      <c r="F1002" s="1587"/>
      <c r="G1002" s="572"/>
      <c r="H1002" s="404"/>
      <c r="I1002" s="404"/>
    </row>
    <row r="1003" spans="1:9" ht="12.75">
      <c r="A1003" s="355"/>
      <c r="B1003" s="355"/>
      <c r="C1003" s="322"/>
      <c r="D1003" s="1587"/>
      <c r="E1003" s="1587"/>
      <c r="F1003" s="1587"/>
      <c r="G1003" s="572"/>
      <c r="H1003" s="404"/>
      <c r="I1003" s="404"/>
    </row>
    <row r="1004" spans="1:9" ht="12.75">
      <c r="A1004" s="355"/>
      <c r="B1004" s="355"/>
      <c r="C1004" s="322"/>
      <c r="D1004" s="1587"/>
      <c r="E1004" s="1587"/>
      <c r="F1004" s="158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50" t="s">
        <v>1658</v>
      </c>
      <c r="E1006" s="1550"/>
      <c r="F1006" s="1550"/>
      <c r="G1006" s="572"/>
      <c r="H1006" s="404"/>
      <c r="I1006" s="404"/>
    </row>
    <row r="1007" spans="1:9" ht="12.75">
      <c r="A1007" s="355"/>
      <c r="B1007" s="355"/>
      <c r="C1007" s="322"/>
      <c r="D1007" s="1017"/>
      <c r="E1007" s="296"/>
      <c r="F1007" s="296"/>
      <c r="G1007" s="572"/>
      <c r="H1007" s="404"/>
      <c r="I1007" s="404"/>
    </row>
    <row r="1008" spans="1:9" ht="14.25">
      <c r="A1008" s="413"/>
      <c r="B1008" s="950" t="s">
        <v>85</v>
      </c>
      <c r="C1008" s="322"/>
      <c r="D1008" s="1587" t="s">
        <v>1858</v>
      </c>
      <c r="E1008" s="1587"/>
      <c r="F1008" s="1587"/>
      <c r="G1008" s="572"/>
      <c r="H1008" s="404"/>
      <c r="I1008" s="404"/>
    </row>
    <row r="1009" spans="1:9" ht="12.75">
      <c r="A1009" s="355"/>
      <c r="B1009" s="355"/>
      <c r="C1009" s="322"/>
      <c r="D1009" s="1587"/>
      <c r="E1009" s="1587"/>
      <c r="F1009" s="1587"/>
      <c r="G1009" s="572"/>
      <c r="H1009" s="404"/>
      <c r="I1009" s="404"/>
    </row>
    <row r="1010" spans="1:9" ht="12.75">
      <c r="A1010" s="355"/>
      <c r="B1010" s="355"/>
      <c r="C1010" s="322"/>
      <c r="D1010" s="1587"/>
      <c r="E1010" s="1587"/>
      <c r="F1010" s="1587"/>
      <c r="G1010" s="572"/>
      <c r="H1010" s="404"/>
      <c r="I1010" s="404"/>
    </row>
    <row r="1011" spans="1:9" ht="12.75">
      <c r="A1011" s="355"/>
      <c r="B1011" s="355"/>
      <c r="C1011" s="322"/>
      <c r="E1011" s="282"/>
      <c r="F1011" s="282"/>
      <c r="G1011" s="572"/>
      <c r="H1011" s="404"/>
      <c r="I1011" s="404"/>
    </row>
    <row r="1012" spans="1:9" ht="14.25">
      <c r="A1012" s="413"/>
      <c r="B1012" s="950" t="s">
        <v>85</v>
      </c>
      <c r="C1012" s="322"/>
      <c r="D1012" s="1587" t="s">
        <v>1859</v>
      </c>
      <c r="E1012" s="1587"/>
      <c r="F1012" s="1587"/>
      <c r="G1012" s="572"/>
      <c r="H1012" s="404"/>
      <c r="I1012" s="404"/>
    </row>
    <row r="1013" spans="1:9" ht="12.75">
      <c r="A1013" s="355"/>
      <c r="B1013" s="355"/>
      <c r="C1013" s="322"/>
      <c r="D1013" s="1587"/>
      <c r="E1013" s="1587"/>
      <c r="F1013" s="1587"/>
      <c r="G1013" s="572"/>
      <c r="H1013" s="404"/>
      <c r="I1013" s="404"/>
    </row>
    <row r="1014" spans="1:9" ht="12.75">
      <c r="A1014" s="355"/>
      <c r="B1014" s="355"/>
      <c r="C1014" s="322"/>
      <c r="D1014" s="1587"/>
      <c r="E1014" s="1587"/>
      <c r="F1014" s="158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50" t="s">
        <v>1659</v>
      </c>
      <c r="E1016" s="1550"/>
      <c r="F1016" s="1550"/>
      <c r="G1016" s="572"/>
      <c r="H1016" s="404"/>
      <c r="I1016" s="404"/>
    </row>
    <row r="1017" spans="1:9" ht="12.75">
      <c r="A1017" s="355"/>
      <c r="B1017" s="355"/>
      <c r="C1017" s="322"/>
      <c r="D1017" s="1017"/>
      <c r="E1017" s="296"/>
      <c r="F1017" s="296"/>
      <c r="G1017" s="572"/>
      <c r="H1017" s="404"/>
      <c r="I1017" s="404"/>
    </row>
    <row r="1018" spans="1:9" ht="14.25" customHeight="1">
      <c r="A1018" s="413"/>
      <c r="B1018" s="950" t="s">
        <v>85</v>
      </c>
      <c r="C1018" s="322"/>
      <c r="D1018" s="1591" t="s">
        <v>1861</v>
      </c>
      <c r="E1018" s="1591"/>
      <c r="F1018" s="1591"/>
      <c r="G1018" s="477"/>
      <c r="H1018" s="480"/>
      <c r="I1018" s="480"/>
    </row>
    <row r="1019" spans="1:9" ht="12.75">
      <c r="A1019" s="355"/>
      <c r="B1019" s="355"/>
      <c r="C1019" s="322"/>
      <c r="D1019" s="1591"/>
      <c r="E1019" s="1591"/>
      <c r="F1019" s="1591"/>
      <c r="G1019" s="477"/>
      <c r="H1019" s="480"/>
      <c r="I1019" s="480"/>
    </row>
    <row r="1020" spans="1:9" ht="12.75">
      <c r="A1020" s="355"/>
      <c r="B1020" s="355"/>
      <c r="C1020" s="322"/>
      <c r="D1020" s="1591"/>
      <c r="E1020" s="1591"/>
      <c r="F1020" s="159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85</v>
      </c>
      <c r="C1022" s="322"/>
      <c r="D1022" s="1591" t="s">
        <v>1860</v>
      </c>
      <c r="E1022" s="1591"/>
      <c r="F1022" s="1591"/>
      <c r="G1022" s="480"/>
      <c r="H1022" s="404"/>
      <c r="I1022" s="404"/>
    </row>
    <row r="1023" spans="1:9" ht="12.75">
      <c r="A1023" s="355"/>
      <c r="B1023" s="355"/>
      <c r="C1023" s="322"/>
      <c r="D1023" s="1591"/>
      <c r="E1023" s="1591"/>
      <c r="F1023" s="1591"/>
      <c r="G1023" s="480"/>
      <c r="H1023" s="404"/>
      <c r="I1023" s="404"/>
    </row>
    <row r="1024" spans="1:9" ht="12.75">
      <c r="A1024" s="355"/>
      <c r="B1024" s="355"/>
      <c r="C1024" s="322"/>
      <c r="D1024" s="1591"/>
      <c r="E1024" s="1591"/>
      <c r="F1024" s="159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85</v>
      </c>
      <c r="C1026" s="322"/>
      <c r="D1026" s="1645" t="s">
        <v>1862</v>
      </c>
      <c r="E1026" s="1645"/>
      <c r="F1026" s="1645"/>
      <c r="G1026" s="564"/>
      <c r="H1026" s="404"/>
      <c r="I1026" s="404"/>
    </row>
    <row r="1027" spans="1:9" ht="12.75">
      <c r="A1027" s="355"/>
      <c r="B1027" s="355"/>
      <c r="C1027" s="322"/>
      <c r="D1027" s="1645"/>
      <c r="E1027" s="1645"/>
      <c r="F1027" s="1645"/>
      <c r="G1027" s="564"/>
      <c r="H1027" s="404"/>
      <c r="I1027" s="404"/>
    </row>
    <row r="1028" spans="1:9" ht="12.75">
      <c r="A1028" s="355"/>
      <c r="B1028" s="355"/>
      <c r="C1028" s="322"/>
      <c r="D1028" s="1645"/>
      <c r="E1028" s="1645"/>
      <c r="F1028" s="164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85</v>
      </c>
      <c r="C1030" s="322"/>
      <c r="D1030" s="1591" t="s">
        <v>1863</v>
      </c>
      <c r="E1030" s="1591"/>
      <c r="F1030" s="1591"/>
      <c r="G1030" s="564"/>
      <c r="H1030" s="564"/>
      <c r="I1030" s="564"/>
    </row>
    <row r="1031" spans="1:9" ht="12.75">
      <c r="A1031" s="355"/>
      <c r="B1031" s="355"/>
      <c r="C1031" s="322"/>
      <c r="D1031" s="1591"/>
      <c r="E1031" s="1591"/>
      <c r="F1031" s="1591"/>
      <c r="G1031" s="564"/>
      <c r="H1031" s="564"/>
      <c r="I1031" s="564"/>
    </row>
    <row r="1032" spans="1:9" ht="12.75">
      <c r="A1032" s="355"/>
      <c r="B1032" s="355"/>
      <c r="C1032" s="322"/>
      <c r="D1032" s="1591"/>
      <c r="E1032" s="1591"/>
      <c r="F1032" s="1591"/>
      <c r="G1032" s="564"/>
      <c r="H1032" s="564"/>
      <c r="I1032" s="564"/>
    </row>
    <row r="1033" spans="1:9" ht="14.25">
      <c r="A1033" s="413"/>
      <c r="B1033" s="413"/>
      <c r="C1033" s="322"/>
      <c r="D1033" s="287"/>
      <c r="E1033" s="296"/>
      <c r="F1033" s="296"/>
      <c r="G1033" s="572"/>
      <c r="H1033" s="404"/>
      <c r="I1033" s="404"/>
    </row>
    <row r="1034" spans="1:9" ht="12.75" customHeight="1">
      <c r="A1034" s="355"/>
      <c r="B1034" s="950" t="s">
        <v>85</v>
      </c>
      <c r="C1034" s="322"/>
      <c r="D1034" s="1591" t="s">
        <v>1864</v>
      </c>
      <c r="E1034" s="1591"/>
      <c r="F1034" s="1591"/>
      <c r="G1034" s="564"/>
      <c r="H1034" s="564"/>
      <c r="I1034" s="564"/>
    </row>
    <row r="1035" spans="1:9" ht="12.75">
      <c r="A1035" s="355"/>
      <c r="B1035" s="355"/>
      <c r="C1035" s="322"/>
      <c r="D1035" s="1591"/>
      <c r="E1035" s="1591"/>
      <c r="F1035" s="1591"/>
      <c r="G1035" s="564"/>
      <c r="H1035" s="564"/>
      <c r="I1035" s="564"/>
    </row>
    <row r="1036" spans="1:9" ht="12.75">
      <c r="A1036" s="355"/>
      <c r="B1036" s="355"/>
      <c r="C1036" s="322"/>
      <c r="D1036" s="1591"/>
      <c r="E1036" s="1591"/>
      <c r="F1036" s="1591"/>
      <c r="G1036" s="564"/>
      <c r="H1036" s="564"/>
      <c r="I1036" s="564"/>
    </row>
    <row r="1037" spans="1:9" ht="12.75">
      <c r="A1037" s="355"/>
      <c r="B1037" s="355"/>
      <c r="C1037" s="322"/>
      <c r="D1037" s="287"/>
      <c r="E1037" s="296"/>
      <c r="F1037" s="296"/>
      <c r="G1037" s="572"/>
      <c r="H1037" s="404"/>
      <c r="I1037" s="404"/>
    </row>
    <row r="1038" spans="1:9" ht="12.75" customHeight="1">
      <c r="A1038" s="355"/>
      <c r="B1038" s="950" t="s">
        <v>85</v>
      </c>
      <c r="C1038" s="322"/>
      <c r="D1038" s="1591" t="s">
        <v>1660</v>
      </c>
      <c r="E1038" s="1591"/>
      <c r="F1038" s="1591"/>
      <c r="G1038" s="477"/>
      <c r="H1038" s="404"/>
      <c r="I1038" s="404"/>
    </row>
    <row r="1039" spans="1:9" ht="12.75">
      <c r="A1039" s="355"/>
      <c r="B1039" s="355"/>
      <c r="C1039" s="322"/>
      <c r="D1039" s="1591"/>
      <c r="E1039" s="1591"/>
      <c r="F1039" s="1591"/>
      <c r="G1039" s="477"/>
      <c r="H1039" s="404"/>
      <c r="I1039" s="404"/>
    </row>
    <row r="1040" spans="1:9" ht="12.75">
      <c r="A1040" s="355"/>
      <c r="B1040" s="355"/>
      <c r="C1040" s="322"/>
      <c r="D1040" s="1591"/>
      <c r="E1040" s="1591"/>
      <c r="F1040" s="1591"/>
      <c r="G1040" s="477"/>
      <c r="H1040" s="404"/>
      <c r="I1040" s="404"/>
    </row>
    <row r="1041" spans="1:9" ht="12.75">
      <c r="A1041" s="355"/>
      <c r="B1041" s="355"/>
      <c r="C1041" s="322"/>
      <c r="D1041" s="477"/>
      <c r="E1041" s="477"/>
      <c r="F1041" s="477"/>
      <c r="G1041" s="477"/>
      <c r="H1041" s="404"/>
      <c r="I1041" s="404"/>
    </row>
    <row r="1042" spans="1:9" ht="12.75" customHeight="1">
      <c r="A1042" s="355"/>
      <c r="B1042" s="950" t="s">
        <v>85</v>
      </c>
      <c r="C1042" s="322"/>
      <c r="D1042" s="1591" t="s">
        <v>1661</v>
      </c>
      <c r="E1042" s="1591"/>
      <c r="F1042" s="1591"/>
      <c r="G1042" s="477"/>
      <c r="H1042" s="404"/>
      <c r="I1042" s="404"/>
    </row>
    <row r="1043" spans="1:9" ht="12.75">
      <c r="A1043" s="355"/>
      <c r="B1043" s="355"/>
      <c r="C1043" s="322"/>
      <c r="D1043" s="1591"/>
      <c r="E1043" s="1591"/>
      <c r="F1043" s="1591"/>
      <c r="G1043" s="477"/>
      <c r="H1043" s="404"/>
      <c r="I1043" s="404"/>
    </row>
    <row r="1044" spans="1:9" ht="12.75">
      <c r="A1044" s="355"/>
      <c r="B1044" s="355"/>
      <c r="C1044" s="322"/>
      <c r="D1044" s="1591"/>
      <c r="E1044" s="1591"/>
      <c r="F1044" s="1591"/>
      <c r="G1044" s="477"/>
      <c r="H1044" s="404"/>
      <c r="I1044" s="404"/>
    </row>
    <row r="1045" spans="1:9" ht="12.75">
      <c r="A1045" s="355"/>
      <c r="B1045" s="355"/>
      <c r="C1045" s="322"/>
      <c r="D1045" s="483"/>
      <c r="E1045" s="483"/>
      <c r="F1045" s="483"/>
      <c r="G1045" s="510"/>
      <c r="H1045" s="404"/>
      <c r="I1045" s="404"/>
    </row>
    <row r="1046" spans="1:9" ht="12.75" customHeight="1">
      <c r="A1046" s="579"/>
      <c r="B1046" s="950" t="s">
        <v>85</v>
      </c>
      <c r="C1046" s="405"/>
      <c r="D1046" s="1592" t="s">
        <v>1245</v>
      </c>
      <c r="E1046" s="1592"/>
      <c r="F1046" s="1592"/>
      <c r="G1046" s="948"/>
      <c r="H1046" s="404"/>
      <c r="I1046" s="404"/>
    </row>
    <row r="1047" spans="1:9" ht="12.75">
      <c r="A1047" s="579"/>
      <c r="B1047" s="579"/>
      <c r="C1047" s="405"/>
      <c r="D1047" s="1592"/>
      <c r="E1047" s="1592"/>
      <c r="F1047" s="1592"/>
      <c r="G1047" s="948"/>
      <c r="H1047" s="404"/>
      <c r="I1047" s="404"/>
    </row>
    <row r="1048" spans="1:9" ht="12.75">
      <c r="A1048" s="579"/>
      <c r="B1048" s="579"/>
      <c r="C1048" s="405"/>
      <c r="D1048" s="1592"/>
      <c r="E1048" s="1592"/>
      <c r="F1048" s="1592"/>
      <c r="G1048" s="948"/>
      <c r="H1048" s="404"/>
      <c r="I1048" s="404"/>
    </row>
    <row r="1049" spans="1:9" ht="12.75">
      <c r="A1049" s="579"/>
      <c r="B1049" s="579"/>
      <c r="C1049" s="405"/>
      <c r="D1049" s="1592"/>
      <c r="E1049" s="1592"/>
      <c r="F1049" s="1592"/>
      <c r="G1049" s="948"/>
      <c r="H1049" s="404"/>
      <c r="I1049" s="404"/>
    </row>
    <row r="1050" spans="1:9" ht="12.75">
      <c r="A1050" s="579"/>
      <c r="B1050" s="579"/>
      <c r="C1050" s="405"/>
      <c r="D1050" s="1592"/>
      <c r="E1050" s="1592"/>
      <c r="F1050" s="1592"/>
      <c r="G1050" s="948"/>
      <c r="H1050" s="404"/>
      <c r="I1050" s="404"/>
    </row>
    <row r="1051" spans="1:9" ht="12.75">
      <c r="A1051" s="579"/>
      <c r="B1051" s="579"/>
      <c r="C1051" s="405"/>
      <c r="D1051" s="1592"/>
      <c r="E1051" s="1592"/>
      <c r="F1051" s="1592"/>
      <c r="G1051" s="948"/>
      <c r="H1051" s="404"/>
      <c r="I1051" s="404"/>
    </row>
    <row r="1052" spans="1:9" ht="12.75">
      <c r="A1052" s="579"/>
      <c r="B1052" s="579"/>
      <c r="C1052" s="405"/>
      <c r="D1052" s="1592"/>
      <c r="E1052" s="1592"/>
      <c r="F1052" s="1592"/>
      <c r="G1052" s="948"/>
      <c r="H1052" s="404"/>
      <c r="I1052" s="404"/>
    </row>
    <row r="1053" spans="1:9" ht="12.75">
      <c r="A1053" s="579"/>
      <c r="B1053" s="579"/>
      <c r="C1053" s="405"/>
      <c r="D1053" s="1592"/>
      <c r="E1053" s="1592"/>
      <c r="F1053" s="1592"/>
      <c r="G1053" s="948"/>
      <c r="H1053" s="404"/>
      <c r="I1053" s="404"/>
    </row>
    <row r="1054" spans="1:9" ht="12.75">
      <c r="A1054" s="579"/>
      <c r="B1054" s="579"/>
      <c r="C1054" s="405"/>
      <c r="D1054" s="1592"/>
      <c r="E1054" s="1592"/>
      <c r="F1054" s="1592"/>
      <c r="G1054" s="948"/>
      <c r="H1054" s="404"/>
      <c r="I1054" s="404"/>
    </row>
    <row r="1055" spans="1:9" ht="12.75">
      <c r="A1055" s="579"/>
      <c r="B1055" s="579"/>
      <c r="C1055" s="405"/>
      <c r="D1055" s="1592"/>
      <c r="E1055" s="1592"/>
      <c r="F1055" s="1592"/>
      <c r="G1055" s="948"/>
      <c r="H1055" s="404"/>
      <c r="I1055" s="404"/>
    </row>
    <row r="1056" spans="1:9" ht="27.6" customHeight="1">
      <c r="A1056" s="579"/>
      <c r="B1056" s="579"/>
      <c r="C1056" s="405"/>
      <c r="D1056" s="1592"/>
      <c r="E1056" s="1592"/>
      <c r="F1056" s="159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50" t="s">
        <v>1662</v>
      </c>
      <c r="E1058" s="1550"/>
      <c r="F1058" s="1550"/>
      <c r="G1058" s="664"/>
      <c r="H1058" s="404"/>
      <c r="I1058" s="404"/>
    </row>
    <row r="1059" spans="1:9" ht="12.75" customHeight="1">
      <c r="A1059" s="355"/>
      <c r="B1059" s="355"/>
      <c r="C1059" s="322"/>
      <c r="D1059" s="1017"/>
      <c r="E1059" s="1014"/>
      <c r="F1059" s="1014"/>
      <c r="G1059" s="664"/>
      <c r="H1059" s="404"/>
      <c r="I1059" s="404"/>
    </row>
    <row r="1060" spans="1:9" ht="14.25">
      <c r="A1060" s="413"/>
      <c r="B1060" s="950" t="s">
        <v>85</v>
      </c>
      <c r="C1060" s="322"/>
      <c r="D1060" s="1543" t="s">
        <v>1865</v>
      </c>
      <c r="E1060" s="1543"/>
      <c r="F1060" s="1543"/>
      <c r="G1060" s="572"/>
      <c r="H1060" s="404"/>
      <c r="I1060" s="404"/>
    </row>
    <row r="1061" spans="1:9" ht="12.75">
      <c r="A1061" s="355"/>
      <c r="B1061" s="355"/>
      <c r="C1061" s="322"/>
      <c r="D1061" s="1543"/>
      <c r="E1061" s="1543"/>
      <c r="F1061" s="1543"/>
      <c r="G1061" s="572"/>
      <c r="H1061" s="404"/>
      <c r="I1061" s="404"/>
    </row>
    <row r="1062" spans="1:9" ht="12.75">
      <c r="A1062" s="355"/>
      <c r="B1062" s="355"/>
      <c r="C1062" s="322"/>
      <c r="D1062" s="1543"/>
      <c r="E1062" s="1543"/>
      <c r="F1062" s="1543"/>
      <c r="G1062" s="572"/>
      <c r="H1062" s="404"/>
      <c r="I1062" s="404"/>
    </row>
    <row r="1063" spans="1:9" ht="12.75">
      <c r="A1063" s="355"/>
      <c r="B1063" s="355"/>
      <c r="C1063" s="322"/>
      <c r="D1063" s="1543"/>
      <c r="E1063" s="1543"/>
      <c r="F1063" s="1543"/>
      <c r="G1063" s="572"/>
      <c r="H1063" s="404"/>
      <c r="I1063" s="404"/>
    </row>
    <row r="1064" spans="1:9" ht="12.75">
      <c r="A1064" s="355"/>
      <c r="B1064" s="355"/>
      <c r="C1064" s="322"/>
      <c r="D1064" s="296"/>
      <c r="E1064" s="296"/>
      <c r="F1064" s="296"/>
      <c r="G1064" s="572"/>
      <c r="H1064" s="404"/>
      <c r="I1064" s="404"/>
    </row>
    <row r="1065" spans="1:9" ht="14.25">
      <c r="A1065" s="413"/>
      <c r="B1065" s="950" t="s">
        <v>85</v>
      </c>
      <c r="C1065" s="322"/>
      <c r="D1065" s="1543" t="s">
        <v>1866</v>
      </c>
      <c r="E1065" s="1543"/>
      <c r="F1065" s="1543"/>
      <c r="G1065" s="572"/>
      <c r="H1065" s="404"/>
      <c r="I1065" s="404"/>
    </row>
    <row r="1066" spans="1:9" ht="12.75">
      <c r="A1066" s="355"/>
      <c r="B1066" s="355"/>
      <c r="C1066" s="322"/>
      <c r="D1066" s="1543"/>
      <c r="E1066" s="1543"/>
      <c r="F1066" s="1543"/>
      <c r="G1066" s="572"/>
      <c r="H1066" s="404"/>
      <c r="I1066" s="404"/>
    </row>
    <row r="1067" spans="1:9" ht="12.75">
      <c r="A1067" s="355"/>
      <c r="B1067" s="355"/>
      <c r="C1067" s="322"/>
      <c r="D1067" s="1543"/>
      <c r="E1067" s="1543"/>
      <c r="F1067" s="1543"/>
      <c r="G1067" s="572"/>
      <c r="H1067" s="404"/>
      <c r="I1067" s="404"/>
    </row>
    <row r="1068" spans="1:9" ht="12.75">
      <c r="A1068" s="355"/>
      <c r="B1068" s="355"/>
      <c r="C1068" s="322"/>
      <c r="D1068" s="1543"/>
      <c r="E1068" s="1543"/>
      <c r="F1068" s="1543"/>
      <c r="G1068" s="572"/>
      <c r="H1068" s="404"/>
      <c r="I1068" s="404"/>
    </row>
    <row r="1069" spans="1:9" ht="12.75">
      <c r="A1069" s="355"/>
      <c r="B1069" s="355"/>
      <c r="C1069" s="322"/>
      <c r="D1069" s="296"/>
      <c r="E1069" s="296"/>
      <c r="F1069" s="296"/>
      <c r="G1069" s="572"/>
    </row>
    <row r="1070" spans="1:9" ht="12.75">
      <c r="A1070" s="355"/>
      <c r="B1070" s="950" t="s">
        <v>85</v>
      </c>
      <c r="C1070" s="322"/>
      <c r="D1070" s="1611" t="s">
        <v>1867</v>
      </c>
      <c r="E1070" s="1611"/>
      <c r="F1070" s="1611"/>
      <c r="G1070" s="572"/>
    </row>
    <row r="1071" spans="1:9" ht="12.75">
      <c r="A1071" s="355"/>
      <c r="B1071" s="355"/>
      <c r="C1071" s="322"/>
      <c r="D1071" s="1611"/>
      <c r="E1071" s="1611"/>
      <c r="F1071" s="1611"/>
      <c r="G1071" s="572"/>
    </row>
    <row r="1072" spans="1:9" ht="12.75">
      <c r="A1072" s="355"/>
      <c r="B1072" s="355"/>
      <c r="C1072" s="322"/>
      <c r="D1072" s="1611"/>
      <c r="E1072" s="1611"/>
      <c r="F1072" s="1611"/>
      <c r="G1072" s="572"/>
    </row>
    <row r="1073" spans="1:7" ht="12.75">
      <c r="A1073" s="355"/>
      <c r="B1073" s="355"/>
      <c r="C1073" s="322"/>
      <c r="D1073" s="296"/>
      <c r="E1073" s="296"/>
      <c r="F1073" s="296"/>
      <c r="G1073" s="572"/>
    </row>
    <row r="1074" spans="1:7" ht="14.25">
      <c r="A1074" s="413"/>
      <c r="B1074" s="950" t="s">
        <v>85</v>
      </c>
      <c r="C1074" s="680"/>
      <c r="D1074" s="1612" t="s">
        <v>1868</v>
      </c>
      <c r="E1074" s="1612"/>
      <c r="F1074" s="1612"/>
      <c r="G1074" s="712"/>
    </row>
    <row r="1075" spans="1:7" ht="12.75">
      <c r="A1075" s="679"/>
      <c r="B1075" s="679"/>
      <c r="C1075" s="680"/>
      <c r="D1075" s="1612"/>
      <c r="E1075" s="1612"/>
      <c r="F1075" s="1612"/>
      <c r="G1075" s="712"/>
    </row>
    <row r="1076" spans="1:7" ht="12.75">
      <c r="A1076" s="679"/>
      <c r="B1076" s="679"/>
      <c r="C1076" s="680"/>
      <c r="D1076" s="1612"/>
      <c r="E1076" s="1612"/>
      <c r="F1076" s="1612"/>
      <c r="G1076" s="712"/>
    </row>
    <row r="1077" spans="1:7" ht="12.75">
      <c r="A1077" s="355"/>
      <c r="B1077" s="355"/>
      <c r="C1077" s="322"/>
      <c r="D1077" s="296"/>
      <c r="E1077" s="296"/>
      <c r="F1077" s="296"/>
      <c r="G1077" s="572"/>
    </row>
    <row r="1078" spans="1:7" ht="12.75">
      <c r="A1078" s="14"/>
      <c r="B1078" s="14"/>
      <c r="C1078" s="322"/>
      <c r="D1078" s="1550" t="s">
        <v>1663</v>
      </c>
      <c r="E1078" s="1550"/>
      <c r="F1078" s="1550"/>
      <c r="G1078" s="572"/>
    </row>
    <row r="1079" spans="1:7" ht="12.75">
      <c r="A1079" s="14"/>
      <c r="B1079" s="14"/>
      <c r="C1079" s="322"/>
      <c r="D1079" s="1017"/>
      <c r="E1079" s="296"/>
      <c r="F1079" s="296"/>
      <c r="G1079" s="572"/>
    </row>
    <row r="1080" spans="1:7" ht="12.75">
      <c r="A1080" s="355"/>
      <c r="B1080" s="950" t="s">
        <v>85</v>
      </c>
      <c r="C1080" s="322"/>
      <c r="D1080" s="1587" t="s">
        <v>1869</v>
      </c>
      <c r="E1080" s="1587"/>
      <c r="F1080" s="1587"/>
      <c r="G1080" s="572"/>
    </row>
    <row r="1081" spans="1:7" ht="12.75">
      <c r="A1081" s="355"/>
      <c r="B1081" s="355"/>
      <c r="C1081" s="322"/>
      <c r="D1081" s="1587"/>
      <c r="E1081" s="1587"/>
      <c r="F1081" s="1587"/>
      <c r="G1081" s="572"/>
    </row>
    <row r="1082" spans="1:7" ht="12.75">
      <c r="A1082" s="355"/>
      <c r="B1082" s="355"/>
      <c r="C1082" s="322"/>
      <c r="D1082" s="1587"/>
      <c r="E1082" s="1587"/>
      <c r="F1082" s="1587"/>
      <c r="G1082" s="572"/>
    </row>
    <row r="1083" spans="1:7" ht="12.75">
      <c r="A1083" s="355"/>
      <c r="B1083" s="355"/>
      <c r="C1083" s="322"/>
      <c r="D1083" s="572"/>
      <c r="E1083" s="296"/>
      <c r="F1083" s="296"/>
      <c r="G1083" s="572"/>
    </row>
    <row r="1084" spans="1:7" ht="14.25">
      <c r="A1084" s="413"/>
      <c r="B1084" s="950" t="s">
        <v>85</v>
      </c>
      <c r="C1084" s="322"/>
      <c r="D1084" s="1587" t="s">
        <v>1870</v>
      </c>
      <c r="E1084" s="1587"/>
      <c r="F1084" s="1587"/>
      <c r="G1084" s="572"/>
    </row>
    <row r="1085" spans="1:7" ht="12.75">
      <c r="A1085" s="355"/>
      <c r="B1085" s="355"/>
      <c r="C1085" s="322"/>
      <c r="D1085" s="1587"/>
      <c r="E1085" s="1587"/>
      <c r="F1085" s="1587"/>
      <c r="G1085" s="572"/>
    </row>
    <row r="1086" spans="1:7" ht="12.75">
      <c r="A1086" s="355"/>
      <c r="B1086" s="355"/>
      <c r="C1086" s="322"/>
      <c r="D1086" s="1587"/>
      <c r="E1086" s="1587"/>
      <c r="F1086" s="1587"/>
      <c r="G1086" s="572"/>
    </row>
    <row r="1087" spans="1:7" ht="12.75">
      <c r="A1087" s="355"/>
      <c r="B1087" s="355"/>
      <c r="C1087" s="322"/>
      <c r="D1087" s="296"/>
      <c r="E1087" s="296"/>
      <c r="F1087" s="296"/>
      <c r="G1087" s="572"/>
    </row>
    <row r="1088" spans="1:7" ht="12.75">
      <c r="A1088" s="355"/>
      <c r="B1088" s="355"/>
      <c r="C1088" s="322"/>
      <c r="D1088" s="1550" t="s">
        <v>1236</v>
      </c>
      <c r="E1088" s="1550"/>
      <c r="F1088" s="1550"/>
      <c r="G1088" s="572"/>
    </row>
    <row r="1089" spans="1:7" ht="12.75">
      <c r="A1089" s="355"/>
      <c r="B1089" s="355"/>
      <c r="C1089" s="322"/>
      <c r="D1089" s="1545" t="s">
        <v>1664</v>
      </c>
      <c r="E1089" s="1545"/>
      <c r="F1089" s="1545"/>
      <c r="G1089" s="572"/>
    </row>
    <row r="1090" spans="1:7" ht="12.75">
      <c r="A1090" s="355"/>
      <c r="B1090" s="355"/>
      <c r="C1090" s="322"/>
      <c r="D1090" s="1018"/>
      <c r="E1090" s="296"/>
      <c r="F1090" s="296"/>
      <c r="G1090" s="572"/>
    </row>
    <row r="1091" spans="1:7" ht="14.25">
      <c r="A1091" s="413"/>
      <c r="B1091" s="950" t="s">
        <v>85</v>
      </c>
      <c r="C1091" s="322"/>
      <c r="D1091" s="1543" t="s">
        <v>1871</v>
      </c>
      <c r="E1091" s="1543"/>
      <c r="F1091" s="1543"/>
      <c r="G1091" s="572"/>
    </row>
    <row r="1092" spans="1:7" ht="12.75">
      <c r="A1092" s="355"/>
      <c r="B1092" s="355"/>
      <c r="C1092" s="322"/>
      <c r="D1092" s="1543"/>
      <c r="E1092" s="1543"/>
      <c r="F1092" s="1543"/>
      <c r="G1092" s="572"/>
    </row>
    <row r="1093" spans="1:7" ht="12.75">
      <c r="A1093" s="355"/>
      <c r="B1093" s="355"/>
      <c r="C1093" s="322"/>
      <c r="D1093" s="296"/>
      <c r="E1093" s="296"/>
      <c r="F1093" s="296"/>
      <c r="G1093" s="572"/>
    </row>
    <row r="1094" spans="1:7" ht="14.25">
      <c r="A1094" s="413"/>
      <c r="B1094" s="950" t="s">
        <v>85</v>
      </c>
      <c r="C1094" s="322"/>
      <c r="D1094" s="1543" t="s">
        <v>1872</v>
      </c>
      <c r="E1094" s="1543"/>
      <c r="F1094" s="1543"/>
      <c r="G1094" s="572"/>
    </row>
    <row r="1095" spans="1:7" ht="12.75">
      <c r="A1095" s="355"/>
      <c r="B1095" s="355"/>
      <c r="C1095" s="322"/>
      <c r="D1095" s="1543"/>
      <c r="E1095" s="1543"/>
      <c r="F1095" s="1543"/>
      <c r="G1095" s="572"/>
    </row>
    <row r="1096" spans="1:7" ht="12.75">
      <c r="A1096" s="355"/>
      <c r="B1096" s="355"/>
      <c r="C1096" s="322"/>
      <c r="D1096" s="282"/>
      <c r="E1096" s="296"/>
      <c r="F1096" s="296"/>
      <c r="G1096" s="572"/>
    </row>
    <row r="1097" spans="1:7" ht="12.75">
      <c r="A1097" s="355"/>
      <c r="B1097" s="355"/>
      <c r="C1097" s="322"/>
      <c r="D1097" s="1550" t="s">
        <v>1665</v>
      </c>
      <c r="E1097" s="1550"/>
      <c r="F1097" s="1550"/>
      <c r="G1097" s="572"/>
    </row>
    <row r="1098" spans="1:7" ht="12.75">
      <c r="A1098" s="355"/>
      <c r="B1098" s="355"/>
      <c r="C1098" s="322"/>
      <c r="D1098" s="1017"/>
      <c r="E1098" s="296"/>
      <c r="F1098" s="296"/>
      <c r="G1098" s="572"/>
    </row>
    <row r="1099" spans="1:7" ht="14.25">
      <c r="A1099" s="413"/>
      <c r="B1099" s="950" t="s">
        <v>85</v>
      </c>
      <c r="C1099" s="322"/>
      <c r="D1099" s="1543" t="s">
        <v>1873</v>
      </c>
      <c r="E1099" s="1543"/>
      <c r="F1099" s="1543"/>
      <c r="G1099" s="572"/>
    </row>
    <row r="1100" spans="1:7" ht="12.75">
      <c r="A1100" s="355"/>
      <c r="B1100" s="355"/>
      <c r="C1100" s="322"/>
      <c r="D1100" s="1543"/>
      <c r="E1100" s="1543"/>
      <c r="F1100" s="1543"/>
      <c r="G1100" s="572"/>
    </row>
    <row r="1101" spans="1:7" ht="12.75">
      <c r="A1101" s="355"/>
      <c r="B1101" s="355"/>
      <c r="C1101" s="322"/>
      <c r="D1101" s="1543"/>
      <c r="E1101" s="1543"/>
      <c r="F1101" s="1543"/>
      <c r="G1101" s="572"/>
    </row>
    <row r="1102" spans="1:7" ht="12.75">
      <c r="A1102" s="355"/>
      <c r="B1102" s="355"/>
      <c r="C1102" s="322"/>
      <c r="D1102" s="1543"/>
      <c r="E1102" s="1543"/>
      <c r="F1102" s="1543"/>
      <c r="G1102" s="572"/>
    </row>
    <row r="1103" spans="1:7" ht="12.75">
      <c r="A1103" s="355"/>
      <c r="B1103" s="355"/>
      <c r="C1103" s="322"/>
      <c r="D1103" s="1543"/>
      <c r="E1103" s="1543"/>
      <c r="F1103" s="1543"/>
      <c r="G1103" s="572"/>
    </row>
    <row r="1104" spans="1:7" ht="12.75">
      <c r="A1104" s="355"/>
      <c r="B1104" s="355"/>
      <c r="C1104" s="322"/>
      <c r="D1104" s="1543"/>
      <c r="E1104" s="1543"/>
      <c r="F1104" s="1543"/>
      <c r="G1104" s="572"/>
    </row>
    <row r="1105" spans="1:7" ht="12.75">
      <c r="A1105" s="355"/>
      <c r="B1105" s="355"/>
      <c r="C1105" s="322"/>
      <c r="D1105" s="1543"/>
      <c r="E1105" s="1543"/>
      <c r="F1105" s="1543"/>
      <c r="G1105" s="572"/>
    </row>
    <row r="1106" spans="1:7" ht="12.75">
      <c r="A1106" s="355"/>
      <c r="B1106" s="355"/>
      <c r="C1106" s="322"/>
      <c r="D1106" s="296"/>
      <c r="E1106" s="296"/>
      <c r="F1106" s="296"/>
      <c r="G1106" s="572"/>
    </row>
    <row r="1107" spans="1:7" ht="14.25">
      <c r="A1107" s="413"/>
      <c r="B1107" s="950" t="s">
        <v>85</v>
      </c>
      <c r="C1107" s="322"/>
      <c r="D1107" s="1543" t="s">
        <v>1874</v>
      </c>
      <c r="E1107" s="1543"/>
      <c r="F1107" s="1543"/>
      <c r="G1107" s="572"/>
    </row>
    <row r="1108" spans="1:7" ht="12.75">
      <c r="A1108" s="355"/>
      <c r="B1108" s="355"/>
      <c r="C1108" s="322"/>
      <c r="D1108" s="1543"/>
      <c r="E1108" s="1543"/>
      <c r="F1108" s="1543"/>
      <c r="G1108" s="572"/>
    </row>
    <row r="1109" spans="1:7" ht="12.75">
      <c r="A1109" s="355"/>
      <c r="B1109" s="355"/>
      <c r="C1109" s="322"/>
      <c r="D1109" s="1543"/>
      <c r="E1109" s="1543"/>
      <c r="F1109" s="1543"/>
      <c r="G1109" s="572"/>
    </row>
    <row r="1110" spans="1:7" ht="12.75">
      <c r="A1110" s="355"/>
      <c r="B1110" s="355"/>
      <c r="C1110" s="322"/>
      <c r="D1110" s="1543"/>
      <c r="E1110" s="1543"/>
      <c r="F1110" s="1543"/>
      <c r="G1110" s="572"/>
    </row>
    <row r="1111" spans="1:7" ht="12.75">
      <c r="A1111" s="355"/>
      <c r="B1111" s="355"/>
      <c r="C1111" s="322"/>
      <c r="D1111" s="1543"/>
      <c r="E1111" s="1543"/>
      <c r="F1111" s="1543"/>
      <c r="G1111" s="572"/>
    </row>
    <row r="1112" spans="1:7" ht="12.75">
      <c r="A1112" s="355"/>
      <c r="B1112" s="355"/>
      <c r="C1112" s="322"/>
      <c r="D1112" s="1543"/>
      <c r="E1112" s="1543"/>
      <c r="F1112" s="1543"/>
      <c r="G1112" s="572"/>
    </row>
    <row r="1113" spans="1:7" ht="12.75">
      <c r="A1113" s="355"/>
      <c r="B1113" s="355"/>
      <c r="C1113" s="322"/>
      <c r="D1113" s="1543"/>
      <c r="E1113" s="1543"/>
      <c r="F1113" s="1543"/>
      <c r="G1113" s="572"/>
    </row>
    <row r="1114" spans="1:7" ht="12.75">
      <c r="A1114" s="355"/>
      <c r="B1114" s="355"/>
      <c r="C1114" s="322"/>
      <c r="D1114" s="1132"/>
      <c r="E1114" s="1132"/>
      <c r="F1114" s="1132"/>
      <c r="G1114" s="572"/>
    </row>
    <row r="1115" spans="1:7" ht="12.4" customHeight="1">
      <c r="A1115" s="355"/>
      <c r="B1115" s="1134" t="s">
        <v>85</v>
      </c>
      <c r="C1115" s="322"/>
      <c r="D1115" s="1614" t="s">
        <v>2004</v>
      </c>
      <c r="E1115" s="1611"/>
      <c r="F1115" s="1611"/>
      <c r="G1115" s="572"/>
    </row>
    <row r="1116" spans="1:7" ht="12.4" customHeight="1">
      <c r="A1116" s="355"/>
      <c r="B1116" s="355"/>
      <c r="C1116" s="322"/>
      <c r="D1116" s="1611"/>
      <c r="E1116" s="1611"/>
      <c r="F1116" s="1611"/>
      <c r="G1116" s="572"/>
    </row>
    <row r="1117" spans="1:7" ht="12.75">
      <c r="A1117" s="355"/>
      <c r="B1117" s="355"/>
      <c r="C1117" s="322"/>
      <c r="D1117" s="1611"/>
      <c r="E1117" s="1611"/>
      <c r="F1117" s="1611"/>
      <c r="G1117" s="572"/>
    </row>
    <row r="1118" spans="1:7" ht="12.75">
      <c r="A1118" s="355"/>
      <c r="B1118" s="355"/>
      <c r="C1118" s="322"/>
      <c r="D1118" s="1133"/>
      <c r="E1118" s="1133"/>
      <c r="F1118" s="1133"/>
      <c r="G1118" s="572"/>
    </row>
    <row r="1119" spans="1:7" ht="12.75">
      <c r="A1119" s="140"/>
      <c r="B1119" s="140"/>
      <c r="C1119" s="14"/>
      <c r="D1119" s="1550" t="s">
        <v>1666</v>
      </c>
      <c r="E1119" s="1550"/>
      <c r="F1119" s="1550"/>
    </row>
    <row r="1120" spans="1:7" ht="12.75">
      <c r="A1120" s="1022"/>
      <c r="B1120" s="1022"/>
      <c r="C1120" s="14"/>
      <c r="D1120" s="1017"/>
      <c r="E1120" s="282"/>
      <c r="F1120" s="282"/>
    </row>
    <row r="1121" spans="1:7" ht="14.25">
      <c r="A1121" s="413"/>
      <c r="B1121" s="950" t="s">
        <v>85</v>
      </c>
      <c r="C1121" s="14"/>
      <c r="D1121" s="1587" t="s">
        <v>1875</v>
      </c>
      <c r="E1121" s="1587"/>
      <c r="F1121" s="1587"/>
    </row>
    <row r="1122" spans="1:7" ht="12.75">
      <c r="A1122" s="140"/>
      <c r="B1122" s="140"/>
      <c r="C1122" s="14"/>
      <c r="D1122" s="1587"/>
      <c r="E1122" s="1587"/>
      <c r="F1122" s="1587"/>
    </row>
    <row r="1123" spans="1:7" ht="12.75">
      <c r="A1123" s="140"/>
      <c r="B1123" s="140"/>
      <c r="C1123" s="14"/>
      <c r="E1123" s="282"/>
      <c r="F1123" s="282"/>
    </row>
    <row r="1124" spans="1:7" ht="14.25">
      <c r="A1124" s="413"/>
      <c r="B1124" s="950" t="s">
        <v>85</v>
      </c>
      <c r="C1124" s="14"/>
      <c r="D1124" s="1587" t="s">
        <v>1876</v>
      </c>
      <c r="E1124" s="1587"/>
      <c r="F1124" s="1587"/>
    </row>
    <row r="1125" spans="1:7" ht="12.75">
      <c r="A1125" s="140"/>
      <c r="B1125" s="140"/>
      <c r="C1125" s="14"/>
      <c r="D1125" s="1587"/>
      <c r="E1125" s="1587"/>
      <c r="F1125" s="1587"/>
    </row>
    <row r="1126" spans="1:7" ht="12.75">
      <c r="A1126" s="140"/>
      <c r="B1126" s="140"/>
      <c r="C1126" s="14"/>
      <c r="D1126" s="282"/>
      <c r="E1126" s="282"/>
      <c r="F1126" s="282"/>
    </row>
    <row r="1127" spans="1:7" ht="12.75">
      <c r="A1127" s="140"/>
      <c r="B1127" s="140"/>
      <c r="C1127" s="14"/>
      <c r="D1127" s="1550" t="s">
        <v>1667</v>
      </c>
      <c r="E1127" s="1550"/>
      <c r="F1127" s="1550"/>
    </row>
    <row r="1128" spans="1:7" ht="12.75">
      <c r="A1128" s="1022"/>
      <c r="B1128" s="1022"/>
      <c r="C1128" s="14"/>
      <c r="D1128" s="1017"/>
      <c r="E1128" s="282"/>
      <c r="F1128" s="282"/>
    </row>
    <row r="1129" spans="1:7" ht="14.25">
      <c r="A1129" s="413"/>
      <c r="B1129" s="950" t="s">
        <v>85</v>
      </c>
      <c r="C1129" s="14"/>
      <c r="D1129" s="1545" t="s">
        <v>1877</v>
      </c>
      <c r="E1129" s="1545"/>
      <c r="F1129" s="1545"/>
    </row>
    <row r="1130" spans="1:7" ht="12.75">
      <c r="A1130" s="140"/>
      <c r="B1130" s="140"/>
      <c r="C1130" s="14"/>
      <c r="D1130" s="282"/>
      <c r="E1130" s="282"/>
      <c r="F1130" s="282"/>
    </row>
    <row r="1131" spans="1:7" ht="14.25">
      <c r="A1131" s="413"/>
      <c r="B1131" s="950" t="s">
        <v>85</v>
      </c>
      <c r="C1131" s="14"/>
      <c r="D1131" s="1543" t="s">
        <v>1878</v>
      </c>
      <c r="E1131" s="1543"/>
      <c r="F1131" s="1543"/>
    </row>
    <row r="1132" spans="1:7" ht="14.25">
      <c r="A1132" s="413"/>
      <c r="B1132" s="413"/>
      <c r="C1132" s="14"/>
      <c r="D1132" s="1543"/>
      <c r="E1132" s="1543"/>
      <c r="F1132" s="1543"/>
    </row>
    <row r="1133" spans="1:7" ht="14.25">
      <c r="A1133" s="413"/>
      <c r="B1133" s="413"/>
      <c r="C1133" s="14"/>
      <c r="D1133" s="1026"/>
      <c r="E1133" s="1026"/>
      <c r="F1133" s="1026"/>
      <c r="G1133" s="2"/>
    </row>
    <row r="1134" spans="1:7" ht="12.75">
      <c r="A1134" s="1028"/>
      <c r="B1134" s="1028"/>
      <c r="C1134" s="14"/>
      <c r="D1134" s="1550" t="s">
        <v>1888</v>
      </c>
      <c r="E1134" s="1550"/>
      <c r="F1134" s="1550"/>
      <c r="G1134" s="2"/>
    </row>
    <row r="1135" spans="1:7" ht="12.75">
      <c r="A1135" s="1028"/>
      <c r="B1135" s="1028"/>
      <c r="C1135" s="14"/>
      <c r="D1135" s="1027"/>
      <c r="E1135" s="282"/>
      <c r="F1135" s="282"/>
      <c r="G1135" s="2"/>
    </row>
    <row r="1136" spans="1:7" ht="14.45" customHeight="1">
      <c r="A1136" s="413"/>
      <c r="B1136" s="1029" t="s">
        <v>85</v>
      </c>
      <c r="C1136" s="14"/>
      <c r="D1136" s="1542" t="s">
        <v>1984</v>
      </c>
      <c r="E1136" s="1543"/>
      <c r="F1136" s="1543"/>
      <c r="G1136" s="2"/>
    </row>
    <row r="1137" spans="1:7" ht="14.25">
      <c r="A1137" s="413"/>
      <c r="B1137" s="413"/>
      <c r="C1137" s="14"/>
      <c r="D1137" s="1543"/>
      <c r="E1137" s="1543"/>
      <c r="F1137" s="1543"/>
      <c r="G1137" s="2"/>
    </row>
    <row r="1138" spans="1:7" ht="14.25">
      <c r="A1138" s="413"/>
      <c r="B1138" s="413"/>
      <c r="C1138" s="14"/>
      <c r="D1138" s="1543"/>
      <c r="E1138" s="1543"/>
      <c r="F1138" s="1543"/>
      <c r="G1138" s="2"/>
    </row>
    <row r="1139" spans="1:7" ht="14.25">
      <c r="A1139" s="413"/>
      <c r="B1139" s="413"/>
      <c r="C1139" s="14"/>
      <c r="D1139" s="1543"/>
      <c r="E1139" s="1543"/>
      <c r="F1139" s="1543"/>
      <c r="G1139" s="2"/>
    </row>
    <row r="1140" spans="1:7" ht="14.25">
      <c r="A1140" s="413"/>
      <c r="B1140" s="413"/>
      <c r="C1140" s="14"/>
      <c r="D1140" s="1543"/>
      <c r="E1140" s="1543"/>
      <c r="F1140" s="1543"/>
      <c r="G1140" s="2"/>
    </row>
    <row r="1141" spans="1:7" ht="14.25">
      <c r="A1141" s="413"/>
      <c r="B1141" s="413"/>
      <c r="C1141" s="14"/>
      <c r="D1141" s="1543"/>
      <c r="E1141" s="1543"/>
      <c r="F1141" s="1543"/>
      <c r="G1141" s="2"/>
    </row>
    <row r="1142" spans="1:7" ht="14.25">
      <c r="A1142" s="413"/>
      <c r="B1142" s="413"/>
      <c r="C1142" s="14"/>
      <c r="D1142" s="1543"/>
      <c r="E1142" s="1543"/>
      <c r="F1142" s="1543"/>
      <c r="G1142" s="2"/>
    </row>
    <row r="1143" spans="1:7" ht="14.25">
      <c r="A1143" s="413"/>
      <c r="B1143" s="413"/>
      <c r="C1143" s="14"/>
      <c r="D1143" s="1543"/>
      <c r="E1143" s="1543"/>
      <c r="F1143" s="1543"/>
      <c r="G1143" s="2"/>
    </row>
    <row r="1144" spans="1:7" ht="14.25">
      <c r="A1144" s="413"/>
      <c r="B1144" s="413"/>
      <c r="C1144" s="14"/>
      <c r="D1144" s="1543"/>
      <c r="E1144" s="1543"/>
      <c r="F1144" s="1543"/>
      <c r="G1144" s="2"/>
    </row>
    <row r="1145" spans="1:7" ht="14.25">
      <c r="A1145" s="413"/>
      <c r="B1145" s="413"/>
      <c r="C1145" s="14"/>
      <c r="D1145" s="1543"/>
      <c r="E1145" s="1543"/>
      <c r="F1145" s="1543"/>
      <c r="G1145" s="2"/>
    </row>
    <row r="1146" spans="1:7" ht="14.25">
      <c r="A1146" s="413"/>
      <c r="B1146" s="413"/>
      <c r="C1146" s="14"/>
      <c r="D1146" s="1543"/>
      <c r="E1146" s="1543"/>
      <c r="F1146" s="1543"/>
      <c r="G1146" s="2"/>
    </row>
    <row r="1147" spans="1:7" ht="14.25">
      <c r="A1147" s="413"/>
      <c r="B1147" s="413"/>
      <c r="C1147" s="14"/>
      <c r="D1147" s="1543"/>
      <c r="E1147" s="1543"/>
      <c r="F1147" s="1543"/>
      <c r="G1147" s="2"/>
    </row>
    <row r="1148" spans="1:7" ht="14.25">
      <c r="A1148" s="413"/>
      <c r="B1148" s="413"/>
      <c r="C1148" s="14"/>
      <c r="D1148" s="1543"/>
      <c r="E1148" s="1543"/>
      <c r="F1148" s="1543"/>
      <c r="G1148" s="2"/>
    </row>
    <row r="1149" spans="1:7" ht="14.25">
      <c r="A1149" s="413"/>
      <c r="B1149" s="413"/>
      <c r="C1149" s="14"/>
      <c r="D1149" s="1543"/>
      <c r="E1149" s="1543"/>
      <c r="F1149" s="1543"/>
    </row>
    <row r="1150" spans="1:7" ht="12.75">
      <c r="A1150" s="140"/>
      <c r="B1150" s="140"/>
      <c r="C1150" s="14"/>
      <c r="D1150" s="282"/>
      <c r="E1150" s="282"/>
      <c r="F1150" s="282"/>
    </row>
    <row r="1151" spans="1:7" ht="12.75">
      <c r="A1151" s="1559" t="s">
        <v>1560</v>
      </c>
      <c r="B1151" s="1559"/>
      <c r="C1151" s="1559"/>
      <c r="D1151" s="1559"/>
      <c r="E1151" s="1559"/>
      <c r="F1151" s="1559"/>
      <c r="G1151" s="1559"/>
    </row>
    <row r="1152" spans="1:7" ht="12.75">
      <c r="A1152" s="143"/>
      <c r="B1152" s="143"/>
      <c r="C1152" s="14"/>
      <c r="D1152" s="282"/>
      <c r="E1152" s="282"/>
      <c r="F1152" s="282"/>
    </row>
    <row r="1153" spans="1:7" ht="12.75">
      <c r="A1153" s="140"/>
      <c r="B1153" s="140"/>
      <c r="C1153" s="322"/>
      <c r="D1153" s="1550" t="s">
        <v>1879</v>
      </c>
      <c r="E1153" s="1550"/>
      <c r="F1153" s="1550"/>
    </row>
    <row r="1154" spans="1:7" ht="12.75">
      <c r="A1154" s="414"/>
      <c r="B1154" s="414"/>
      <c r="C1154" s="298"/>
      <c r="D1154" s="1647" t="s">
        <v>1671</v>
      </c>
      <c r="E1154" s="1545"/>
      <c r="F1154" s="1545"/>
    </row>
    <row r="1155" spans="1:7" ht="12.75">
      <c r="A1155" s="414"/>
      <c r="B1155" s="414"/>
      <c r="C1155" s="298"/>
      <c r="D1155" s="282"/>
      <c r="E1155" s="282"/>
      <c r="F1155" s="296"/>
      <c r="G1155" s="2"/>
    </row>
    <row r="1156" spans="1:7" ht="13.7" customHeight="1">
      <c r="A1156" s="140"/>
      <c r="B1156" s="950" t="s">
        <v>85</v>
      </c>
      <c r="C1156" s="14"/>
      <c r="D1156" s="1613" t="s">
        <v>1985</v>
      </c>
      <c r="E1156" s="1613"/>
      <c r="F1156" s="1613"/>
      <c r="G1156" s="2"/>
    </row>
    <row r="1157" spans="1:7" ht="12.75">
      <c r="A1157" s="140"/>
      <c r="B1157" s="140"/>
      <c r="C1157" s="14"/>
      <c r="D1157" s="1613"/>
      <c r="E1157" s="1613"/>
      <c r="F1157" s="1613"/>
      <c r="G1157" s="2"/>
    </row>
    <row r="1158" spans="1:7" ht="12.75">
      <c r="A1158" s="140"/>
      <c r="B1158" s="140"/>
      <c r="C1158" s="14"/>
      <c r="D1158" s="1613"/>
      <c r="E1158" s="1613"/>
      <c r="F1158" s="1613"/>
      <c r="G1158" s="2"/>
    </row>
    <row r="1159" spans="1:7" ht="12.75">
      <c r="A1159" s="150"/>
      <c r="B1159" s="150"/>
      <c r="D1159" s="1613"/>
      <c r="E1159" s="1613"/>
      <c r="F1159" s="1613"/>
      <c r="G1159" s="2"/>
    </row>
    <row r="1160" spans="1:7" ht="12.75">
      <c r="A1160" s="150"/>
      <c r="B1160" s="150"/>
      <c r="D1160" s="1613"/>
      <c r="E1160" s="1613"/>
      <c r="F1160" s="1613"/>
      <c r="G1160" s="2"/>
    </row>
    <row r="1161" spans="1:7" ht="12.75">
      <c r="A1161" s="415"/>
      <c r="B1161" s="415"/>
      <c r="C1161" s="299"/>
      <c r="D1161" s="1613"/>
      <c r="E1161" s="1613"/>
      <c r="F1161" s="1613"/>
      <c r="G1161" s="2"/>
    </row>
    <row r="1162" spans="1:7" ht="14.45" customHeight="1">
      <c r="A1162" s="415"/>
      <c r="B1162" s="415"/>
      <c r="C1162" s="299"/>
      <c r="D1162" s="1613"/>
      <c r="E1162" s="1613"/>
      <c r="F1162" s="1613"/>
      <c r="G1162" s="2"/>
    </row>
    <row r="1163" spans="1:7" ht="12.75">
      <c r="A1163" s="415"/>
      <c r="B1163" s="415"/>
      <c r="C1163" s="299"/>
      <c r="D1163" s="1016"/>
      <c r="E1163" s="1016"/>
      <c r="F1163" s="1016"/>
      <c r="G1163" s="2"/>
    </row>
    <row r="1164" spans="1:7" ht="12.75">
      <c r="A1164" s="415"/>
      <c r="B1164" s="1033" t="s">
        <v>85</v>
      </c>
      <c r="C1164" s="299"/>
      <c r="D1164" s="1587" t="s">
        <v>1889</v>
      </c>
      <c r="E1164" s="1587"/>
      <c r="F1164" s="1587"/>
      <c r="G1164" s="2"/>
    </row>
    <row r="1165" spans="1:7" ht="12.75">
      <c r="A1165" s="415"/>
      <c r="B1165" s="415"/>
      <c r="C1165" s="299"/>
      <c r="D1165" s="1587"/>
      <c r="E1165" s="1587"/>
      <c r="F1165" s="1587"/>
      <c r="G1165" s="2"/>
    </row>
    <row r="1166" spans="1:7" ht="12.75">
      <c r="A1166" s="415"/>
      <c r="B1166" s="415"/>
      <c r="C1166" s="299"/>
      <c r="D1166" s="1587"/>
      <c r="E1166" s="1587"/>
      <c r="F1166" s="1587"/>
      <c r="G1166" s="2"/>
    </row>
    <row r="1167" spans="1:7" ht="12.75">
      <c r="A1167" s="415"/>
      <c r="B1167" s="415"/>
      <c r="C1167" s="299"/>
      <c r="D1167" s="1587"/>
      <c r="E1167" s="1587"/>
      <c r="F1167" s="1587"/>
      <c r="G1167" s="2"/>
    </row>
    <row r="1168" spans="1:7" ht="12.75">
      <c r="A1168" s="415"/>
      <c r="B1168" s="415"/>
      <c r="C1168" s="299"/>
      <c r="D1168" s="1102"/>
      <c r="E1168" s="1102"/>
      <c r="F1168" s="1102"/>
      <c r="G1168" s="2"/>
    </row>
    <row r="1169" spans="1:7" ht="12.75">
      <c r="A1169" s="415"/>
      <c r="B1169" s="1103" t="s">
        <v>85</v>
      </c>
      <c r="C1169" s="299"/>
      <c r="D1169" s="1588" t="s">
        <v>1986</v>
      </c>
      <c r="E1169" s="1587"/>
      <c r="F1169" s="1587"/>
      <c r="G1169" s="2"/>
    </row>
    <row r="1170" spans="1:7" ht="12.75">
      <c r="A1170" s="415"/>
      <c r="B1170" s="415"/>
      <c r="C1170" s="299"/>
      <c r="D1170" s="1587"/>
      <c r="E1170" s="1587"/>
      <c r="F1170" s="1587"/>
      <c r="G1170" s="2"/>
    </row>
    <row r="1171" spans="1:7" ht="12.75">
      <c r="A1171" s="415"/>
      <c r="B1171" s="415"/>
      <c r="C1171" s="299"/>
      <c r="D1171" s="1102"/>
      <c r="E1171" s="1102"/>
      <c r="F1171" s="1102"/>
      <c r="G1171" s="2"/>
    </row>
    <row r="1172" spans="1:7" ht="14.25">
      <c r="A1172" s="413"/>
      <c r="B1172" s="950" t="s">
        <v>85</v>
      </c>
      <c r="C1172" s="14"/>
      <c r="D1172" s="1545" t="s">
        <v>1880</v>
      </c>
      <c r="E1172" s="1545"/>
      <c r="F1172" s="1545"/>
      <c r="G1172" s="2"/>
    </row>
    <row r="1173" spans="1:7" ht="12.75">
      <c r="A1173" s="140"/>
      <c r="B1173" s="140"/>
      <c r="C1173" s="14"/>
      <c r="D1173" s="282"/>
      <c r="E1173" s="282"/>
      <c r="F1173" s="282"/>
      <c r="G1173" s="2"/>
    </row>
    <row r="1174" spans="1:7" ht="14.25">
      <c r="A1174" s="413"/>
      <c r="B1174" s="950" t="s">
        <v>85</v>
      </c>
      <c r="C1174" s="14"/>
      <c r="D1174" s="1545" t="s">
        <v>1881</v>
      </c>
      <c r="E1174" s="1545"/>
      <c r="F1174" s="1545"/>
      <c r="G1174" s="2"/>
    </row>
    <row r="1175" spans="1:7" ht="12.75">
      <c r="A1175" s="140"/>
      <c r="B1175" s="140"/>
      <c r="C1175" s="14"/>
      <c r="D1175" s="287"/>
      <c r="E1175" s="282"/>
      <c r="F1175" s="282"/>
      <c r="G1175" s="2"/>
    </row>
    <row r="1176" spans="1:7" ht="14.25">
      <c r="A1176" s="413"/>
      <c r="B1176" s="950" t="s">
        <v>85</v>
      </c>
      <c r="C1176" s="14"/>
      <c r="D1176" s="1545" t="s">
        <v>1882</v>
      </c>
      <c r="E1176" s="1545"/>
      <c r="F1176" s="1545"/>
      <c r="G1176" s="2"/>
    </row>
    <row r="1177" spans="1:7" ht="12.75">
      <c r="A1177" s="140"/>
      <c r="B1177" s="140"/>
      <c r="C1177" s="14"/>
      <c r="D1177" s="287"/>
      <c r="E1177" s="282"/>
      <c r="F1177" s="282"/>
      <c r="G1177" s="2"/>
    </row>
    <row r="1178" spans="1:7" ht="14.25">
      <c r="A1178" s="413"/>
      <c r="B1178" s="950" t="s">
        <v>85</v>
      </c>
      <c r="C1178" s="14"/>
      <c r="D1178" s="1543" t="s">
        <v>1883</v>
      </c>
      <c r="E1178" s="1543"/>
      <c r="F1178" s="1543"/>
      <c r="G1178" s="2"/>
    </row>
    <row r="1179" spans="1:7" ht="14.25">
      <c r="A1179" s="413"/>
      <c r="B1179" s="413"/>
      <c r="C1179" s="14"/>
      <c r="D1179" s="1543"/>
      <c r="E1179" s="1543"/>
      <c r="F1179" s="1543"/>
      <c r="G1179" s="2"/>
    </row>
    <row r="1180" spans="1:7" ht="14.25">
      <c r="A1180" s="413"/>
      <c r="B1180" s="413"/>
      <c r="C1180" s="14"/>
      <c r="D1180" s="287"/>
      <c r="E1180" s="282"/>
      <c r="F1180" s="282"/>
    </row>
    <row r="1181" spans="1:7" s="707" customFormat="1" ht="14.25">
      <c r="A1181" s="464"/>
      <c r="B1181" s="950" t="s">
        <v>85</v>
      </c>
      <c r="C1181" s="465"/>
      <c r="D1181" s="1596" t="s">
        <v>1884</v>
      </c>
      <c r="E1181" s="1596"/>
      <c r="F1181" s="1596"/>
      <c r="G1181" s="708"/>
    </row>
    <row r="1182" spans="1:7" s="707" customFormat="1" ht="12.75">
      <c r="A1182" s="465"/>
      <c r="B1182" s="465"/>
      <c r="C1182" s="465"/>
      <c r="D1182" s="1596"/>
      <c r="E1182" s="1596"/>
      <c r="F1182" s="1596"/>
      <c r="G1182" s="708"/>
    </row>
    <row r="1183" spans="1:7" s="707" customFormat="1" ht="12.75">
      <c r="A1183" s="465"/>
      <c r="B1183" s="465"/>
      <c r="C1183" s="465"/>
      <c r="D1183" s="466"/>
      <c r="E1183" s="467"/>
      <c r="F1183" s="467"/>
      <c r="G1183" s="708"/>
    </row>
    <row r="1184" spans="1:7" s="707" customFormat="1" ht="14.25">
      <c r="A1184" s="464"/>
      <c r="B1184" s="950" t="s">
        <v>85</v>
      </c>
      <c r="C1184" s="465"/>
      <c r="D1184" s="1646" t="s">
        <v>1885</v>
      </c>
      <c r="E1184" s="1646"/>
      <c r="F1184" s="1646"/>
      <c r="G1184" s="708"/>
    </row>
    <row r="1185" spans="1:7" s="707" customFormat="1" ht="12.75">
      <c r="A1185" s="465"/>
      <c r="B1185" s="465"/>
      <c r="C1185" s="465"/>
      <c r="D1185" s="466"/>
      <c r="E1185" s="467"/>
      <c r="F1185" s="467"/>
      <c r="G1185" s="708"/>
    </row>
    <row r="1186" spans="1:7" ht="14.25">
      <c r="A1186" s="413"/>
      <c r="B1186" s="950" t="s">
        <v>85</v>
      </c>
      <c r="C1186" s="14"/>
      <c r="D1186" s="1545" t="s">
        <v>1886</v>
      </c>
      <c r="E1186" s="1545"/>
      <c r="F1186" s="1545"/>
    </row>
    <row r="1187" spans="1:7" ht="14.25">
      <c r="A1187" s="413"/>
      <c r="B1187" s="413"/>
      <c r="C1187" s="14"/>
      <c r="D1187" s="287"/>
      <c r="E1187" s="282"/>
      <c r="F1187" s="282"/>
    </row>
    <row r="1188" spans="1:7" ht="14.25">
      <c r="A1188" s="413"/>
      <c r="B1188" s="950" t="s">
        <v>85</v>
      </c>
      <c r="C1188" s="14"/>
      <c r="D1188" s="1543" t="s">
        <v>1887</v>
      </c>
      <c r="E1188" s="1543"/>
      <c r="F1188" s="1543"/>
    </row>
    <row r="1189" spans="1:7" ht="14.25">
      <c r="A1189" s="413"/>
      <c r="B1189" s="413"/>
      <c r="C1189" s="14"/>
      <c r="D1189" s="1543"/>
      <c r="E1189" s="1543"/>
      <c r="F1189" s="1543"/>
    </row>
    <row r="1190" spans="1:7" ht="12.75">
      <c r="A1190" s="140"/>
      <c r="B1190" s="140"/>
      <c r="C1190" s="14"/>
      <c r="D1190" s="282"/>
      <c r="E1190" s="282"/>
      <c r="F1190" s="282"/>
    </row>
    <row r="1191" spans="1:7" ht="12.75">
      <c r="A1191" s="1559" t="s">
        <v>2315</v>
      </c>
      <c r="B1191" s="1559"/>
      <c r="C1191" s="1559"/>
      <c r="D1191" s="1559"/>
      <c r="E1191" s="1559"/>
      <c r="F1191" s="1559"/>
      <c r="G1191" s="1559"/>
    </row>
    <row r="1192" spans="1:7" ht="12.75">
      <c r="A1192" s="140"/>
      <c r="B1192" s="140"/>
      <c r="C1192" s="14"/>
      <c r="D1192" s="282"/>
      <c r="E1192" s="282"/>
      <c r="F1192" s="282"/>
    </row>
    <row r="1193" spans="1:7" ht="12.75">
      <c r="A1193" s="1559" t="s">
        <v>1561</v>
      </c>
      <c r="B1193" s="1559"/>
      <c r="C1193" s="1559"/>
      <c r="D1193" s="1559"/>
      <c r="E1193" s="1559"/>
      <c r="F1193" s="1559"/>
      <c r="G1193" s="1559"/>
    </row>
    <row r="1194" spans="1:7" ht="12.75">
      <c r="A1194" s="140"/>
      <c r="B1194" s="140"/>
      <c r="C1194" s="14"/>
      <c r="D1194" s="282"/>
      <c r="E1194" s="282"/>
      <c r="F1194" s="282"/>
    </row>
    <row r="1195" spans="1:7" ht="12.75">
      <c r="A1195" s="150"/>
      <c r="B1195" s="150"/>
      <c r="D1195" s="1606" t="s">
        <v>1691</v>
      </c>
      <c r="E1195" s="1606"/>
      <c r="F1195" s="1606"/>
    </row>
    <row r="1196" spans="1:7" ht="12.75">
      <c r="A1196" s="150"/>
      <c r="B1196" s="150"/>
      <c r="D1196" s="1607" t="s">
        <v>2191</v>
      </c>
      <c r="E1196" s="1607"/>
      <c r="F1196" s="1607"/>
    </row>
    <row r="1197" spans="1:7" ht="12.75">
      <c r="A1197" s="430"/>
      <c r="B1197" s="430"/>
      <c r="C1197" s="406"/>
    </row>
    <row r="1198" spans="1:7" ht="14.25">
      <c r="A1198" s="413"/>
      <c r="B1198" s="413"/>
      <c r="C1198" s="299"/>
      <c r="D1198" s="1606" t="s">
        <v>1692</v>
      </c>
      <c r="E1198" s="1606"/>
      <c r="F1198" s="1606"/>
    </row>
    <row r="1199" spans="1:7" ht="12.75">
      <c r="A1199" s="140"/>
      <c r="B1199" s="950" t="s">
        <v>85</v>
      </c>
      <c r="C1199" s="14"/>
      <c r="D1199" s="1610" t="s">
        <v>1693</v>
      </c>
      <c r="E1199" s="1610"/>
      <c r="F1199" s="1610"/>
    </row>
    <row r="1200" spans="1:7" ht="12.75">
      <c r="A1200" s="140"/>
      <c r="B1200" s="140"/>
      <c r="C1200" s="14"/>
      <c r="D1200" s="1607" t="s">
        <v>2192</v>
      </c>
      <c r="E1200" s="1607"/>
      <c r="F1200" s="1607"/>
    </row>
    <row r="1201" spans="1:7" ht="12.75">
      <c r="A1201" s="150"/>
      <c r="B1201" s="150"/>
      <c r="G1201" s="2"/>
    </row>
    <row r="1202" spans="1:7" ht="12.75" customHeight="1">
      <c r="A1202" s="150"/>
      <c r="B1202" s="1313" t="s">
        <v>85</v>
      </c>
      <c r="D1202" s="1561" t="s">
        <v>2079</v>
      </c>
      <c r="E1202" s="1561"/>
      <c r="F1202" s="1561"/>
      <c r="G1202" s="2"/>
    </row>
    <row r="1203" spans="1:7" ht="12.75">
      <c r="A1203" s="150"/>
      <c r="B1203" s="150"/>
      <c r="D1203" s="1561"/>
      <c r="E1203" s="1561"/>
      <c r="F1203" s="1561"/>
      <c r="G1203" s="2"/>
    </row>
    <row r="1204" spans="1:7" ht="12.75">
      <c r="A1204" s="150"/>
      <c r="B1204" s="150"/>
      <c r="G1204" s="2"/>
    </row>
    <row r="1205" spans="1:7" ht="12.75" customHeight="1">
      <c r="A1205" s="150"/>
      <c r="B1205" s="150"/>
    </row>
    <row r="1206" spans="1:7" ht="12.75">
      <c r="A1206" s="1593" t="s">
        <v>1563</v>
      </c>
      <c r="B1206" s="1593"/>
      <c r="C1206" s="1593"/>
      <c r="D1206" s="1593"/>
      <c r="E1206" s="1593"/>
      <c r="F1206" s="1593"/>
      <c r="G1206" s="1593"/>
    </row>
    <row r="1207" spans="1:7" ht="12.75">
      <c r="A1207" s="76"/>
      <c r="B1207" s="76"/>
      <c r="C1207" s="285"/>
      <c r="D1207" s="288"/>
      <c r="E1207" s="288"/>
      <c r="F1207" s="288"/>
      <c r="G1207" s="288"/>
    </row>
    <row r="1208" spans="1:7" ht="12.75" customHeight="1">
      <c r="A1208" s="76"/>
      <c r="B1208" s="76"/>
      <c r="C1208" s="285"/>
      <c r="D1208" s="1604" t="s">
        <v>1562</v>
      </c>
      <c r="E1208" s="1604"/>
      <c r="F1208" s="1604"/>
      <c r="G1208" s="288"/>
    </row>
    <row r="1209" spans="1:7" ht="12.75" customHeight="1">
      <c r="A1209" s="76"/>
      <c r="B1209" s="76"/>
      <c r="C1209" s="285"/>
      <c r="D1209" s="1605" t="s">
        <v>1572</v>
      </c>
      <c r="E1209" s="1605"/>
      <c r="F1209" s="1605"/>
      <c r="G1209" s="288"/>
    </row>
    <row r="1210" spans="1:7" ht="12.75" customHeight="1">
      <c r="A1210" s="76"/>
      <c r="B1210" s="76"/>
      <c r="C1210" s="285"/>
      <c r="D1210" s="288"/>
      <c r="E1210" s="288"/>
      <c r="F1210" s="288"/>
      <c r="G1210" s="288"/>
    </row>
    <row r="1211" spans="1:7" ht="14.25">
      <c r="A1211" s="413"/>
      <c r="B1211" s="950" t="s">
        <v>85</v>
      </c>
      <c r="C1211" s="14"/>
      <c r="D1211" s="1552" t="s">
        <v>1123</v>
      </c>
      <c r="E1211" s="1552"/>
      <c r="F1211" s="1552"/>
    </row>
    <row r="1212" spans="1:7" ht="12.75">
      <c r="A1212" s="140"/>
      <c r="B1212" s="140"/>
      <c r="C1212" s="14"/>
      <c r="D1212" s="1545" t="s">
        <v>1254</v>
      </c>
      <c r="E1212" s="1545"/>
      <c r="F1212" s="1545"/>
    </row>
    <row r="1213" spans="1:7" ht="12.75">
      <c r="A1213" s="140"/>
      <c r="B1213" s="140"/>
      <c r="C1213" s="14"/>
      <c r="D1213" s="282"/>
      <c r="E1213" s="1569" t="s">
        <v>1694</v>
      </c>
      <c r="F1213" s="1569"/>
    </row>
    <row r="1214" spans="1:7" ht="12.75">
      <c r="A1214" s="140"/>
      <c r="B1214" s="140"/>
      <c r="C1214" s="14"/>
      <c r="D1214" s="6"/>
      <c r="E1214" s="282"/>
      <c r="F1214" s="282"/>
    </row>
    <row r="1215" spans="1:7" ht="12.75">
      <c r="A1215" s="140"/>
      <c r="B1215" s="140"/>
      <c r="C1215" s="14"/>
      <c r="D1215" s="1603" t="s">
        <v>1407</v>
      </c>
      <c r="E1215" s="1603"/>
      <c r="F1215" s="1603"/>
    </row>
    <row r="1216" spans="1:7" ht="12.75">
      <c r="A1216" s="140"/>
      <c r="B1216" s="950" t="s">
        <v>85</v>
      </c>
      <c r="C1216" s="140"/>
      <c r="D1216" s="1543" t="s">
        <v>1695</v>
      </c>
      <c r="E1216" s="1543"/>
      <c r="F1216" s="1543"/>
      <c r="G1216" s="2"/>
    </row>
    <row r="1217" spans="1:7" ht="12.75">
      <c r="A1217" s="140"/>
      <c r="B1217" s="140"/>
      <c r="C1217" s="14"/>
      <c r="D1217" s="1543"/>
      <c r="E1217" s="1543"/>
      <c r="F1217" s="1543"/>
      <c r="G1217" s="2"/>
    </row>
    <row r="1218" spans="1:7" ht="12.75">
      <c r="A1218" s="140"/>
      <c r="B1218" s="140"/>
      <c r="C1218" s="14"/>
      <c r="D1218" s="810" t="s">
        <v>1410</v>
      </c>
      <c r="E1218" s="2"/>
      <c r="F1218" s="2"/>
      <c r="G1218" s="2"/>
    </row>
    <row r="1219" spans="1:7" ht="13.7" customHeight="1">
      <c r="A1219" s="140"/>
      <c r="B1219" s="140"/>
      <c r="C1219" s="14"/>
      <c r="D1219" s="1543" t="s">
        <v>1696</v>
      </c>
      <c r="E1219" s="1543"/>
      <c r="F1219" s="1543"/>
      <c r="G1219" s="2"/>
    </row>
    <row r="1220" spans="1:7" ht="12.75">
      <c r="A1220" s="140"/>
      <c r="B1220" s="140"/>
      <c r="C1220" s="14"/>
      <c r="D1220" s="1543"/>
      <c r="E1220" s="1543"/>
      <c r="F1220" s="1543"/>
      <c r="G1220" s="2"/>
    </row>
    <row r="1221" spans="1:7" ht="12.75">
      <c r="A1221" s="140"/>
      <c r="B1221" s="140"/>
      <c r="C1221" s="14"/>
      <c r="D1221" s="1543"/>
      <c r="E1221" s="1543"/>
      <c r="F1221" s="1543"/>
      <c r="G1221" s="2"/>
    </row>
    <row r="1222" spans="1:7" ht="12.75">
      <c r="A1222" s="140"/>
      <c r="B1222" s="140"/>
      <c r="C1222" s="14"/>
      <c r="D1222" s="1543"/>
      <c r="E1222" s="1543"/>
      <c r="F1222" s="1543"/>
      <c r="G1222" s="2"/>
    </row>
    <row r="1223" spans="1:7" ht="12.75">
      <c r="A1223" s="140"/>
      <c r="B1223" s="140"/>
      <c r="C1223" s="14"/>
      <c r="D1223" s="1569" t="s">
        <v>1126</v>
      </c>
      <c r="E1223" s="1569"/>
      <c r="F1223" s="1569"/>
      <c r="G1223" s="2"/>
    </row>
    <row r="1224" spans="1:7" ht="12.75">
      <c r="A1224" s="140"/>
      <c r="B1224" s="950" t="s">
        <v>85</v>
      </c>
      <c r="C1224" s="140"/>
      <c r="D1224" s="1552" t="s">
        <v>1408</v>
      </c>
      <c r="E1224" s="1552"/>
      <c r="F1224" s="1552"/>
      <c r="G1224" s="2"/>
    </row>
    <row r="1225" spans="1:7" ht="12.75">
      <c r="A1225" s="140"/>
      <c r="B1225" s="140"/>
      <c r="C1225" s="14"/>
      <c r="D1225" s="282"/>
      <c r="E1225" s="2"/>
      <c r="F1225" s="2"/>
      <c r="G1225" s="2"/>
    </row>
    <row r="1226" spans="1:7" ht="12.75">
      <c r="A1226" s="140"/>
      <c r="B1226" s="140"/>
      <c r="C1226" s="14"/>
      <c r="D1226" s="1575" t="s">
        <v>1409</v>
      </c>
      <c r="E1226" s="1575"/>
      <c r="F1226" s="1575"/>
      <c r="G1226" s="2"/>
    </row>
    <row r="1227" spans="1:7" ht="12.75">
      <c r="A1227" s="140"/>
      <c r="B1227" s="140"/>
      <c r="C1227" s="14"/>
      <c r="D1227" s="6" t="s">
        <v>1124</v>
      </c>
      <c r="E1227" s="2"/>
      <c r="F1227" s="2"/>
      <c r="G1227" s="2"/>
    </row>
    <row r="1228" spans="1:7" ht="14.45" customHeight="1">
      <c r="A1228" s="413"/>
      <c r="B1228" s="950" t="s">
        <v>85</v>
      </c>
      <c r="C1228" s="140"/>
      <c r="D1228" s="1543" t="s">
        <v>1697</v>
      </c>
      <c r="E1228" s="1543"/>
      <c r="F1228" s="1543"/>
      <c r="G1228" s="2"/>
    </row>
    <row r="1229" spans="1:7" ht="14.25">
      <c r="A1229" s="413"/>
      <c r="B1229" s="413"/>
      <c r="C1229" s="140"/>
      <c r="D1229" s="1543"/>
      <c r="E1229" s="1543"/>
      <c r="F1229" s="1543"/>
      <c r="G1229" s="2"/>
    </row>
    <row r="1230" spans="1:7" ht="14.25">
      <c r="A1230" s="413"/>
      <c r="B1230" s="413"/>
      <c r="C1230" s="140"/>
      <c r="D1230" s="1543"/>
      <c r="E1230" s="1543"/>
      <c r="F1230" s="1543"/>
      <c r="G1230" s="2"/>
    </row>
    <row r="1231" spans="1:7" ht="14.25">
      <c r="A1231" s="413"/>
      <c r="B1231" s="413"/>
      <c r="C1231" s="14"/>
      <c r="D1231" s="282"/>
      <c r="E1231" s="2"/>
      <c r="F1231" s="2"/>
      <c r="G1231" s="2"/>
    </row>
    <row r="1232" spans="1:7" ht="14.25">
      <c r="A1232" s="413"/>
      <c r="B1232" s="413"/>
      <c r="C1232" s="14"/>
      <c r="D1232" s="665" t="s">
        <v>1252</v>
      </c>
      <c r="E1232" s="665"/>
      <c r="F1232" s="665"/>
    </row>
    <row r="1233" spans="1:7" ht="14.25">
      <c r="A1233" s="413"/>
      <c r="B1233" s="950" t="s">
        <v>85</v>
      </c>
      <c r="C1233" s="14"/>
      <c r="D1233" s="1543" t="s">
        <v>1698</v>
      </c>
      <c r="E1233" s="1543"/>
      <c r="F1233" s="1543"/>
    </row>
    <row r="1234" spans="1:7" ht="14.25">
      <c r="A1234" s="413"/>
      <c r="B1234" s="413"/>
      <c r="C1234" s="14"/>
      <c r="D1234" s="1543"/>
      <c r="E1234" s="1543"/>
      <c r="F1234" s="1543"/>
    </row>
    <row r="1235" spans="1:7" ht="14.25">
      <c r="A1235" s="413"/>
      <c r="B1235" s="413"/>
      <c r="C1235" s="14"/>
      <c r="D1235" s="1543"/>
      <c r="E1235" s="1543"/>
      <c r="F1235" s="1543"/>
    </row>
    <row r="1236" spans="1:7" ht="14.25">
      <c r="A1236" s="413"/>
      <c r="B1236" s="413"/>
      <c r="C1236" s="14"/>
      <c r="D1236" s="1543"/>
      <c r="E1236" s="1543"/>
      <c r="F1236" s="1543"/>
    </row>
    <row r="1237" spans="1:7" ht="14.25">
      <c r="A1237" s="413"/>
      <c r="B1237" s="413"/>
      <c r="C1237" s="14"/>
      <c r="D1237" s="1543"/>
      <c r="E1237" s="1543"/>
      <c r="F1237" s="1543"/>
    </row>
    <row r="1238" spans="1:7" ht="12.75" customHeight="1">
      <c r="A1238" s="76"/>
      <c r="B1238" s="76"/>
      <c r="C1238" s="285"/>
      <c r="D1238" s="288"/>
      <c r="E1238" s="288"/>
      <c r="F1238" s="288"/>
      <c r="G1238" s="288"/>
    </row>
    <row r="1239" spans="1:7" ht="12.75">
      <c r="A1239" s="1593" t="s">
        <v>1606</v>
      </c>
      <c r="B1239" s="1593"/>
      <c r="C1239" s="1593"/>
      <c r="D1239" s="1593"/>
      <c r="E1239" s="1593"/>
      <c r="F1239" s="1593"/>
      <c r="G1239" s="1593"/>
    </row>
    <row r="1240" spans="1:7" ht="12.75">
      <c r="A1240" s="76"/>
      <c r="B1240" s="76"/>
      <c r="C1240" s="285"/>
      <c r="D1240" s="288"/>
      <c r="E1240" s="288"/>
      <c r="F1240" s="288"/>
      <c r="G1240" s="288"/>
    </row>
    <row r="1241" spans="1:7" ht="12.75">
      <c r="A1241" s="76"/>
      <c r="B1241" s="76"/>
      <c r="C1241" s="285"/>
      <c r="D1241" s="1589" t="s">
        <v>1607</v>
      </c>
      <c r="E1241" s="1589"/>
      <c r="F1241" s="1589"/>
      <c r="G1241" s="288"/>
    </row>
    <row r="1242" spans="1:7" ht="12.75">
      <c r="A1242" s="419"/>
      <c r="B1242" s="419"/>
      <c r="C1242" s="407"/>
      <c r="D1242" s="1590" t="s">
        <v>1624</v>
      </c>
      <c r="E1242" s="1590"/>
      <c r="F1242" s="1590"/>
      <c r="G1242" s="408"/>
    </row>
    <row r="1243" spans="1:7" ht="10.5" customHeight="1">
      <c r="A1243" s="150"/>
      <c r="B1243" s="150"/>
    </row>
    <row r="1244" spans="1:7" ht="14.25">
      <c r="A1244" s="413"/>
      <c r="B1244" s="950" t="s">
        <v>85</v>
      </c>
      <c r="D1244" s="1552" t="s">
        <v>1255</v>
      </c>
      <c r="E1244" s="1552"/>
      <c r="F1244" s="1552"/>
    </row>
    <row r="1245" spans="1:7" ht="12.75">
      <c r="A1245" s="150"/>
      <c r="B1245" s="150"/>
      <c r="D1245" s="282"/>
      <c r="E1245" s="1575" t="s">
        <v>1532</v>
      </c>
      <c r="F1245" s="1575"/>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abSelected="1" zoomScale="110" zoomScaleNormal="110" zoomScaleSheetLayoutView="100" workbookViewId="0">
      <selection activeCell="AO23" sqref="AO23"/>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12" t="s">
        <v>866</v>
      </c>
      <c r="B9" s="1912"/>
      <c r="C9" s="1912"/>
      <c r="D9" s="1912"/>
      <c r="E9" s="1912"/>
      <c r="F9" s="1912"/>
      <c r="G9" s="1912"/>
      <c r="H9" s="1912"/>
      <c r="I9" s="1912"/>
      <c r="J9" s="1912"/>
      <c r="K9" s="1912"/>
      <c r="L9" s="1912"/>
      <c r="M9" s="1912"/>
      <c r="N9" s="1912"/>
      <c r="O9" s="1912"/>
      <c r="P9" s="1912"/>
      <c r="Q9" s="1912"/>
      <c r="R9" s="1912"/>
      <c r="S9" s="1912"/>
      <c r="T9" s="1912"/>
      <c r="U9" s="1912"/>
      <c r="V9" s="1912"/>
      <c r="W9" s="1912"/>
      <c r="X9" s="1912"/>
      <c r="Y9" s="1912"/>
      <c r="Z9" s="1912"/>
      <c r="AA9" s="1912"/>
      <c r="AB9" s="1912"/>
      <c r="AC9" s="1912"/>
      <c r="AD9" s="1912"/>
      <c r="AE9" s="1912"/>
      <c r="AF9" s="1912"/>
      <c r="AG9" s="1912"/>
      <c r="AH9" s="1912"/>
      <c r="AI9" s="1912"/>
      <c r="AJ9" s="1912"/>
      <c r="AK9" s="1912"/>
      <c r="AL9" s="1912"/>
    </row>
    <row r="10" spans="1:38" ht="15" customHeight="1">
      <c r="A10" s="1914" t="s">
        <v>2253</v>
      </c>
      <c r="B10" s="1914"/>
      <c r="C10" s="1914"/>
      <c r="D10" s="1914"/>
      <c r="E10" s="1914"/>
      <c r="F10" s="1914"/>
      <c r="G10" s="1914"/>
      <c r="H10" s="1914"/>
      <c r="I10" s="1914"/>
      <c r="J10" s="1914"/>
      <c r="K10" s="1914"/>
      <c r="L10" s="1914"/>
      <c r="M10" s="1914"/>
      <c r="N10" s="1914"/>
      <c r="O10" s="1914"/>
      <c r="P10" s="1914"/>
      <c r="Q10" s="1914"/>
      <c r="R10" s="1914"/>
      <c r="S10" s="1914"/>
      <c r="T10" s="1914"/>
      <c r="U10" s="1914"/>
      <c r="V10" s="1914"/>
      <c r="W10" s="1914"/>
      <c r="X10" s="1914"/>
      <c r="Y10" s="1914"/>
      <c r="Z10" s="1914"/>
      <c r="AA10" s="1914"/>
      <c r="AB10" s="1914"/>
      <c r="AC10" s="1914"/>
      <c r="AD10" s="1914"/>
      <c r="AE10" s="1914"/>
      <c r="AF10" s="1914"/>
      <c r="AG10" s="1914"/>
      <c r="AH10" s="1914"/>
      <c r="AI10" s="1914"/>
      <c r="AJ10" s="1914"/>
      <c r="AK10" s="1914"/>
      <c r="AL10" s="1914"/>
    </row>
    <row r="11" spans="1:38" s="644" customFormat="1" ht="12.75">
      <c r="A11" s="1915" t="s">
        <v>2326</v>
      </c>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1916"/>
      <c r="AK11" s="1916"/>
      <c r="AL11" s="1916"/>
    </row>
    <row r="12" spans="1:38" ht="12.75">
      <c r="A12" s="1515" t="s">
        <v>2139</v>
      </c>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row>
    <row r="13" spans="1:38" ht="12.75" customHeight="1" thickBot="1">
      <c r="A13" s="1517"/>
      <c r="B13" s="1517"/>
      <c r="C13" s="1517"/>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1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1668" t="s">
        <v>2327</v>
      </c>
      <c r="I15" s="1668"/>
      <c r="J15" s="1668"/>
      <c r="K15" s="1668"/>
      <c r="L15" s="1668"/>
      <c r="M15" s="1668"/>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row>
    <row r="16" spans="1:38" ht="12.75" customHeight="1"/>
    <row r="17" spans="1:40" ht="12.75" customHeight="1">
      <c r="A17" s="142" t="s">
        <v>867</v>
      </c>
      <c r="C17" s="8"/>
      <c r="D17" s="8"/>
      <c r="E17" s="8"/>
      <c r="F17" s="8"/>
      <c r="G17" s="8"/>
      <c r="H17" s="1659" t="s">
        <v>2328</v>
      </c>
      <c r="I17" s="1660"/>
      <c r="J17" s="1660"/>
      <c r="K17" s="1660"/>
      <c r="L17" s="1660"/>
      <c r="M17" s="1660"/>
      <c r="N17" s="1660"/>
      <c r="O17" s="1660"/>
      <c r="P17" s="1660"/>
      <c r="Q17" s="1660"/>
      <c r="R17" s="1660"/>
      <c r="S17" s="1660"/>
      <c r="T17" s="1660"/>
      <c r="U17" s="1660"/>
      <c r="V17" s="1660"/>
      <c r="W17" s="1660"/>
      <c r="X17" s="1660"/>
      <c r="Y17" s="1660"/>
      <c r="Z17" s="1660"/>
      <c r="AA17" s="1660"/>
      <c r="AB17" s="1660"/>
      <c r="AC17" s="1660"/>
      <c r="AD17" s="1660"/>
      <c r="AE17" s="1660"/>
      <c r="AF17" s="1660"/>
      <c r="AG17" s="1660"/>
      <c r="AH17" s="1660"/>
      <c r="AI17" s="1660"/>
      <c r="AJ17" s="1660"/>
    </row>
    <row r="18" spans="1:40" ht="12.75" customHeight="1"/>
    <row r="19" spans="1:40" ht="15" customHeight="1">
      <c r="A19" s="1536" t="s">
        <v>1216</v>
      </c>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row>
    <row r="20" spans="1:40" ht="12.75" customHeight="1">
      <c r="A20" s="1902" t="s">
        <v>1493</v>
      </c>
      <c r="B20" s="1902"/>
      <c r="C20" s="1902"/>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03">
        <f>'Basis &amp; Credits'!AB55</f>
        <v>2500000</v>
      </c>
      <c r="N25" s="1903"/>
      <c r="O25" s="1903"/>
      <c r="P25" s="1903"/>
      <c r="Q25" s="1903"/>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03">
        <f>'Basis &amp; Credits'!AB76</f>
        <v>4636554</v>
      </c>
      <c r="N27" s="1903"/>
      <c r="O27" s="1903"/>
      <c r="P27" s="1903"/>
      <c r="Q27" s="1903"/>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66" t="s">
        <v>135</v>
      </c>
      <c r="P33" s="1666"/>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998</v>
      </c>
    </row>
    <row r="125" spans="1:39" ht="12.75">
      <c r="A125" s="222" t="s">
        <v>1149</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789"/>
      <c r="H128" s="1789"/>
      <c r="I128" s="72" t="s">
        <v>460</v>
      </c>
      <c r="J128" s="72"/>
      <c r="L128" s="1769"/>
      <c r="M128" s="1769"/>
      <c r="N128" s="1769"/>
      <c r="O128" s="72" t="s">
        <v>2254</v>
      </c>
      <c r="P128" s="72"/>
      <c r="Q128" s="72"/>
      <c r="R128" s="72"/>
      <c r="S128" s="72"/>
      <c r="T128" s="72"/>
      <c r="U128" s="72"/>
      <c r="V128" s="72"/>
      <c r="W128" s="72"/>
      <c r="X128" s="72" t="s">
        <v>462</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769"/>
      <c r="D130" s="1769"/>
      <c r="E130" s="1769"/>
      <c r="F130" s="1769"/>
      <c r="G130" s="1769"/>
      <c r="H130" s="1769"/>
      <c r="I130" s="1769"/>
      <c r="J130" s="1769"/>
      <c r="K130" s="1769"/>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0"/>
      <c r="Z131" s="1660"/>
      <c r="AA131" s="1660"/>
      <c r="AB131" s="1660"/>
      <c r="AC131" s="1660"/>
      <c r="AD131" s="1660"/>
      <c r="AE131" s="1660"/>
      <c r="AF131" s="1660"/>
      <c r="AG131" s="1660"/>
      <c r="AH131" s="1660"/>
      <c r="AI131" s="1660"/>
      <c r="AJ131" s="1660"/>
      <c r="AK131" s="166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60"/>
      <c r="Z134" s="1660"/>
      <c r="AA134" s="1660"/>
      <c r="AB134" s="1660"/>
      <c r="AC134" s="1660"/>
      <c r="AD134" s="1660"/>
      <c r="AE134" s="1660"/>
      <c r="AF134" s="1660"/>
      <c r="AG134" s="1660"/>
      <c r="AH134" s="1660"/>
      <c r="AI134" s="1660"/>
      <c r="AJ134" s="1660"/>
      <c r="AK134" s="1660"/>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1659" t="s">
        <v>2329</v>
      </c>
      <c r="P156" s="1660"/>
      <c r="Q156" s="1660"/>
      <c r="R156" s="1660"/>
      <c r="S156" s="1660"/>
      <c r="T156" s="1660"/>
      <c r="U156" s="1660"/>
      <c r="V156" s="1660"/>
      <c r="W156" s="1660"/>
      <c r="X156" s="1660"/>
      <c r="Y156" s="1660"/>
      <c r="Z156" s="1660"/>
      <c r="AA156" s="1660"/>
      <c r="AB156" s="1660"/>
      <c r="AC156" s="1660"/>
      <c r="AD156" s="1660"/>
      <c r="AE156" s="1660"/>
      <c r="AF156" s="1660"/>
      <c r="AG156" s="1660"/>
      <c r="AH156" s="1660"/>
      <c r="BT156" s="16" t="s">
        <v>85</v>
      </c>
    </row>
    <row r="157" spans="1:72" ht="12.75" customHeight="1">
      <c r="D157" s="734" t="s">
        <v>601</v>
      </c>
      <c r="F157" s="42"/>
      <c r="G157" s="42"/>
      <c r="H157" s="42"/>
      <c r="I157" s="42"/>
      <c r="J157" s="42"/>
      <c r="K157" s="42"/>
      <c r="L157" s="42"/>
      <c r="M157" s="42"/>
      <c r="N157" s="42"/>
      <c r="O157" s="1670" t="s">
        <v>2330</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773</v>
      </c>
      <c r="BN157" s="47" t="s">
        <v>470</v>
      </c>
      <c r="BT157" s="16" t="s">
        <v>32</v>
      </c>
    </row>
    <row r="158" spans="1:72" ht="12.75" customHeight="1">
      <c r="D158" s="17" t="s">
        <v>602</v>
      </c>
      <c r="F158" s="17"/>
      <c r="G158" s="17"/>
      <c r="H158" s="17"/>
      <c r="I158" s="17"/>
      <c r="J158" s="17"/>
      <c r="K158" s="17"/>
      <c r="L158" s="17"/>
      <c r="M158" s="17"/>
      <c r="N158" s="17"/>
      <c r="O158" s="1764" t="s">
        <v>2483</v>
      </c>
      <c r="P158" s="1765"/>
      <c r="Q158" s="1765"/>
      <c r="R158" s="1765"/>
      <c r="S158" s="1765"/>
      <c r="T158" s="1765"/>
      <c r="U158" s="1765"/>
      <c r="V158" s="1765"/>
      <c r="W158" s="1765"/>
      <c r="X158" s="1765"/>
      <c r="Y158" s="1765"/>
      <c r="Z158" s="1765"/>
      <c r="AA158" s="1765"/>
      <c r="AB158" s="1765"/>
      <c r="AC158" s="1765"/>
      <c r="AD158" s="1765"/>
      <c r="AE158" s="1765"/>
      <c r="AF158" s="1765"/>
      <c r="AG158" s="1765"/>
      <c r="AH158" s="1765"/>
      <c r="BN158" s="47" t="s">
        <v>471</v>
      </c>
      <c r="BT158" s="16" t="s">
        <v>33</v>
      </c>
    </row>
    <row r="159" spans="1:72" ht="12.75" customHeight="1">
      <c r="D159" s="42" t="s">
        <v>711</v>
      </c>
      <c r="F159" s="42"/>
      <c r="G159" s="42"/>
      <c r="H159" s="42"/>
      <c r="I159" s="42"/>
      <c r="J159" s="42"/>
      <c r="K159" s="42"/>
      <c r="L159" s="42"/>
      <c r="M159" s="42"/>
      <c r="N159" s="42"/>
      <c r="O159" s="1662" t="s">
        <v>2331</v>
      </c>
      <c r="P159" s="1662"/>
      <c r="Q159" s="1662"/>
      <c r="R159" s="1662"/>
      <c r="S159" s="1662"/>
      <c r="T159" s="1662"/>
      <c r="U159" s="1662"/>
      <c r="V159" s="1662"/>
      <c r="W159" s="1662"/>
      <c r="X159" s="1662"/>
      <c r="Y159" s="1662"/>
      <c r="Z159" s="1662"/>
      <c r="AA159" s="1662"/>
      <c r="AB159" s="1662"/>
      <c r="AC159" s="1662"/>
      <c r="AD159" s="1662"/>
      <c r="AE159" s="1662"/>
      <c r="AF159" s="1662"/>
      <c r="AG159" s="1662"/>
      <c r="AH159" s="1662"/>
      <c r="BN159" s="47" t="s">
        <v>79</v>
      </c>
      <c r="BT159" s="16" t="s">
        <v>431</v>
      </c>
    </row>
    <row r="160" spans="1:72" ht="12.75" customHeight="1">
      <c r="D160" s="42" t="s">
        <v>712</v>
      </c>
      <c r="F160" s="42"/>
      <c r="G160" s="42"/>
      <c r="H160" s="42"/>
      <c r="I160" s="42"/>
      <c r="J160" s="42"/>
      <c r="K160" s="42"/>
      <c r="L160" s="42"/>
      <c r="M160" s="42"/>
      <c r="N160" s="42"/>
      <c r="O160" s="1659" t="s">
        <v>2332</v>
      </c>
      <c r="P160" s="1660"/>
      <c r="Q160" s="1660"/>
      <c r="R160" s="1660"/>
      <c r="S160" s="1660"/>
      <c r="T160" s="1660"/>
      <c r="U160" s="1660"/>
      <c r="V160" s="1660"/>
      <c r="W160" s="1660"/>
      <c r="X160" s="1660"/>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1775">
        <v>91801</v>
      </c>
      <c r="P161" s="1775"/>
      <c r="Q161" s="1775"/>
      <c r="R161" s="1775"/>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1653" t="s">
        <v>2333</v>
      </c>
      <c r="P162" s="1653"/>
      <c r="Q162" s="1653"/>
      <c r="R162" s="1653"/>
      <c r="S162" s="1653"/>
      <c r="T162" s="1653"/>
      <c r="V162" s="271" t="s">
        <v>12</v>
      </c>
      <c r="W162" s="1776" t="s">
        <v>2334</v>
      </c>
      <c r="X162" s="1776"/>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1653" t="s">
        <v>2335</v>
      </c>
      <c r="P163" s="1653"/>
      <c r="Q163" s="1653"/>
      <c r="R163" s="1653"/>
      <c r="S163" s="1653"/>
      <c r="T163" s="1653"/>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1656" t="s">
        <v>2336</v>
      </c>
      <c r="P164" s="1656"/>
      <c r="Q164" s="1656"/>
      <c r="R164" s="1656"/>
      <c r="S164" s="1656"/>
      <c r="T164" s="1656"/>
      <c r="U164" s="1656"/>
      <c r="V164" s="1656"/>
      <c r="W164" s="1656"/>
      <c r="X164" s="1656"/>
      <c r="Y164" s="1656"/>
      <c r="Z164" s="1656"/>
      <c r="AA164" s="1656"/>
      <c r="AB164" s="1656"/>
      <c r="AC164" s="1656"/>
      <c r="AD164" s="1656"/>
      <c r="AE164" s="1656"/>
      <c r="AF164" s="1656"/>
      <c r="AG164" s="1656"/>
      <c r="AH164" s="1656"/>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771" t="s">
        <v>2200</v>
      </c>
      <c r="E167" s="1771"/>
      <c r="F167" s="1771"/>
      <c r="G167" s="1771"/>
      <c r="H167" s="1771"/>
      <c r="I167" s="1771"/>
      <c r="J167" s="1771"/>
      <c r="K167" s="1771"/>
      <c r="L167" s="1771"/>
      <c r="M167" s="1771"/>
      <c r="N167" s="1771"/>
      <c r="O167" s="1771"/>
      <c r="P167" s="1771"/>
      <c r="Q167" s="1771"/>
      <c r="R167" s="1771"/>
      <c r="S167" s="1771"/>
      <c r="T167" s="1771"/>
      <c r="U167" s="1771"/>
      <c r="V167" s="1771"/>
      <c r="W167" s="1771"/>
      <c r="X167" s="1771"/>
      <c r="Y167" s="1771"/>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64" t="s">
        <v>422</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534</v>
      </c>
      <c r="BT169" s="16" t="s">
        <v>441</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766" t="s">
        <v>562</v>
      </c>
      <c r="K173" s="1766"/>
      <c r="L173" s="1766"/>
      <c r="M173" s="1766"/>
      <c r="N173" s="1766"/>
      <c r="O173" s="1766"/>
      <c r="P173" s="1766"/>
      <c r="Q173" s="1766"/>
      <c r="R173" s="1766"/>
      <c r="S173" s="1766"/>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66" t="s">
        <v>118</v>
      </c>
      <c r="V174" s="1666"/>
      <c r="W174" s="3"/>
      <c r="X174" s="3"/>
      <c r="Y174" s="3"/>
      <c r="Z174" s="3"/>
      <c r="AA174" s="3"/>
      <c r="AH174" s="35"/>
      <c r="AJ174" s="3"/>
      <c r="AK174" s="3"/>
      <c r="AL174" s="3"/>
      <c r="BN174" s="47" t="s">
        <v>658</v>
      </c>
      <c r="BT174" s="16" t="s">
        <v>446</v>
      </c>
    </row>
    <row r="175" spans="1:72" ht="12.75">
      <c r="A175" s="35"/>
      <c r="C175" s="17"/>
      <c r="D175" s="52"/>
      <c r="E175" s="16" t="s">
        <v>255</v>
      </c>
      <c r="O175" s="53"/>
      <c r="P175" s="35" t="s">
        <v>256</v>
      </c>
      <c r="Q175" s="35"/>
      <c r="R175" s="35"/>
      <c r="S175" s="35" t="s">
        <v>257</v>
      </c>
      <c r="U175" s="1767">
        <v>20</v>
      </c>
      <c r="V175" s="1767"/>
      <c r="W175" s="4" t="s">
        <v>258</v>
      </c>
      <c r="X175" s="1770">
        <v>187</v>
      </c>
      <c r="Y175" s="1770"/>
      <c r="Z175" s="35"/>
      <c r="AC175" s="35"/>
      <c r="AD175" s="35"/>
      <c r="AE175" s="35"/>
      <c r="AF175" s="35"/>
      <c r="AH175" s="35"/>
      <c r="AJ175" s="3"/>
      <c r="AK175" s="3"/>
      <c r="AL175" s="3"/>
      <c r="BN175" s="47" t="s">
        <v>659</v>
      </c>
      <c r="BT175" s="16" t="s">
        <v>447</v>
      </c>
    </row>
    <row r="176" spans="1:72" ht="12.75">
      <c r="A176" s="35"/>
      <c r="C176" s="54"/>
      <c r="D176" s="35" t="s">
        <v>306</v>
      </c>
      <c r="E176" s="35"/>
      <c r="F176" s="35"/>
      <c r="G176" s="35"/>
      <c r="H176" s="35"/>
      <c r="I176" s="35"/>
      <c r="J176" s="35"/>
      <c r="K176" s="35"/>
      <c r="L176" s="35"/>
      <c r="M176" s="35"/>
      <c r="N176" s="35"/>
      <c r="O176" s="35"/>
      <c r="S176" s="35"/>
      <c r="T176" s="3"/>
      <c r="U176" s="1666" t="s">
        <v>530</v>
      </c>
      <c r="V176" s="1666"/>
      <c r="W176" s="3"/>
      <c r="X176" s="3"/>
      <c r="Y176" s="3"/>
      <c r="AD176" s="35"/>
      <c r="AF176" s="35"/>
      <c r="AH176" s="35"/>
      <c r="AJ176" s="3"/>
      <c r="AK176" s="3"/>
      <c r="AL176" s="3"/>
      <c r="BN176" s="47" t="s">
        <v>661</v>
      </c>
      <c r="BT176" s="16" t="s">
        <v>448</v>
      </c>
    </row>
    <row r="177" spans="1:72" ht="12.75">
      <c r="A177" s="35"/>
      <c r="C177" s="54"/>
      <c r="D177" s="596" t="s">
        <v>1363</v>
      </c>
      <c r="AD177" s="35"/>
      <c r="AF177" s="35"/>
      <c r="AH177" s="35"/>
      <c r="AJ177" s="3"/>
      <c r="AK177" s="3"/>
      <c r="AL177" s="3"/>
      <c r="BN177" s="47" t="s">
        <v>662</v>
      </c>
      <c r="BT177" s="16" t="s">
        <v>449</v>
      </c>
    </row>
    <row r="178" spans="1:72" ht="12.75">
      <c r="A178" s="35"/>
      <c r="C178" s="54"/>
      <c r="E178" s="782" t="s">
        <v>256</v>
      </c>
      <c r="F178" s="597"/>
      <c r="G178" s="782"/>
      <c r="H178" s="782" t="s">
        <v>257</v>
      </c>
      <c r="I178" s="597"/>
      <c r="J178" s="1923" t="s">
        <v>2334</v>
      </c>
      <c r="K178" s="1924"/>
      <c r="L178" s="781" t="s">
        <v>258</v>
      </c>
      <c r="M178" s="1925" t="s">
        <v>2334</v>
      </c>
      <c r="N178" s="1802"/>
      <c r="O178" s="597"/>
      <c r="P178" s="597"/>
      <c r="Q178" s="597"/>
      <c r="R178" s="597"/>
      <c r="U178" s="743" t="s">
        <v>1364</v>
      </c>
      <c r="V178" s="597"/>
      <c r="W178" s="782"/>
      <c r="X178" s="782"/>
      <c r="Y178" s="782"/>
      <c r="Z178" s="782"/>
      <c r="AA178" s="782"/>
      <c r="AB178" s="782"/>
      <c r="AD178" s="1926" t="s">
        <v>2334</v>
      </c>
      <c r="AE178" s="1927"/>
      <c r="AF178" s="1927"/>
      <c r="AG178" s="1927"/>
      <c r="AH178" s="1927"/>
      <c r="AJ178" s="3"/>
      <c r="AK178" s="3"/>
      <c r="AL178" s="3"/>
      <c r="BN178" s="47" t="s">
        <v>663</v>
      </c>
      <c r="BT178" s="16" t="s">
        <v>450</v>
      </c>
    </row>
    <row r="179" spans="1:72" ht="12.75">
      <c r="A179" s="35"/>
      <c r="C179" s="54"/>
      <c r="AE179" s="35"/>
      <c r="AJ179" s="3"/>
      <c r="AK179" s="3"/>
      <c r="AL179" s="3"/>
      <c r="BN179" s="47" t="s">
        <v>664</v>
      </c>
      <c r="BT179" s="16" t="s">
        <v>451</v>
      </c>
    </row>
    <row r="180" spans="1:72" ht="12.75">
      <c r="A180" s="35"/>
      <c r="C180" s="55"/>
      <c r="D180" s="3" t="s">
        <v>603</v>
      </c>
      <c r="O180" s="597"/>
      <c r="P180" s="782"/>
      <c r="Q180" s="597"/>
      <c r="R180" s="597"/>
      <c r="Y180" s="1666" t="s">
        <v>530</v>
      </c>
      <c r="Z180" s="1777"/>
      <c r="AE180" s="35"/>
      <c r="AJ180" s="3"/>
      <c r="AK180" s="3"/>
      <c r="AL180" s="3"/>
      <c r="BN180" s="47" t="s">
        <v>666</v>
      </c>
      <c r="BT180" s="16" t="s">
        <v>452</v>
      </c>
    </row>
    <row r="181" spans="1:72" ht="12.75">
      <c r="A181" s="35"/>
      <c r="C181" s="55"/>
      <c r="D181" s="57"/>
      <c r="E181" s="596" t="s">
        <v>1362</v>
      </c>
      <c r="R181" s="597"/>
      <c r="Z181" s="35"/>
      <c r="AA181" s="35"/>
      <c r="AE181" s="35"/>
      <c r="AF181" s="35"/>
      <c r="AH181" s="35"/>
      <c r="AJ181" s="3"/>
      <c r="AK181" s="3"/>
      <c r="AL181" s="3"/>
      <c r="BN181" s="47" t="s">
        <v>667</v>
      </c>
      <c r="BT181" s="16" t="s">
        <v>453</v>
      </c>
    </row>
    <row r="182" spans="1:72" ht="12.75">
      <c r="A182" s="35"/>
      <c r="C182" s="55"/>
      <c r="D182" s="56"/>
      <c r="E182" s="35"/>
      <c r="AJ182" s="3"/>
      <c r="AK182" s="3"/>
      <c r="AL182" s="3"/>
      <c r="BN182" s="47" t="s">
        <v>668</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2.75">
      <c r="A184" s="35"/>
      <c r="C184" s="58"/>
      <c r="D184" s="35" t="s">
        <v>10</v>
      </c>
      <c r="E184" s="35"/>
      <c r="F184" s="35"/>
      <c r="G184" s="35"/>
      <c r="H184" s="35"/>
      <c r="I184" s="1667" t="str">
        <f>H17</f>
        <v>Nadeau</v>
      </c>
      <c r="J184" s="1667"/>
      <c r="K184" s="1667"/>
      <c r="L184" s="1667"/>
      <c r="M184" s="1667"/>
      <c r="N184" s="1667"/>
      <c r="O184" s="1667"/>
      <c r="P184" s="1667"/>
      <c r="Q184" s="1667"/>
      <c r="R184" s="1667"/>
      <c r="S184" s="1667"/>
      <c r="T184" s="1667"/>
      <c r="U184" s="1667"/>
      <c r="V184" s="1667"/>
      <c r="W184" s="1667"/>
      <c r="X184" s="1667"/>
      <c r="Y184" s="1667"/>
      <c r="Z184" s="1667"/>
      <c r="AA184" s="1667"/>
      <c r="AB184" s="1667"/>
      <c r="AC184" s="1667"/>
      <c r="AD184" s="1667"/>
      <c r="AE184" s="1667"/>
      <c r="AF184" s="35"/>
      <c r="AH184" s="35"/>
      <c r="AJ184" s="3"/>
      <c r="AK184" s="3"/>
      <c r="AL184" s="3"/>
      <c r="BC184" s="35" t="s">
        <v>131</v>
      </c>
      <c r="BN184" s="47" t="s">
        <v>632</v>
      </c>
      <c r="BT184" s="16" t="s">
        <v>456</v>
      </c>
    </row>
    <row r="185" spans="1:72" ht="12.75">
      <c r="A185" s="35"/>
      <c r="C185" s="58"/>
      <c r="D185" s="35" t="s">
        <v>477</v>
      </c>
      <c r="E185" s="35"/>
      <c r="F185" s="35"/>
      <c r="G185" s="35"/>
      <c r="H185" s="35"/>
      <c r="I185" s="1671" t="s">
        <v>2484</v>
      </c>
      <c r="J185" s="1671"/>
      <c r="K185" s="1671"/>
      <c r="L185" s="1671"/>
      <c r="M185" s="1671"/>
      <c r="N185" s="1671"/>
      <c r="O185" s="1671"/>
      <c r="P185" s="1671"/>
      <c r="Q185" s="1671"/>
      <c r="R185" s="1671"/>
      <c r="S185" s="1671"/>
      <c r="T185" s="1671"/>
      <c r="U185" s="1671"/>
      <c r="V185" s="1671"/>
      <c r="W185" s="1671"/>
      <c r="X185" s="1671"/>
      <c r="Y185" s="1671"/>
      <c r="Z185" s="1671"/>
      <c r="AA185" s="1671"/>
      <c r="AB185" s="1671"/>
      <c r="AC185" s="1671"/>
      <c r="AD185" s="1671"/>
      <c r="AE185" s="1671"/>
      <c r="AF185" s="35"/>
      <c r="AH185" s="35"/>
      <c r="AJ185" s="3"/>
      <c r="AK185" s="3"/>
      <c r="AL185" s="3"/>
      <c r="BC185" s="326" t="s">
        <v>132</v>
      </c>
      <c r="BN185" s="47" t="s">
        <v>633</v>
      </c>
      <c r="BT185" s="16" t="s">
        <v>919</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35"/>
      <c r="AH187" s="35"/>
      <c r="AJ187" s="3"/>
      <c r="AK187" s="3"/>
      <c r="AL187" s="3"/>
      <c r="BN187" s="47" t="s">
        <v>635</v>
      </c>
      <c r="BT187" s="16" t="s">
        <v>921</v>
      </c>
    </row>
    <row r="188" spans="1:72" ht="12.75">
      <c r="A188" s="35"/>
      <c r="C188" s="58"/>
      <c r="D188" s="35"/>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AF188" s="35"/>
      <c r="AH188" s="35"/>
      <c r="AJ188" s="3"/>
      <c r="AK188" s="3"/>
      <c r="AL188" s="3"/>
      <c r="BN188" s="47" t="s">
        <v>637</v>
      </c>
      <c r="BT188" s="16" t="s">
        <v>922</v>
      </c>
    </row>
    <row r="189" spans="1:72" ht="12.75">
      <c r="A189" s="35"/>
      <c r="C189" s="58"/>
      <c r="D189" s="35" t="s">
        <v>478</v>
      </c>
      <c r="E189" s="35"/>
      <c r="I189" s="1662" t="s">
        <v>2337</v>
      </c>
      <c r="J189" s="1662"/>
      <c r="K189" s="1662"/>
      <c r="L189" s="1662"/>
      <c r="M189" s="1662"/>
      <c r="N189" s="1662"/>
      <c r="O189" s="1662"/>
      <c r="P189" s="1662"/>
      <c r="Q189" s="35" t="s">
        <v>480</v>
      </c>
      <c r="T189" s="1662" t="s">
        <v>447</v>
      </c>
      <c r="U189" s="1662"/>
      <c r="V189" s="1662"/>
      <c r="W189" s="1662"/>
      <c r="X189" s="1662"/>
      <c r="Y189" s="1662"/>
      <c r="Z189" s="1662"/>
      <c r="AA189" s="1662"/>
      <c r="AB189" s="1662"/>
      <c r="AC189" s="1662"/>
      <c r="AD189" s="1662"/>
      <c r="AE189" s="1662"/>
      <c r="AH189" s="35"/>
      <c r="AJ189" s="3"/>
      <c r="AK189" s="3"/>
      <c r="AL189" s="3"/>
      <c r="BC189" s="16" t="s">
        <v>85</v>
      </c>
      <c r="BH189" s="72" t="s">
        <v>135</v>
      </c>
      <c r="BN189" s="47" t="s">
        <v>638</v>
      </c>
      <c r="BT189" s="16" t="s">
        <v>119</v>
      </c>
    </row>
    <row r="190" spans="1:72" ht="12.75">
      <c r="A190" s="35"/>
      <c r="C190" s="59"/>
      <c r="D190" s="35" t="s">
        <v>481</v>
      </c>
      <c r="E190" s="35"/>
      <c r="F190" s="35"/>
      <c r="G190" s="35"/>
      <c r="I190" s="1671">
        <v>90001</v>
      </c>
      <c r="J190" s="1671"/>
      <c r="K190" s="1671"/>
      <c r="L190" s="1671"/>
      <c r="M190" s="1671"/>
      <c r="N190" s="1671"/>
      <c r="O190" s="35" t="s">
        <v>483</v>
      </c>
      <c r="P190" s="35"/>
      <c r="Q190" s="35"/>
      <c r="R190" s="35"/>
      <c r="S190" s="35"/>
      <c r="T190" s="1768">
        <v>5351.01</v>
      </c>
      <c r="U190" s="1768"/>
      <c r="V190" s="1768"/>
      <c r="W190" s="1768"/>
      <c r="X190" s="1768"/>
      <c r="Y190" s="1768"/>
      <c r="Z190" s="1768"/>
      <c r="AA190" s="1768"/>
      <c r="AB190" s="1768"/>
      <c r="AC190" s="1768"/>
      <c r="AD190" s="1768"/>
      <c r="AE190" s="1768"/>
      <c r="AF190" s="35"/>
      <c r="AH190" s="35"/>
      <c r="AJ190" s="3"/>
      <c r="AK190" s="3"/>
      <c r="AL190" s="3"/>
      <c r="BC190" s="16" t="s">
        <v>727</v>
      </c>
      <c r="BH190" s="16" t="s">
        <v>727</v>
      </c>
      <c r="BN190" s="47" t="s">
        <v>469</v>
      </c>
      <c r="BT190" s="16" t="s">
        <v>120</v>
      </c>
    </row>
    <row r="191" spans="1:72" ht="12.75">
      <c r="A191" s="35"/>
      <c r="C191" s="59"/>
      <c r="D191" s="35" t="s">
        <v>91</v>
      </c>
      <c r="E191" s="35"/>
      <c r="F191" s="35"/>
      <c r="G191" s="35"/>
      <c r="H191" s="35"/>
      <c r="I191" s="35"/>
      <c r="J191" s="35"/>
      <c r="K191" s="35"/>
      <c r="L191" s="35"/>
      <c r="M191" s="35"/>
      <c r="N191" s="1774" t="s">
        <v>2338</v>
      </c>
      <c r="O191" s="1774"/>
      <c r="P191" s="1774"/>
      <c r="Q191" s="1774"/>
      <c r="R191" s="1774"/>
      <c r="S191" s="1774"/>
      <c r="T191" s="1774"/>
      <c r="U191" s="1774"/>
      <c r="V191" s="1774"/>
      <c r="W191" s="1774"/>
      <c r="X191" s="1774"/>
      <c r="Y191" s="1774"/>
      <c r="Z191" s="1774"/>
      <c r="AA191" s="1774"/>
      <c r="AB191" s="1774"/>
      <c r="AC191" s="1774"/>
      <c r="AD191" s="1774"/>
      <c r="AE191" s="1774"/>
      <c r="AF191" s="35"/>
      <c r="AH191" s="35"/>
      <c r="AJ191" s="3"/>
      <c r="AK191" s="3"/>
      <c r="AL191" s="3"/>
      <c r="BC191" s="16" t="s">
        <v>1583</v>
      </c>
      <c r="BH191" s="16" t="s">
        <v>1583</v>
      </c>
      <c r="BN191" s="47" t="s">
        <v>640</v>
      </c>
      <c r="BT191" s="16" t="s">
        <v>121</v>
      </c>
    </row>
    <row r="192" spans="1:72" ht="12.75">
      <c r="A192" s="35"/>
      <c r="C192" s="59"/>
      <c r="D192" s="35"/>
      <c r="E192" s="35"/>
      <c r="F192" s="35"/>
      <c r="G192" s="35"/>
      <c r="H192" s="35"/>
      <c r="I192" s="35"/>
      <c r="J192" s="35"/>
      <c r="K192" s="35"/>
      <c r="L192" s="35"/>
      <c r="M192" s="316"/>
      <c r="N192" s="1773"/>
      <c r="O192" s="1773"/>
      <c r="P192" s="1773"/>
      <c r="Q192" s="1773"/>
      <c r="R192" s="1773"/>
      <c r="S192" s="1773"/>
      <c r="T192" s="1773"/>
      <c r="U192" s="1773"/>
      <c r="V192" s="1773"/>
      <c r="W192" s="1773"/>
      <c r="X192" s="1773"/>
      <c r="Y192" s="1773"/>
      <c r="Z192" s="1773"/>
      <c r="AA192" s="1773"/>
      <c r="AB192" s="1773"/>
      <c r="AC192" s="1773"/>
      <c r="AD192" s="1773"/>
      <c r="AE192" s="1773"/>
      <c r="AF192" s="35"/>
      <c r="AH192" s="35"/>
      <c r="AJ192" s="3"/>
      <c r="AK192" s="3"/>
      <c r="AL192" s="3"/>
      <c r="BC192" s="16" t="s">
        <v>728</v>
      </c>
      <c r="BH192" s="8" t="s">
        <v>1590</v>
      </c>
      <c r="BN192" s="47" t="s">
        <v>641</v>
      </c>
      <c r="BT192" s="16" t="s">
        <v>122</v>
      </c>
    </row>
    <row r="193" spans="1:73" ht="12.75">
      <c r="A193" s="35"/>
      <c r="C193" s="59"/>
      <c r="D193" s="3" t="s">
        <v>484</v>
      </c>
      <c r="E193" s="3"/>
      <c r="F193" s="3"/>
      <c r="G193" s="3"/>
      <c r="H193" s="3"/>
      <c r="I193" s="3"/>
      <c r="J193" s="3"/>
      <c r="K193" s="3"/>
      <c r="L193" s="3"/>
      <c r="M193" s="3"/>
      <c r="N193" s="35"/>
      <c r="O193" s="35"/>
      <c r="P193" s="35"/>
      <c r="Q193" s="35"/>
      <c r="R193" s="35"/>
      <c r="T193" s="1666" t="s">
        <v>530</v>
      </c>
      <c r="U193" s="1666"/>
      <c r="W193" s="72" t="s">
        <v>2157</v>
      </c>
      <c r="AA193" s="1651" t="s">
        <v>2334</v>
      </c>
      <c r="AB193" s="1651"/>
      <c r="AC193" s="1651"/>
      <c r="AJ193" s="3"/>
      <c r="AK193" s="3"/>
      <c r="AL193" s="3"/>
      <c r="BC193" s="16" t="s">
        <v>622</v>
      </c>
      <c r="BH193" s="8" t="s">
        <v>1591</v>
      </c>
      <c r="BN193" s="47" t="s">
        <v>642</v>
      </c>
      <c r="BT193" s="16" t="s">
        <v>123</v>
      </c>
    </row>
    <row r="194" spans="1:73" ht="12.75">
      <c r="A194" s="35"/>
      <c r="C194" s="59"/>
      <c r="D194" s="3" t="s">
        <v>129</v>
      </c>
      <c r="E194" s="3"/>
      <c r="F194" s="3"/>
      <c r="G194" s="3"/>
      <c r="H194" s="3"/>
      <c r="I194" s="3"/>
      <c r="J194" s="3"/>
      <c r="K194" s="3"/>
      <c r="L194" s="3"/>
      <c r="M194" s="3"/>
      <c r="N194" s="35"/>
      <c r="O194" s="35"/>
      <c r="P194" s="35"/>
      <c r="Q194" s="35"/>
      <c r="R194" s="35"/>
      <c r="T194" s="1706" t="s">
        <v>118</v>
      </c>
      <c r="U194" s="1706"/>
      <c r="W194" s="35" t="s">
        <v>67</v>
      </c>
      <c r="X194" s="35"/>
      <c r="Y194" s="35"/>
      <c r="Z194" s="35"/>
      <c r="AA194" s="35"/>
      <c r="AB194" s="35"/>
      <c r="AC194" s="35"/>
      <c r="AD194" s="35"/>
      <c r="AE194" s="35"/>
      <c r="AF194" s="35"/>
      <c r="AG194" s="35"/>
      <c r="AH194" s="35"/>
      <c r="AI194" s="1666" t="s">
        <v>530</v>
      </c>
      <c r="AJ194" s="1666"/>
      <c r="AK194" s="3"/>
      <c r="AL194" s="3"/>
      <c r="AX194" s="8" t="s">
        <v>135</v>
      </c>
      <c r="BC194" s="16" t="s">
        <v>679</v>
      </c>
      <c r="BN194" s="47" t="s">
        <v>823</v>
      </c>
      <c r="BT194" s="16" t="s">
        <v>124</v>
      </c>
    </row>
    <row r="195" spans="1:73" ht="12.75">
      <c r="A195" s="35"/>
      <c r="C195" s="59"/>
      <c r="D195" s="1105" t="s">
        <v>1959</v>
      </c>
      <c r="E195" s="3"/>
      <c r="F195" s="3"/>
      <c r="G195" s="3"/>
      <c r="H195" s="3"/>
      <c r="I195" s="3"/>
      <c r="J195" s="3"/>
      <c r="K195" s="3"/>
      <c r="L195" s="3"/>
      <c r="M195" s="3"/>
      <c r="N195" s="35"/>
      <c r="O195" s="35"/>
      <c r="P195" s="35"/>
      <c r="Q195" s="35"/>
      <c r="R195" s="35"/>
      <c r="T195" s="1706" t="s">
        <v>530</v>
      </c>
      <c r="U195" s="1706"/>
      <c r="X195" s="1361" t="s">
        <v>2180</v>
      </c>
      <c r="AJ195" s="3"/>
      <c r="AK195" s="3"/>
      <c r="AL195" s="3"/>
      <c r="AX195" s="8" t="s">
        <v>1273</v>
      </c>
      <c r="BN195" s="47" t="s">
        <v>824</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06" t="s">
        <v>118</v>
      </c>
      <c r="U196" s="1706"/>
      <c r="AJ196" s="3"/>
      <c r="AK196" s="3"/>
      <c r="AL196" s="3"/>
      <c r="AX196" s="8" t="s">
        <v>1274</v>
      </c>
      <c r="BN196" s="47" t="s">
        <v>825</v>
      </c>
      <c r="BT196" s="16" t="s">
        <v>126</v>
      </c>
    </row>
    <row r="197" spans="1:73" ht="12.75">
      <c r="A197" s="35"/>
      <c r="C197" s="59"/>
      <c r="D197" s="72" t="s">
        <v>2158</v>
      </c>
      <c r="T197" s="1666" t="s">
        <v>530</v>
      </c>
      <c r="U197" s="1666"/>
      <c r="AJ197" s="3"/>
      <c r="AK197" s="3"/>
      <c r="AL197" s="3"/>
      <c r="AX197" s="8" t="s">
        <v>1275</v>
      </c>
      <c r="BC197" s="16" t="s">
        <v>85</v>
      </c>
      <c r="BN197" s="47" t="s">
        <v>826</v>
      </c>
      <c r="BT197" s="16" t="s">
        <v>127</v>
      </c>
    </row>
    <row r="198" spans="1:73" ht="12.75">
      <c r="A198" s="35"/>
      <c r="C198" s="59"/>
      <c r="D198" s="1105" t="s">
        <v>2190</v>
      </c>
      <c r="W198" s="1778" t="s">
        <v>530</v>
      </c>
      <c r="X198" s="1666"/>
      <c r="AG198" s="35"/>
      <c r="AH198" s="3"/>
      <c r="AI198" s="3"/>
      <c r="AJ198" s="3"/>
      <c r="AK198" s="3"/>
      <c r="AL198" s="3"/>
      <c r="AX198" s="8" t="s">
        <v>1276</v>
      </c>
      <c r="BC198" s="645" t="s">
        <v>1220</v>
      </c>
      <c r="BN198" s="47" t="s">
        <v>827</v>
      </c>
      <c r="BT198" s="16" t="s">
        <v>883</v>
      </c>
    </row>
    <row r="199" spans="1:73" ht="12.75">
      <c r="A199" s="35"/>
      <c r="C199" s="59"/>
      <c r="R199" s="35"/>
      <c r="W199" s="35"/>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75">
      <c r="A200" s="35"/>
      <c r="C200" s="59"/>
      <c r="D200" s="35"/>
      <c r="AB200" s="35"/>
      <c r="AC200" s="35"/>
      <c r="AD200" s="35"/>
      <c r="AE200" s="35"/>
      <c r="AF200" s="35"/>
      <c r="AG200" s="35"/>
      <c r="AH200" s="390"/>
      <c r="AI200" s="390"/>
      <c r="AJ200" s="3"/>
      <c r="AK200" s="3"/>
      <c r="AL200" s="3"/>
      <c r="AX200" s="8" t="s">
        <v>1278</v>
      </c>
      <c r="BC200" s="288" t="s">
        <v>1603</v>
      </c>
      <c r="BN200" s="47" t="s">
        <v>722</v>
      </c>
      <c r="BO200" s="65"/>
      <c r="BP200" s="68"/>
      <c r="BQ200" s="68"/>
      <c r="BR200" s="68"/>
      <c r="BS200" s="68"/>
      <c r="BT200" s="68" t="s">
        <v>885</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1279</v>
      </c>
      <c r="BC201" s="272" t="s">
        <v>943</v>
      </c>
      <c r="BN201" s="47" t="s">
        <v>723</v>
      </c>
      <c r="BO201" s="65"/>
      <c r="BP201" s="68"/>
      <c r="BQ201" s="68"/>
      <c r="BR201" s="68"/>
      <c r="BS201" s="69"/>
      <c r="BT201" s="69" t="s">
        <v>886</v>
      </c>
    </row>
    <row r="202" spans="1:73" ht="12.75">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1604</v>
      </c>
      <c r="BN202" s="47" t="s">
        <v>724</v>
      </c>
      <c r="BT202" s="69" t="s">
        <v>887</v>
      </c>
      <c r="BU202" s="65"/>
    </row>
    <row r="203" spans="1:73" ht="12.75">
      <c r="A203" s="35"/>
      <c r="C203" s="35"/>
      <c r="D203" s="1667" t="str">
        <f>IF(AND(M25&gt;0,M27&gt;0),"Federal and State","Federal Only")</f>
        <v>Federal and State</v>
      </c>
      <c r="E203" s="1667"/>
      <c r="F203" s="1667"/>
      <c r="G203" s="1667"/>
      <c r="H203" s="1667"/>
      <c r="I203" s="1667"/>
      <c r="J203" s="1667"/>
      <c r="K203" s="1667"/>
      <c r="L203" s="1667"/>
      <c r="M203" s="1667"/>
      <c r="P203" s="1913">
        <f>M25</f>
        <v>2500000</v>
      </c>
      <c r="Q203" s="1913"/>
      <c r="R203" s="1913"/>
      <c r="S203" s="1913"/>
      <c r="T203" s="1913"/>
      <c r="U203" s="1913"/>
      <c r="V203" s="35"/>
      <c r="W203" s="1913">
        <f>M27</f>
        <v>4636554</v>
      </c>
      <c r="X203" s="1913"/>
      <c r="Y203" s="1913"/>
      <c r="Z203" s="1913"/>
      <c r="AA203" s="1913"/>
      <c r="AB203" s="1913"/>
      <c r="AD203" s="35"/>
      <c r="AE203" s="35"/>
      <c r="AF203" s="35"/>
      <c r="AG203" s="35"/>
      <c r="AH203" s="35"/>
      <c r="AI203" s="35"/>
      <c r="AJ203" s="3"/>
      <c r="AK203" s="3"/>
      <c r="AL203" s="3"/>
      <c r="AV203" s="16" t="s">
        <v>135</v>
      </c>
      <c r="AX203" s="8" t="s">
        <v>728</v>
      </c>
      <c r="BC203" s="3" t="s">
        <v>1601</v>
      </c>
      <c r="BN203" s="47" t="s">
        <v>725</v>
      </c>
      <c r="BT203" s="69" t="s">
        <v>888</v>
      </c>
      <c r="BU203" s="65"/>
    </row>
    <row r="204" spans="1:73" ht="12.75">
      <c r="A204" s="35"/>
      <c r="C204" s="58"/>
      <c r="E204" s="35"/>
      <c r="F204" s="35"/>
      <c r="G204" s="35"/>
      <c r="P204" s="1905" t="s">
        <v>191</v>
      </c>
      <c r="Q204" s="1905"/>
      <c r="R204" s="1905"/>
      <c r="S204" s="1905"/>
      <c r="T204" s="1905"/>
      <c r="U204" s="1905"/>
      <c r="V204" s="60"/>
      <c r="W204" s="1905" t="s">
        <v>192</v>
      </c>
      <c r="X204" s="1905"/>
      <c r="Y204" s="1905"/>
      <c r="Z204" s="1905"/>
      <c r="AA204" s="1905"/>
      <c r="AB204" s="1905"/>
      <c r="AD204" s="35"/>
      <c r="AE204" s="35"/>
      <c r="AF204" s="35"/>
      <c r="AG204" s="35"/>
      <c r="AH204" s="35"/>
      <c r="AI204" s="35"/>
      <c r="AJ204" s="3"/>
      <c r="AK204" s="3"/>
      <c r="AL204" s="3"/>
      <c r="AV204" s="16" t="s">
        <v>118</v>
      </c>
      <c r="AX204" s="8" t="s">
        <v>1529</v>
      </c>
      <c r="BC204" s="272" t="s">
        <v>942</v>
      </c>
      <c r="BN204" s="47" t="s">
        <v>726</v>
      </c>
      <c r="BT204" s="69" t="s">
        <v>889</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1605</v>
      </c>
      <c r="BN206" s="47" t="s">
        <v>1000</v>
      </c>
      <c r="BT206" s="69" t="s">
        <v>890</v>
      </c>
    </row>
    <row r="207" spans="1:73" ht="12.75">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1988</v>
      </c>
      <c r="BN207" s="47" t="s">
        <v>1</v>
      </c>
      <c r="BT207" s="69" t="s">
        <v>891</v>
      </c>
    </row>
    <row r="208" spans="1:73" ht="12.75">
      <c r="A208" s="35"/>
      <c r="C208" s="58"/>
      <c r="D208" s="1660" t="s">
        <v>2339</v>
      </c>
      <c r="E208" s="1660"/>
      <c r="F208" s="1660"/>
      <c r="G208" s="1660"/>
      <c r="H208" s="1660"/>
      <c r="I208" s="1660"/>
      <c r="J208" s="1660"/>
      <c r="K208" s="1660"/>
      <c r="L208" s="1660"/>
      <c r="M208" s="1660"/>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1602</v>
      </c>
      <c r="BN208" s="47" t="s">
        <v>2</v>
      </c>
      <c r="BT208" s="69" t="s">
        <v>892</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80</v>
      </c>
      <c r="BN209" s="47" t="s">
        <v>3</v>
      </c>
      <c r="BT209" s="69" t="s">
        <v>893</v>
      </c>
    </row>
    <row r="210" spans="1:72" ht="12.75">
      <c r="A210" s="63" t="s">
        <v>134</v>
      </c>
      <c r="C210" s="63" t="s">
        <v>1271</v>
      </c>
      <c r="X210" s="1373"/>
      <c r="Y210" s="1376"/>
      <c r="Z210" s="1374"/>
      <c r="AA210" s="1374"/>
      <c r="AB210" s="1374"/>
      <c r="AC210" s="1374"/>
      <c r="AD210" s="1374"/>
      <c r="AE210" s="1374"/>
      <c r="AF210" s="1374"/>
      <c r="AG210" s="1374"/>
      <c r="AH210" s="1374"/>
      <c r="AI210" s="1374"/>
      <c r="AJ210" s="1374"/>
      <c r="AK210" s="1375"/>
      <c r="AL210" s="3"/>
      <c r="BN210" s="47" t="s">
        <v>4</v>
      </c>
      <c r="BT210" s="69" t="s">
        <v>894</v>
      </c>
    </row>
    <row r="211" spans="1:72" ht="12.75">
      <c r="C211" s="58"/>
      <c r="D211" s="1660" t="s">
        <v>728</v>
      </c>
      <c r="E211" s="1660"/>
      <c r="F211" s="1660"/>
      <c r="G211" s="1660"/>
      <c r="H211" s="1660"/>
      <c r="I211" s="1660"/>
      <c r="J211" s="1660"/>
      <c r="K211" s="1660"/>
      <c r="L211" s="1660"/>
      <c r="M211" s="1660"/>
      <c r="N211" s="1660"/>
      <c r="O211" s="1660"/>
      <c r="P211" s="1660"/>
      <c r="X211" s="1373"/>
      <c r="Y211" s="1666"/>
      <c r="Z211" s="1666"/>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85</v>
      </c>
      <c r="BN212" s="47" t="s">
        <v>5</v>
      </c>
      <c r="BT212" s="69" t="s">
        <v>895</v>
      </c>
    </row>
    <row r="213" spans="1:72" ht="12.75">
      <c r="A213" s="63" t="s">
        <v>136</v>
      </c>
      <c r="C213" s="63" t="s">
        <v>1584</v>
      </c>
      <c r="AG213" s="3"/>
      <c r="AJ213" s="3"/>
      <c r="AK213" s="3"/>
      <c r="AL213" s="3"/>
      <c r="BC213" s="16" t="s">
        <v>690</v>
      </c>
      <c r="BN213" s="47" t="s">
        <v>6</v>
      </c>
      <c r="BT213" s="69" t="s">
        <v>896</v>
      </c>
    </row>
    <row r="214" spans="1:72" ht="12.75">
      <c r="C214" s="58"/>
      <c r="D214" s="1660" t="s">
        <v>728</v>
      </c>
      <c r="E214" s="1660"/>
      <c r="F214" s="1660"/>
      <c r="G214" s="1660"/>
      <c r="H214" s="1660"/>
      <c r="I214" s="1660"/>
      <c r="J214" s="1660"/>
      <c r="K214" s="1660"/>
      <c r="L214" s="1660"/>
      <c r="M214" s="1660"/>
      <c r="N214" s="1660"/>
      <c r="O214" s="1660"/>
      <c r="P214" s="1660"/>
      <c r="Q214" s="1660"/>
      <c r="R214" s="1660"/>
      <c r="S214" s="1660"/>
      <c r="T214" s="1660"/>
      <c r="U214" s="1660"/>
      <c r="V214" s="1660"/>
      <c r="W214" s="1660"/>
      <c r="X214" s="1660"/>
      <c r="Y214" s="1660"/>
      <c r="Z214" s="1660"/>
      <c r="AG214" s="3"/>
      <c r="AJ214" s="3"/>
      <c r="AK214" s="3"/>
      <c r="AL214" s="3"/>
      <c r="BC214" s="16" t="s">
        <v>694</v>
      </c>
      <c r="BN214" s="47" t="s">
        <v>491</v>
      </c>
      <c r="BT214" s="69" t="s">
        <v>897</v>
      </c>
    </row>
    <row r="215" spans="1:72" ht="12.75">
      <c r="D215" s="64"/>
      <c r="E215" s="8" t="s">
        <v>1600</v>
      </c>
      <c r="AE215" s="1928">
        <v>0.5</v>
      </c>
      <c r="AF215" s="1928"/>
      <c r="AG215" s="3"/>
      <c r="AJ215" s="3"/>
      <c r="AK215" s="3"/>
      <c r="AL215" s="3"/>
      <c r="BC215" s="16" t="s">
        <v>691</v>
      </c>
    </row>
    <row r="216" spans="1:72" ht="12.75" customHeight="1">
      <c r="D216" s="64"/>
      <c r="E216" s="8" t="s">
        <v>1597</v>
      </c>
      <c r="AG216" s="3"/>
      <c r="AJ216" s="3"/>
      <c r="AK216" s="3"/>
      <c r="AL216" s="3"/>
      <c r="BC216" s="16" t="s">
        <v>810</v>
      </c>
    </row>
    <row r="217" spans="1:72" ht="12.75">
      <c r="E217" s="1772" t="s">
        <v>1583</v>
      </c>
      <c r="F217" s="1773"/>
      <c r="G217" s="1773"/>
      <c r="H217" s="1773"/>
      <c r="I217" s="1773"/>
      <c r="J217" s="1773"/>
      <c r="K217" s="1773"/>
      <c r="L217" s="1773"/>
      <c r="M217" s="1773"/>
      <c r="N217" s="1773"/>
      <c r="O217" s="1773"/>
      <c r="P217" s="1773"/>
      <c r="Q217" s="1773"/>
      <c r="R217" s="1773"/>
      <c r="S217" s="1773"/>
      <c r="T217" s="1773"/>
      <c r="U217" s="1773"/>
      <c r="V217" s="1773"/>
      <c r="W217" s="1773"/>
      <c r="X217" s="1773"/>
      <c r="Y217" s="1773"/>
      <c r="Z217" s="1773"/>
      <c r="AA217" s="83"/>
      <c r="AB217" s="83"/>
      <c r="AC217" s="83"/>
      <c r="AD217" s="83"/>
      <c r="AE217" s="83"/>
      <c r="AF217" s="83"/>
      <c r="AG217" s="3"/>
      <c r="AJ217" s="3"/>
      <c r="AK217" s="3"/>
      <c r="AL217" s="3"/>
      <c r="BC217" s="16" t="s">
        <v>692</v>
      </c>
    </row>
    <row r="218" spans="1:72" ht="12.75">
      <c r="E218" s="72" t="s">
        <v>2255</v>
      </c>
      <c r="AA218" s="83"/>
      <c r="AC218" s="1779" t="s">
        <v>2340</v>
      </c>
      <c r="AD218" s="1779"/>
      <c r="AE218" s="1779"/>
      <c r="AF218" s="1779"/>
      <c r="AG218" s="1779"/>
      <c r="AH218" s="1779"/>
      <c r="AI218" s="1779"/>
      <c r="AJ218" s="1779"/>
      <c r="AK218" s="1779"/>
      <c r="AL218" s="1779"/>
      <c r="AM218" s="1779"/>
      <c r="BC218" s="16" t="s">
        <v>693</v>
      </c>
      <c r="BI218" s="67"/>
    </row>
    <row r="219" spans="1:72" ht="12.75" customHeight="1">
      <c r="E219" s="72" t="s">
        <v>2256</v>
      </c>
      <c r="AA219" s="83"/>
      <c r="AC219" s="1779" t="s">
        <v>2334</v>
      </c>
      <c r="AD219" s="1779"/>
      <c r="AE219" s="1779"/>
      <c r="AF219" s="1779"/>
      <c r="AG219" s="1779"/>
      <c r="AH219" s="1779"/>
      <c r="AI219" s="1779"/>
      <c r="AJ219" s="1779"/>
      <c r="AK219" s="1779"/>
      <c r="AL219" s="1779"/>
      <c r="AM219" s="1779"/>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9" t="s">
        <v>1221</v>
      </c>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666">
        <v>40</v>
      </c>
      <c r="P225" s="1666"/>
    </row>
    <row r="226" spans="1:59" ht="12.75" customHeight="1">
      <c r="D226" s="35" t="s">
        <v>616</v>
      </c>
      <c r="E226" s="35"/>
      <c r="F226" s="35"/>
      <c r="G226" s="35"/>
      <c r="H226" s="35"/>
      <c r="I226" s="35"/>
      <c r="J226" s="35"/>
      <c r="K226" s="35"/>
      <c r="L226" s="35"/>
      <c r="M226" s="35"/>
      <c r="N226" s="35"/>
      <c r="O226" s="1666">
        <v>59</v>
      </c>
      <c r="P226" s="1666"/>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666">
        <v>33</v>
      </c>
      <c r="P227" s="1666"/>
      <c r="BB227" s="8" t="s">
        <v>702</v>
      </c>
      <c r="BG227" s="646">
        <f>IF(AND(AND($M$251="for profit",$M$259="nonprofit",$M$267="for profit")),2,0)</f>
        <v>0</v>
      </c>
    </row>
    <row r="228" spans="1:59" ht="12.75">
      <c r="D228" s="3" t="s">
        <v>618</v>
      </c>
      <c r="BB228" s="16" t="s">
        <v>702</v>
      </c>
      <c r="BG228" s="646">
        <f>IF(AND(AND($M$251="nonprofit",$M$259="for profit",$M$267="for profit")),2,0)</f>
        <v>0</v>
      </c>
    </row>
    <row r="229" spans="1:59" ht="12.75">
      <c r="D229" s="580" t="s">
        <v>1307</v>
      </c>
      <c r="U229" s="580" t="s">
        <v>1308</v>
      </c>
      <c r="BB229" s="16" t="s">
        <v>702</v>
      </c>
      <c r="BG229" s="646">
        <f>IF(AND(AND($M$251="for profit",$M$259="nonprofit",$M$267="(select one)")),2,0)</f>
        <v>2</v>
      </c>
    </row>
    <row r="230" spans="1:59" ht="12.75">
      <c r="BB230" s="16" t="s">
        <v>702</v>
      </c>
      <c r="BG230" s="647">
        <f>IF(AND(AND($M$251="nonprofit",$M$259="for profit",$M$267="(select one)")),2,0)</f>
        <v>0</v>
      </c>
    </row>
    <row r="231" spans="1:59" ht="12.75">
      <c r="A231" s="1664" t="s">
        <v>543</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5"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75">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75">
      <c r="D235" s="71" t="s">
        <v>414</v>
      </c>
      <c r="E235" s="71"/>
      <c r="F235" s="71"/>
      <c r="G235" s="71"/>
      <c r="H235" s="71"/>
      <c r="I235" s="71"/>
      <c r="J235" s="71"/>
      <c r="K235" s="8"/>
      <c r="M235" s="1904" t="str">
        <f>H15</f>
        <v>Nadeau SH, L.P.</v>
      </c>
      <c r="N235" s="1904"/>
      <c r="O235" s="1904"/>
      <c r="P235" s="1904"/>
      <c r="Q235" s="1904"/>
      <c r="R235" s="1904"/>
      <c r="S235" s="1904"/>
      <c r="T235" s="1904"/>
      <c r="U235" s="1904"/>
      <c r="V235" s="1904"/>
      <c r="W235" s="1904"/>
      <c r="X235" s="1904"/>
      <c r="Y235" s="1904"/>
      <c r="Z235" s="1904"/>
      <c r="AA235" s="1904"/>
      <c r="AB235" s="1904"/>
      <c r="AC235" s="1904"/>
      <c r="AD235" s="1904"/>
      <c r="AE235" s="1904"/>
      <c r="AF235" s="1904"/>
      <c r="AG235" s="1904"/>
      <c r="AH235" s="1904"/>
      <c r="AI235" s="1904"/>
      <c r="AJ235" s="1904"/>
      <c r="AK235" s="1904"/>
      <c r="BB235" s="62"/>
      <c r="BC235" s="35"/>
      <c r="BD235" s="35"/>
      <c r="BE235" s="35"/>
      <c r="BF235" s="35"/>
      <c r="BG235" s="71"/>
    </row>
    <row r="236" spans="1:59" ht="12.75" customHeight="1">
      <c r="D236" s="71" t="s">
        <v>415</v>
      </c>
      <c r="E236" s="71"/>
      <c r="F236" s="71"/>
      <c r="G236" s="71"/>
      <c r="H236" s="71"/>
      <c r="I236" s="71"/>
      <c r="J236" s="71"/>
      <c r="K236" s="8"/>
      <c r="M236" s="1659" t="s">
        <v>2341</v>
      </c>
      <c r="N236" s="1660"/>
      <c r="O236" s="1660"/>
      <c r="P236" s="1660"/>
      <c r="Q236" s="1660"/>
      <c r="R236" s="1660"/>
      <c r="S236" s="1660"/>
      <c r="T236" s="1660"/>
      <c r="U236" s="1660"/>
      <c r="V236" s="1660"/>
      <c r="W236" s="1660"/>
      <c r="X236" s="1660"/>
      <c r="Y236" s="1660"/>
      <c r="Z236" s="1660"/>
      <c r="AA236" s="1660"/>
      <c r="AB236" s="1660"/>
      <c r="AC236" s="1660"/>
      <c r="AD236" s="1660"/>
      <c r="AE236" s="1660"/>
      <c r="AM236" s="72"/>
      <c r="AN236" s="72"/>
      <c r="BB236" s="16" t="s">
        <v>701</v>
      </c>
      <c r="BG236" s="646">
        <f>IF(AND(AND($M$251="nonprofit",$M$259="nonprofit",$M$267="nonprofit")),1,0)</f>
        <v>0</v>
      </c>
    </row>
    <row r="237" spans="1:59" ht="12.75">
      <c r="D237" s="71" t="s">
        <v>478</v>
      </c>
      <c r="E237" s="71"/>
      <c r="M237" s="1659" t="s">
        <v>123</v>
      </c>
      <c r="N237" s="1660"/>
      <c r="O237" s="1660"/>
      <c r="P237" s="1660"/>
      <c r="Q237" s="1660"/>
      <c r="R237" s="1660"/>
      <c r="S237" s="1660"/>
      <c r="T237" s="1660"/>
      <c r="V237" s="73" t="s">
        <v>416</v>
      </c>
      <c r="W237" s="1670" t="s">
        <v>2342</v>
      </c>
      <c r="X237" s="1663"/>
      <c r="Y237" s="71" t="s">
        <v>481</v>
      </c>
      <c r="AC237" s="1660">
        <v>92128</v>
      </c>
      <c r="AD237" s="1660"/>
      <c r="AE237" s="1660"/>
      <c r="AN237" s="72"/>
      <c r="BB237" s="16" t="s">
        <v>701</v>
      </c>
      <c r="BG237" s="646">
        <f>IF(AND(AND($M$251="nonprofit",$M$259="nonprofit",$M$267="(select one)")),1,0)</f>
        <v>0</v>
      </c>
    </row>
    <row r="238" spans="1:59" ht="12.75">
      <c r="D238" s="74" t="s">
        <v>417</v>
      </c>
      <c r="E238" s="8"/>
      <c r="F238" s="8"/>
      <c r="G238" s="8"/>
      <c r="H238" s="8"/>
      <c r="I238" s="8"/>
      <c r="J238" s="8"/>
      <c r="K238" s="39"/>
      <c r="M238" s="1659" t="s">
        <v>2343</v>
      </c>
      <c r="N238" s="1660"/>
      <c r="O238" s="1660"/>
      <c r="P238" s="1660"/>
      <c r="Q238" s="1660"/>
      <c r="R238" s="1660"/>
      <c r="S238" s="1660"/>
      <c r="T238" s="1660"/>
      <c r="U238" s="1660"/>
      <c r="V238" s="1660"/>
      <c r="W238" s="1660"/>
      <c r="X238" s="1660"/>
      <c r="Y238" s="1660"/>
      <c r="Z238" s="1660"/>
      <c r="AA238" s="1660"/>
      <c r="AB238" s="1660"/>
      <c r="AC238" s="1660"/>
      <c r="AD238" s="1660"/>
      <c r="AE238" s="1660"/>
      <c r="AI238" s="8"/>
      <c r="AJ238" s="8"/>
      <c r="AK238" s="8"/>
      <c r="AL238" s="8"/>
      <c r="AN238" s="72"/>
      <c r="BB238" s="16" t="s">
        <v>701</v>
      </c>
      <c r="BG238" s="646">
        <f>IF(AND(AND($M$251="nonprofit",$M$259="(select one)",$M$267="(select one)")),1,0)</f>
        <v>0</v>
      </c>
    </row>
    <row r="239" spans="1:59" ht="12.75">
      <c r="D239" s="74" t="s">
        <v>418</v>
      </c>
      <c r="E239" s="8"/>
      <c r="F239" s="8"/>
      <c r="M239" s="1654" t="s">
        <v>2344</v>
      </c>
      <c r="N239" s="1655"/>
      <c r="O239" s="1655"/>
      <c r="P239" s="1655"/>
      <c r="Q239" s="1655"/>
      <c r="R239" s="1655"/>
      <c r="S239" s="8" t="s">
        <v>898</v>
      </c>
      <c r="T239" s="8"/>
      <c r="U239" s="1663"/>
      <c r="V239" s="1663"/>
      <c r="W239" s="1663"/>
      <c r="X239" s="8" t="s">
        <v>419</v>
      </c>
      <c r="Z239" s="1654" t="s">
        <v>2334</v>
      </c>
      <c r="AA239" s="1655"/>
      <c r="AB239" s="1655"/>
      <c r="AC239" s="1655"/>
      <c r="AD239" s="1655"/>
      <c r="AE239" s="1655"/>
      <c r="AM239" s="72"/>
      <c r="AN239" s="72"/>
      <c r="BB239" s="16" t="s">
        <v>1112</v>
      </c>
      <c r="BG239" s="646">
        <f>IF(AND(AND($M$251="for profit",$M$259="for profit",$M$267="for profit")),3,0)</f>
        <v>0</v>
      </c>
    </row>
    <row r="240" spans="1:59" ht="12.75">
      <c r="D240" s="74" t="s">
        <v>420</v>
      </c>
      <c r="E240" s="8"/>
      <c r="F240" s="8"/>
      <c r="M240" s="1656" t="s">
        <v>2345</v>
      </c>
      <c r="N240" s="1656"/>
      <c r="O240" s="1656"/>
      <c r="P240" s="1656"/>
      <c r="Q240" s="1656"/>
      <c r="R240" s="1656"/>
      <c r="S240" s="1656"/>
      <c r="T240" s="1656"/>
      <c r="U240" s="1656"/>
      <c r="V240" s="1656"/>
      <c r="W240" s="1656"/>
      <c r="X240" s="1656"/>
      <c r="Y240" s="1656"/>
      <c r="Z240" s="1656"/>
      <c r="AA240" s="1656"/>
      <c r="AB240" s="1656"/>
      <c r="AC240" s="1656"/>
      <c r="AD240" s="1656"/>
      <c r="AE240" s="1656"/>
      <c r="AF240" s="8"/>
      <c r="AG240" s="8"/>
      <c r="AH240" s="8"/>
      <c r="AI240" s="8"/>
      <c r="AJ240" s="8"/>
      <c r="AK240" s="8"/>
      <c r="AL240" s="8"/>
      <c r="AN240" s="72"/>
      <c r="AO240" s="72"/>
      <c r="BB240" s="16" t="s">
        <v>1112</v>
      </c>
      <c r="BG240" s="647">
        <f>IF(AND(AND($M$251="for profit",$M$259="for profit",$M$267="(select one)")),3,0)</f>
        <v>0</v>
      </c>
    </row>
    <row r="241" spans="1:67" ht="12.75">
      <c r="A241" s="63" t="s">
        <v>8</v>
      </c>
      <c r="C241" s="48" t="s">
        <v>689</v>
      </c>
      <c r="M241" s="1671" t="s">
        <v>692</v>
      </c>
      <c r="N241" s="1671"/>
      <c r="O241" s="1671"/>
      <c r="P241" s="1671"/>
      <c r="Q241" s="1671"/>
      <c r="R241" s="1671"/>
      <c r="S241" s="1671"/>
      <c r="T241" s="1671"/>
      <c r="U241" s="8" t="s">
        <v>1265</v>
      </c>
      <c r="AA241" s="1657" t="s">
        <v>2346</v>
      </c>
      <c r="AB241" s="1658"/>
      <c r="AC241" s="1658"/>
      <c r="AD241" s="1658"/>
      <c r="AE241" s="1658"/>
      <c r="AF241" s="1658"/>
      <c r="AG241" s="1658"/>
      <c r="AH241" s="1658"/>
      <c r="AI241" s="1658"/>
      <c r="AJ241" s="1658"/>
      <c r="AK241" s="1658"/>
      <c r="AL241" s="72"/>
      <c r="AM241" s="8"/>
      <c r="AN241" s="72"/>
      <c r="AO241" s="72"/>
      <c r="BB241" s="16" t="s">
        <v>1112</v>
      </c>
      <c r="BC241" s="35"/>
      <c r="BD241" s="35"/>
      <c r="BE241" s="35"/>
      <c r="BF241" s="35"/>
      <c r="BG241" s="647">
        <f>IF(AND(AND($M$251="for profit",$M$259="(select one)",$M$267="(select one)")),3,0)</f>
        <v>0</v>
      </c>
    </row>
    <row r="242" spans="1:67" ht="12.75">
      <c r="D242" s="16" t="s">
        <v>695</v>
      </c>
      <c r="M242" s="1659" t="s">
        <v>2334</v>
      </c>
      <c r="N242" s="1662"/>
      <c r="O242" s="1662"/>
      <c r="P242" s="1662"/>
      <c r="Q242" s="1662"/>
      <c r="R242" s="1662"/>
      <c r="S242" s="1662"/>
      <c r="T242" s="1662"/>
      <c r="U242" s="1662"/>
      <c r="V242" s="1662"/>
      <c r="W242" s="1662"/>
      <c r="X242" s="1662"/>
      <c r="Y242" s="1662"/>
      <c r="Z242" s="1662"/>
      <c r="AA242" s="1662"/>
      <c r="AB242" s="1662"/>
      <c r="AC242" s="1662"/>
      <c r="AD242" s="1662"/>
      <c r="AE242" s="1662"/>
      <c r="AF242" s="8"/>
      <c r="AG242" s="8"/>
      <c r="AH242" s="8"/>
      <c r="AI242" s="8"/>
      <c r="AJ242" s="8"/>
      <c r="AK242" s="72"/>
      <c r="AL242" s="72"/>
    </row>
    <row r="243" spans="1:67" ht="12.75">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2.75">
      <c r="A245" s="39"/>
      <c r="C245" s="147" t="s">
        <v>1642</v>
      </c>
      <c r="D245" s="71" t="s">
        <v>696</v>
      </c>
      <c r="E245" s="71"/>
      <c r="F245" s="71"/>
      <c r="G245" s="71"/>
      <c r="H245" s="71"/>
      <c r="I245" s="71"/>
      <c r="J245" s="71"/>
      <c r="K245" s="71"/>
      <c r="L245" s="8"/>
      <c r="M245" s="1668" t="s">
        <v>2347</v>
      </c>
      <c r="N245" s="1668"/>
      <c r="O245" s="1668"/>
      <c r="P245" s="1668"/>
      <c r="Q245" s="1668"/>
      <c r="R245" s="1668"/>
      <c r="S245" s="1668"/>
      <c r="T245" s="1668"/>
      <c r="U245" s="1668"/>
      <c r="V245" s="1668"/>
      <c r="W245" s="1668"/>
      <c r="X245" s="1668"/>
      <c r="Y245" s="1668"/>
      <c r="Z245" s="1668"/>
      <c r="AA245" s="1668"/>
      <c r="AB245" s="1668"/>
      <c r="AC245" s="1668"/>
      <c r="AD245" s="1668"/>
      <c r="AE245" s="1668"/>
      <c r="AF245" s="1669" t="s">
        <v>2349</v>
      </c>
      <c r="AG245" s="1669"/>
      <c r="AH245" s="1669"/>
      <c r="AI245" s="1669"/>
      <c r="AJ245" s="1669"/>
      <c r="AK245" s="1669"/>
      <c r="AM245" s="8"/>
      <c r="AN245" s="72"/>
      <c r="BB245" s="8" t="s">
        <v>992</v>
      </c>
      <c r="BH245" s="16">
        <v>2</v>
      </c>
      <c r="BI245" s="16" t="s">
        <v>810</v>
      </c>
      <c r="BO245" s="648" t="str">
        <f>VLOOKUP(AT260,BH244:BI246,2,FALSE)</f>
        <v>Joint Venture</v>
      </c>
    </row>
    <row r="246" spans="1:67" ht="12.75">
      <c r="A246" s="39"/>
      <c r="B246" s="8"/>
      <c r="C246" s="8"/>
      <c r="D246" s="71" t="s">
        <v>415</v>
      </c>
      <c r="E246" s="71"/>
      <c r="F246" s="71"/>
      <c r="G246" s="71"/>
      <c r="H246" s="71"/>
      <c r="I246" s="71"/>
      <c r="J246" s="71"/>
      <c r="K246" s="71"/>
      <c r="L246" s="8"/>
      <c r="M246" s="1659" t="s">
        <v>2341</v>
      </c>
      <c r="N246" s="1660"/>
      <c r="O246" s="1660"/>
      <c r="P246" s="1660"/>
      <c r="Q246" s="1660"/>
      <c r="R246" s="1660"/>
      <c r="S246" s="1660"/>
      <c r="T246" s="1660"/>
      <c r="U246" s="1660"/>
      <c r="V246" s="1660"/>
      <c r="W246" s="1660"/>
      <c r="X246" s="1660"/>
      <c r="Y246" s="1660"/>
      <c r="Z246" s="1660"/>
      <c r="AA246" s="1660"/>
      <c r="AB246" s="1660"/>
      <c r="AC246" s="1660"/>
      <c r="AD246" s="1660"/>
      <c r="AE246" s="1660"/>
      <c r="AL246" s="8"/>
      <c r="AN246" s="72"/>
      <c r="BB246" s="8" t="s">
        <v>502</v>
      </c>
      <c r="BH246" s="16">
        <v>3</v>
      </c>
      <c r="BI246" s="16" t="s">
        <v>700</v>
      </c>
    </row>
    <row r="247" spans="1:67" ht="12.75">
      <c r="A247" s="39"/>
      <c r="B247" s="8"/>
      <c r="C247" s="8"/>
      <c r="D247" s="71" t="s">
        <v>478</v>
      </c>
      <c r="E247" s="71"/>
      <c r="M247" s="1659" t="s">
        <v>123</v>
      </c>
      <c r="N247" s="1660"/>
      <c r="O247" s="1660"/>
      <c r="P247" s="1660"/>
      <c r="Q247" s="1660"/>
      <c r="R247" s="1660"/>
      <c r="S247" s="1660"/>
      <c r="T247" s="1660"/>
      <c r="V247" s="73" t="s">
        <v>416</v>
      </c>
      <c r="W247" s="1670" t="s">
        <v>2342</v>
      </c>
      <c r="X247" s="1663"/>
      <c r="Y247" s="71" t="s">
        <v>481</v>
      </c>
      <c r="AC247" s="1660">
        <v>92128</v>
      </c>
      <c r="AD247" s="1660"/>
      <c r="AE247" s="1660"/>
      <c r="AN247" s="72"/>
    </row>
    <row r="248" spans="1:67" ht="12.75">
      <c r="A248" s="39"/>
      <c r="B248" s="8"/>
      <c r="C248" s="8"/>
      <c r="D248" s="74" t="s">
        <v>417</v>
      </c>
      <c r="E248" s="8"/>
      <c r="F248" s="8"/>
      <c r="G248" s="8"/>
      <c r="H248" s="8"/>
      <c r="I248" s="8"/>
      <c r="J248" s="8"/>
      <c r="K248" s="8"/>
      <c r="L248" s="39"/>
      <c r="M248" s="1659" t="s">
        <v>2343</v>
      </c>
      <c r="N248" s="1660"/>
      <c r="O248" s="1660"/>
      <c r="P248" s="1660"/>
      <c r="Q248" s="1660"/>
      <c r="R248" s="1660"/>
      <c r="S248" s="1660"/>
      <c r="T248" s="1660"/>
      <c r="U248" s="1660"/>
      <c r="V248" s="1660"/>
      <c r="W248" s="1660"/>
      <c r="X248" s="1660"/>
      <c r="Y248" s="1660"/>
      <c r="Z248" s="1660"/>
      <c r="AA248" s="1660"/>
      <c r="AB248" s="1660"/>
      <c r="AC248" s="1660"/>
      <c r="AD248" s="1660"/>
      <c r="AE248" s="1660"/>
      <c r="AJ248" s="8"/>
      <c r="AK248" s="8"/>
      <c r="AL248" s="8"/>
      <c r="AN248" s="72"/>
    </row>
    <row r="249" spans="1:67" ht="12.75">
      <c r="A249" s="39"/>
      <c r="B249" s="8"/>
      <c r="C249" s="8"/>
      <c r="D249" s="74" t="s">
        <v>418</v>
      </c>
      <c r="E249" s="8"/>
      <c r="F249" s="8"/>
      <c r="M249" s="1654" t="s">
        <v>2344</v>
      </c>
      <c r="N249" s="1655"/>
      <c r="O249" s="1655"/>
      <c r="P249" s="1655"/>
      <c r="Q249" s="1655"/>
      <c r="R249" s="1655"/>
      <c r="S249" s="8" t="s">
        <v>898</v>
      </c>
      <c r="T249" s="8"/>
      <c r="U249" s="1670" t="s">
        <v>2334</v>
      </c>
      <c r="V249" s="1663"/>
      <c r="W249" s="1663"/>
      <c r="X249" s="8" t="s">
        <v>419</v>
      </c>
      <c r="Z249" s="1654" t="s">
        <v>2334</v>
      </c>
      <c r="AA249" s="1655"/>
      <c r="AB249" s="1655"/>
      <c r="AC249" s="1655"/>
      <c r="AD249" s="1655"/>
      <c r="AE249" s="1655"/>
      <c r="AM249" s="8"/>
      <c r="AN249" s="72"/>
    </row>
    <row r="250" spans="1:67" ht="12.75">
      <c r="A250" s="39"/>
      <c r="B250" s="8"/>
      <c r="C250" s="8"/>
      <c r="D250" s="74" t="s">
        <v>420</v>
      </c>
      <c r="E250" s="8"/>
      <c r="F250" s="8"/>
      <c r="M250" s="1656" t="s">
        <v>2345</v>
      </c>
      <c r="N250" s="1656"/>
      <c r="O250" s="1656"/>
      <c r="P250" s="1656"/>
      <c r="Q250" s="1656"/>
      <c r="R250" s="1656"/>
      <c r="S250" s="1656"/>
      <c r="T250" s="1656"/>
      <c r="U250" s="1656"/>
      <c r="V250" s="1656"/>
      <c r="W250" s="1656"/>
      <c r="X250" s="1656"/>
      <c r="Y250" s="1656"/>
      <c r="Z250" s="1656"/>
      <c r="AA250" s="1656"/>
      <c r="AB250" s="1656"/>
      <c r="AC250" s="1656"/>
      <c r="AD250" s="1656"/>
      <c r="AE250" s="1656"/>
      <c r="AG250" s="8"/>
      <c r="AH250" s="8"/>
      <c r="AI250" s="8"/>
      <c r="AJ250" s="8"/>
      <c r="AK250" s="8"/>
      <c r="AL250" s="8"/>
    </row>
    <row r="251" spans="1:67" ht="12.75">
      <c r="A251" s="33"/>
      <c r="B251" s="8"/>
      <c r="C251" s="147"/>
      <c r="D251" s="74" t="s">
        <v>699</v>
      </c>
      <c r="E251" s="8"/>
      <c r="F251" s="8"/>
      <c r="G251" s="8"/>
      <c r="H251" s="8"/>
      <c r="I251" s="8"/>
      <c r="J251" s="8"/>
      <c r="K251" s="8"/>
      <c r="L251" s="8"/>
      <c r="M251" s="1671" t="s">
        <v>700</v>
      </c>
      <c r="N251" s="1671"/>
      <c r="O251" s="1671"/>
      <c r="P251" s="1671"/>
      <c r="Q251" s="1671"/>
      <c r="R251" s="1671"/>
      <c r="S251" s="1671"/>
      <c r="T251" s="1671"/>
      <c r="U251" s="8" t="s">
        <v>1265</v>
      </c>
      <c r="AA251" s="1657" t="s">
        <v>2346</v>
      </c>
      <c r="AB251" s="1658"/>
      <c r="AC251" s="1658"/>
      <c r="AD251" s="1658"/>
      <c r="AE251" s="1658"/>
      <c r="AF251" s="1658"/>
      <c r="AG251" s="1658"/>
      <c r="AH251" s="1658"/>
      <c r="AI251" s="1658"/>
      <c r="AJ251" s="1658"/>
      <c r="AK251" s="165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1342</v>
      </c>
      <c r="E253" s="71"/>
      <c r="F253" s="71"/>
      <c r="G253" s="71"/>
      <c r="H253" s="71"/>
      <c r="I253" s="71"/>
      <c r="J253" s="71"/>
      <c r="K253" s="71"/>
      <c r="L253" s="8"/>
      <c r="M253" s="1668" t="s">
        <v>2350</v>
      </c>
      <c r="N253" s="1668"/>
      <c r="O253" s="1668"/>
      <c r="P253" s="1668"/>
      <c r="Q253" s="1668"/>
      <c r="R253" s="1668"/>
      <c r="S253" s="1668"/>
      <c r="T253" s="1668"/>
      <c r="U253" s="1668"/>
      <c r="V253" s="1668"/>
      <c r="W253" s="1668"/>
      <c r="X253" s="1668"/>
      <c r="Y253" s="1668"/>
      <c r="Z253" s="1668"/>
      <c r="AA253" s="1668"/>
      <c r="AB253" s="1668"/>
      <c r="AC253" s="1668"/>
      <c r="AD253" s="1668"/>
      <c r="AE253" s="1668"/>
      <c r="AF253" s="1669" t="s">
        <v>2348</v>
      </c>
      <c r="AG253" s="1669"/>
      <c r="AH253" s="1669"/>
      <c r="AI253" s="1669"/>
      <c r="AJ253" s="1669"/>
      <c r="AK253" s="1669"/>
      <c r="AM253" s="8"/>
    </row>
    <row r="254" spans="1:67" ht="12.75">
      <c r="A254" s="39"/>
      <c r="B254" s="8"/>
      <c r="C254" s="8"/>
      <c r="D254" s="71" t="s">
        <v>415</v>
      </c>
      <c r="E254" s="71"/>
      <c r="F254" s="71"/>
      <c r="G254" s="71"/>
      <c r="H254" s="71"/>
      <c r="I254" s="71"/>
      <c r="J254" s="71"/>
      <c r="K254" s="71"/>
      <c r="L254" s="8"/>
      <c r="M254" s="1659" t="s">
        <v>2351</v>
      </c>
      <c r="N254" s="1660"/>
      <c r="O254" s="1660"/>
      <c r="P254" s="1660"/>
      <c r="Q254" s="1660"/>
      <c r="R254" s="1660"/>
      <c r="S254" s="1660"/>
      <c r="T254" s="1660"/>
      <c r="U254" s="1660"/>
      <c r="V254" s="1660"/>
      <c r="W254" s="1660"/>
      <c r="X254" s="1660"/>
      <c r="Y254" s="1660"/>
      <c r="Z254" s="1660"/>
      <c r="AA254" s="1660"/>
      <c r="AB254" s="1660"/>
      <c r="AC254" s="1660"/>
      <c r="AD254" s="1660"/>
      <c r="AE254" s="1660"/>
      <c r="AL254" s="8"/>
    </row>
    <row r="255" spans="1:67" ht="12.75">
      <c r="A255" s="39"/>
      <c r="B255" s="8"/>
      <c r="C255" s="8"/>
      <c r="D255" s="71" t="s">
        <v>478</v>
      </c>
      <c r="E255" s="71"/>
      <c r="M255" s="1659" t="s">
        <v>2352</v>
      </c>
      <c r="N255" s="1660"/>
      <c r="O255" s="1660"/>
      <c r="P255" s="1660"/>
      <c r="Q255" s="1660"/>
      <c r="R255" s="1660"/>
      <c r="S255" s="1660"/>
      <c r="T255" s="1660"/>
      <c r="V255" s="73" t="s">
        <v>416</v>
      </c>
      <c r="W255" s="1670" t="s">
        <v>2342</v>
      </c>
      <c r="X255" s="1663"/>
      <c r="Y255" s="71" t="s">
        <v>481</v>
      </c>
      <c r="AC255" s="1660">
        <v>92612</v>
      </c>
      <c r="AD255" s="1660"/>
      <c r="AE255" s="1660"/>
    </row>
    <row r="256" spans="1:67" ht="12.75">
      <c r="A256" s="39"/>
      <c r="B256" s="8"/>
      <c r="C256" s="8"/>
      <c r="D256" s="74" t="s">
        <v>417</v>
      </c>
      <c r="E256" s="8"/>
      <c r="F256" s="8"/>
      <c r="G256" s="8"/>
      <c r="H256" s="8"/>
      <c r="I256" s="8"/>
      <c r="J256" s="8"/>
      <c r="K256" s="8"/>
      <c r="L256" s="39"/>
      <c r="M256" s="1659" t="s">
        <v>2353</v>
      </c>
      <c r="N256" s="1660"/>
      <c r="O256" s="1660"/>
      <c r="P256" s="1660"/>
      <c r="Q256" s="1660"/>
      <c r="R256" s="1660"/>
      <c r="S256" s="1660"/>
      <c r="T256" s="1660"/>
      <c r="U256" s="1660"/>
      <c r="V256" s="1660"/>
      <c r="W256" s="1660"/>
      <c r="X256" s="1660"/>
      <c r="Y256" s="1660"/>
      <c r="Z256" s="1660"/>
      <c r="AA256" s="1660"/>
      <c r="AB256" s="1660"/>
      <c r="AC256" s="1660"/>
      <c r="AD256" s="1660"/>
      <c r="AE256" s="1660"/>
      <c r="AJ256" s="8"/>
      <c r="AK256" s="8"/>
      <c r="AL256" s="8"/>
    </row>
    <row r="257" spans="1:53" ht="12.75">
      <c r="A257" s="39"/>
      <c r="B257" s="8"/>
      <c r="C257" s="8"/>
      <c r="D257" s="74" t="s">
        <v>418</v>
      </c>
      <c r="E257" s="8"/>
      <c r="F257" s="8"/>
      <c r="M257" s="1654" t="s">
        <v>2354</v>
      </c>
      <c r="N257" s="1655"/>
      <c r="O257" s="1655"/>
      <c r="P257" s="1655"/>
      <c r="Q257" s="1655"/>
      <c r="R257" s="1655"/>
      <c r="S257" s="8" t="s">
        <v>898</v>
      </c>
      <c r="T257" s="8"/>
      <c r="U257" s="1670" t="s">
        <v>2334</v>
      </c>
      <c r="V257" s="1663"/>
      <c r="W257" s="1663"/>
      <c r="X257" s="8" t="s">
        <v>419</v>
      </c>
      <c r="Z257" s="1654" t="s">
        <v>2334</v>
      </c>
      <c r="AA257" s="1655"/>
      <c r="AB257" s="1655"/>
      <c r="AC257" s="1655"/>
      <c r="AD257" s="1655"/>
      <c r="AE257" s="1655"/>
      <c r="BA257" s="75"/>
    </row>
    <row r="258" spans="1:53" ht="12.75">
      <c r="A258" s="39"/>
      <c r="B258" s="8"/>
      <c r="C258" s="8"/>
      <c r="D258" s="74" t="s">
        <v>420</v>
      </c>
      <c r="E258" s="8"/>
      <c r="F258" s="8"/>
      <c r="M258" s="1656" t="s">
        <v>2355</v>
      </c>
      <c r="N258" s="1656"/>
      <c r="O258" s="1656"/>
      <c r="P258" s="1656"/>
      <c r="Q258" s="1656"/>
      <c r="R258" s="1656"/>
      <c r="S258" s="1656"/>
      <c r="T258" s="1656"/>
      <c r="U258" s="1656"/>
      <c r="V258" s="1656"/>
      <c r="W258" s="1656"/>
      <c r="X258" s="1656"/>
      <c r="Y258" s="1656"/>
      <c r="Z258" s="1656"/>
      <c r="AA258" s="1656"/>
      <c r="AB258" s="1656"/>
      <c r="AC258" s="1656"/>
      <c r="AD258" s="1656"/>
      <c r="AE258" s="1656"/>
      <c r="AG258" s="8"/>
      <c r="AH258" s="8"/>
      <c r="AI258" s="8"/>
      <c r="AJ258" s="8"/>
      <c r="AK258" s="8"/>
      <c r="AL258" s="8"/>
      <c r="BA258" s="35"/>
    </row>
    <row r="259" spans="1:53" ht="12.75">
      <c r="A259" s="33"/>
      <c r="B259" s="8"/>
      <c r="C259" s="147"/>
      <c r="D259" s="74" t="s">
        <v>699</v>
      </c>
      <c r="E259" s="8"/>
      <c r="F259" s="8"/>
      <c r="G259" s="8"/>
      <c r="H259" s="8"/>
      <c r="I259" s="8"/>
      <c r="J259" s="8"/>
      <c r="K259" s="8"/>
      <c r="L259" s="8"/>
      <c r="M259" s="1671" t="s">
        <v>698</v>
      </c>
      <c r="N259" s="1671"/>
      <c r="O259" s="1671"/>
      <c r="P259" s="1671"/>
      <c r="Q259" s="1671"/>
      <c r="R259" s="1671"/>
      <c r="S259" s="1671"/>
      <c r="T259" s="1671"/>
      <c r="U259" s="8" t="s">
        <v>1265</v>
      </c>
      <c r="AA259" s="1657" t="s">
        <v>2350</v>
      </c>
      <c r="AB259" s="1658"/>
      <c r="AC259" s="1658"/>
      <c r="AD259" s="1658"/>
      <c r="AE259" s="1658"/>
      <c r="AF259" s="1658"/>
      <c r="AG259" s="1658"/>
      <c r="AH259" s="1658"/>
      <c r="AI259" s="1658"/>
      <c r="AJ259" s="1658"/>
      <c r="AK259" s="165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2156</v>
      </c>
      <c r="D261" s="71" t="s">
        <v>696</v>
      </c>
      <c r="E261" s="71"/>
      <c r="F261" s="71"/>
      <c r="G261" s="71"/>
      <c r="H261" s="71"/>
      <c r="I261" s="71"/>
      <c r="J261" s="71"/>
      <c r="K261" s="71"/>
      <c r="L261" s="8"/>
      <c r="M261" s="1669"/>
      <c r="N261" s="1669"/>
      <c r="O261" s="1669"/>
      <c r="P261" s="1669"/>
      <c r="Q261" s="1669"/>
      <c r="R261" s="1669"/>
      <c r="S261" s="1669"/>
      <c r="T261" s="1669"/>
      <c r="U261" s="1669"/>
      <c r="V261" s="1669"/>
      <c r="W261" s="1669"/>
      <c r="X261" s="1669"/>
      <c r="Y261" s="1669"/>
      <c r="Z261" s="1669"/>
      <c r="AA261" s="1669"/>
      <c r="AB261" s="1669"/>
      <c r="AC261" s="1669"/>
      <c r="AD261" s="1669"/>
      <c r="AE261" s="1669"/>
      <c r="AF261" s="1669" t="s">
        <v>85</v>
      </c>
      <c r="AG261" s="1669"/>
      <c r="AH261" s="1669"/>
      <c r="AI261" s="1669"/>
      <c r="AJ261" s="1669"/>
      <c r="AK261" s="1669"/>
      <c r="AL261" s="72"/>
      <c r="BA261" s="3"/>
    </row>
    <row r="262" spans="1:53" ht="12.75">
      <c r="A262" s="33"/>
      <c r="B262" s="8"/>
      <c r="C262" s="8"/>
      <c r="D262" s="71" t="s">
        <v>415</v>
      </c>
      <c r="E262" s="71"/>
      <c r="F262" s="71"/>
      <c r="G262" s="71"/>
      <c r="H262" s="71"/>
      <c r="I262" s="71"/>
      <c r="J262" s="71"/>
      <c r="K262" s="71"/>
      <c r="L262" s="8"/>
      <c r="M262" s="1660"/>
      <c r="N262" s="1660"/>
      <c r="O262" s="1660"/>
      <c r="P262" s="1660"/>
      <c r="Q262" s="1660"/>
      <c r="R262" s="1660"/>
      <c r="S262" s="1660"/>
      <c r="T262" s="1660"/>
      <c r="U262" s="1660"/>
      <c r="V262" s="1660"/>
      <c r="W262" s="1660"/>
      <c r="X262" s="1660"/>
      <c r="Y262" s="1660"/>
      <c r="Z262" s="1660"/>
      <c r="AA262" s="1660"/>
      <c r="AB262" s="1660"/>
      <c r="AC262" s="1660"/>
      <c r="AD262" s="1660"/>
      <c r="AE262" s="1660"/>
      <c r="AL262" s="72"/>
      <c r="BA262" s="651"/>
    </row>
    <row r="263" spans="1:53" ht="12.75">
      <c r="A263" s="33"/>
      <c r="B263" s="8"/>
      <c r="C263" s="8"/>
      <c r="D263" s="71" t="s">
        <v>478</v>
      </c>
      <c r="E263" s="71"/>
      <c r="M263" s="1660"/>
      <c r="N263" s="1660"/>
      <c r="O263" s="1660"/>
      <c r="P263" s="1660"/>
      <c r="Q263" s="1660"/>
      <c r="R263" s="1660"/>
      <c r="S263" s="1660"/>
      <c r="T263" s="1660"/>
      <c r="V263" s="73" t="s">
        <v>416</v>
      </c>
      <c r="W263" s="1663"/>
      <c r="X263" s="1663"/>
      <c r="Y263" s="71" t="s">
        <v>481</v>
      </c>
      <c r="AC263" s="1660"/>
      <c r="AD263" s="1660"/>
      <c r="AE263" s="1660"/>
      <c r="AL263" s="72"/>
      <c r="BA263" s="75"/>
    </row>
    <row r="264" spans="1:53" ht="12.75">
      <c r="A264" s="33"/>
      <c r="B264" s="8"/>
      <c r="C264" s="8"/>
      <c r="D264" s="74" t="s">
        <v>417</v>
      </c>
      <c r="E264" s="8"/>
      <c r="F264" s="8"/>
      <c r="G264" s="8"/>
      <c r="H264" s="8"/>
      <c r="I264" s="8"/>
      <c r="J264" s="8"/>
      <c r="K264" s="8"/>
      <c r="L264" s="39"/>
      <c r="M264" s="1660"/>
      <c r="N264" s="1660"/>
      <c r="O264" s="1660"/>
      <c r="P264" s="1660"/>
      <c r="Q264" s="1660"/>
      <c r="R264" s="1660"/>
      <c r="S264" s="1660"/>
      <c r="T264" s="1660"/>
      <c r="U264" s="1660"/>
      <c r="V264" s="1660"/>
      <c r="W264" s="1660"/>
      <c r="X264" s="1660"/>
      <c r="Y264" s="1660"/>
      <c r="Z264" s="1660"/>
      <c r="AA264" s="1660"/>
      <c r="AB264" s="1660"/>
      <c r="AC264" s="1660"/>
      <c r="AD264" s="1660"/>
      <c r="AE264" s="1660"/>
      <c r="AJ264" s="8"/>
      <c r="AK264" s="8"/>
      <c r="AL264" s="72"/>
      <c r="BA264" s="75"/>
    </row>
    <row r="265" spans="1:53" ht="12.75">
      <c r="A265" s="33"/>
      <c r="B265" s="8"/>
      <c r="C265" s="8"/>
      <c r="D265" s="74" t="s">
        <v>418</v>
      </c>
      <c r="E265" s="8"/>
      <c r="F265" s="8"/>
      <c r="M265" s="1655"/>
      <c r="N265" s="1655"/>
      <c r="O265" s="1655"/>
      <c r="P265" s="1655"/>
      <c r="Q265" s="1655"/>
      <c r="R265" s="1655"/>
      <c r="S265" s="8" t="s">
        <v>898</v>
      </c>
      <c r="T265" s="8"/>
      <c r="U265" s="1663"/>
      <c r="V265" s="1663"/>
      <c r="W265" s="1663"/>
      <c r="X265" s="8" t="s">
        <v>419</v>
      </c>
      <c r="Z265" s="1655"/>
      <c r="AA265" s="1655"/>
      <c r="AB265" s="1655"/>
      <c r="AC265" s="1655"/>
      <c r="AD265" s="1655"/>
      <c r="AE265" s="1655"/>
      <c r="AL265" s="72"/>
      <c r="BA265" s="75"/>
    </row>
    <row r="266" spans="1:53" ht="12.75">
      <c r="A266" s="33"/>
      <c r="B266" s="8"/>
      <c r="C266" s="8"/>
      <c r="D266" s="74" t="s">
        <v>420</v>
      </c>
      <c r="E266" s="8"/>
      <c r="F266" s="8"/>
      <c r="M266" s="1656"/>
      <c r="N266" s="1656"/>
      <c r="O266" s="1656"/>
      <c r="P266" s="1656"/>
      <c r="Q266" s="1656"/>
      <c r="R266" s="1656"/>
      <c r="S266" s="1656"/>
      <c r="T266" s="1656"/>
      <c r="U266" s="1656"/>
      <c r="V266" s="1656"/>
      <c r="W266" s="1656"/>
      <c r="X266" s="1656"/>
      <c r="Y266" s="1656"/>
      <c r="Z266" s="1656"/>
      <c r="AA266" s="1656"/>
      <c r="AB266" s="1656"/>
      <c r="AC266" s="1656"/>
      <c r="AD266" s="1656"/>
      <c r="AE266" s="1656"/>
      <c r="AG266" s="8"/>
      <c r="AH266" s="8"/>
      <c r="AI266" s="8"/>
      <c r="AJ266" s="8"/>
      <c r="AK266" s="8"/>
      <c r="AL266" s="72"/>
      <c r="BA266" s="75"/>
    </row>
    <row r="267" spans="1:53" ht="12.75">
      <c r="A267" s="33"/>
      <c r="B267" s="8"/>
      <c r="C267" s="147"/>
      <c r="D267" s="74" t="s">
        <v>699</v>
      </c>
      <c r="E267" s="8"/>
      <c r="F267" s="8"/>
      <c r="G267" s="8"/>
      <c r="H267" s="8"/>
      <c r="I267" s="8"/>
      <c r="J267" s="8"/>
      <c r="K267" s="8"/>
      <c r="L267" s="8"/>
      <c r="M267" s="1671" t="s">
        <v>85</v>
      </c>
      <c r="N267" s="1671"/>
      <c r="O267" s="1671"/>
      <c r="P267" s="1671"/>
      <c r="Q267" s="1671"/>
      <c r="R267" s="1671"/>
      <c r="S267" s="1671"/>
      <c r="T267" s="1671"/>
      <c r="U267" s="8" t="s">
        <v>1265</v>
      </c>
      <c r="AA267" s="1658"/>
      <c r="AB267" s="1658"/>
      <c r="AC267" s="1658"/>
      <c r="AD267" s="1658"/>
      <c r="AE267" s="1658"/>
      <c r="AF267" s="1658"/>
      <c r="AG267" s="1658"/>
      <c r="AH267" s="1658"/>
      <c r="AI267" s="1658"/>
      <c r="AJ267" s="1658"/>
      <c r="AK267" s="165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763" t="str">
        <f>BO245</f>
        <v>Joint Venture</v>
      </c>
      <c r="U269" s="1763"/>
      <c r="V269" s="1763"/>
      <c r="W269" s="1763"/>
      <c r="X269" s="1763"/>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60" t="s">
        <v>992</v>
      </c>
      <c r="E272" s="1660"/>
      <c r="F272" s="1660"/>
      <c r="G272" s="1660"/>
      <c r="H272" s="1660"/>
      <c r="J272" s="16" t="s">
        <v>991</v>
      </c>
      <c r="X272" s="1661"/>
      <c r="Y272" s="1661"/>
      <c r="Z272" s="1661"/>
      <c r="AA272" s="1661"/>
      <c r="AB272" s="1661"/>
      <c r="AC272" s="1661"/>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68" t="s">
        <v>2356</v>
      </c>
      <c r="M276" s="1669"/>
      <c r="N276" s="1669"/>
      <c r="O276" s="1669"/>
      <c r="P276" s="1669"/>
      <c r="Q276" s="1669"/>
      <c r="R276" s="1669"/>
      <c r="S276" s="1669"/>
      <c r="T276" s="1669"/>
      <c r="U276" s="1669"/>
      <c r="V276" s="1669"/>
      <c r="W276" s="1669"/>
      <c r="X276" s="1669"/>
      <c r="Y276" s="1669"/>
      <c r="Z276" s="1669"/>
      <c r="AA276" s="1669"/>
      <c r="AB276" s="1669"/>
      <c r="AC276" s="1669"/>
      <c r="AD276" s="1669"/>
      <c r="AE276" s="1669"/>
      <c r="AF276" s="1669"/>
      <c r="AG276" s="1669"/>
      <c r="AH276" s="1669"/>
      <c r="AI276" s="1669"/>
      <c r="AJ276" s="1669"/>
      <c r="AK276" s="72"/>
      <c r="AL276" s="72"/>
      <c r="BA276" s="75"/>
    </row>
    <row r="277" spans="1:53" ht="12.75" customHeight="1">
      <c r="D277" s="71" t="s">
        <v>415</v>
      </c>
      <c r="E277" s="71"/>
      <c r="F277" s="71"/>
      <c r="G277" s="71"/>
      <c r="H277" s="71"/>
      <c r="I277" s="71"/>
      <c r="J277" s="71"/>
      <c r="K277" s="8"/>
      <c r="L277" s="1659" t="s">
        <v>2341</v>
      </c>
      <c r="M277" s="1660"/>
      <c r="N277" s="1660"/>
      <c r="O277" s="1660"/>
      <c r="P277" s="1660"/>
      <c r="Q277" s="1660"/>
      <c r="R277" s="1660"/>
      <c r="S277" s="1660"/>
      <c r="T277" s="1660"/>
      <c r="U277" s="1660"/>
      <c r="V277" s="1660"/>
      <c r="W277" s="1660"/>
      <c r="X277" s="1660"/>
      <c r="Y277" s="1660"/>
      <c r="Z277" s="1660"/>
      <c r="AA277" s="1660"/>
      <c r="AB277" s="1660"/>
      <c r="AC277" s="1660"/>
      <c r="AD277" s="1660"/>
      <c r="AK277" s="72"/>
      <c r="AL277" s="72"/>
      <c r="BA277" s="75"/>
    </row>
    <row r="278" spans="1:53" ht="12.75">
      <c r="D278" s="71" t="s">
        <v>478</v>
      </c>
      <c r="E278" s="71"/>
      <c r="L278" s="1659" t="s">
        <v>123</v>
      </c>
      <c r="M278" s="1660"/>
      <c r="N278" s="1660"/>
      <c r="O278" s="1660"/>
      <c r="P278" s="1660"/>
      <c r="Q278" s="1660"/>
      <c r="R278" s="1660"/>
      <c r="S278" s="1660"/>
      <c r="U278" s="73" t="s">
        <v>416</v>
      </c>
      <c r="V278" s="1670" t="s">
        <v>2342</v>
      </c>
      <c r="W278" s="1663"/>
      <c r="X278" s="71" t="s">
        <v>481</v>
      </c>
      <c r="AB278" s="1660">
        <v>92128</v>
      </c>
      <c r="AC278" s="1660"/>
      <c r="AD278" s="1660"/>
      <c r="AK278" s="72"/>
      <c r="AL278" s="72"/>
      <c r="BA278" s="75"/>
    </row>
    <row r="279" spans="1:53" ht="12.75">
      <c r="D279" s="74" t="s">
        <v>417</v>
      </c>
      <c r="E279" s="8"/>
      <c r="F279" s="8"/>
      <c r="G279" s="8"/>
      <c r="H279" s="8"/>
      <c r="I279" s="8"/>
      <c r="J279" s="8"/>
      <c r="K279" s="39"/>
      <c r="L279" s="1659" t="s">
        <v>2343</v>
      </c>
      <c r="M279" s="1660"/>
      <c r="N279" s="1660"/>
      <c r="O279" s="1660"/>
      <c r="P279" s="1660"/>
      <c r="Q279" s="1660"/>
      <c r="R279" s="1660"/>
      <c r="S279" s="1660"/>
      <c r="T279" s="1660"/>
      <c r="U279" s="1660"/>
      <c r="V279" s="1660"/>
      <c r="W279" s="1660"/>
      <c r="X279" s="1660"/>
      <c r="Y279" s="1660"/>
      <c r="Z279" s="1660"/>
      <c r="AA279" s="1660"/>
      <c r="AB279" s="1660"/>
      <c r="AC279" s="1660"/>
      <c r="AD279" s="1660"/>
      <c r="AI279" s="8"/>
      <c r="AJ279" s="8"/>
      <c r="AK279" s="72"/>
      <c r="AL279" s="72"/>
      <c r="BA279" s="75"/>
    </row>
    <row r="280" spans="1:53" ht="12.75">
      <c r="D280" s="74" t="s">
        <v>418</v>
      </c>
      <c r="E280" s="8"/>
      <c r="F280" s="8"/>
      <c r="L280" s="1654" t="s">
        <v>2344</v>
      </c>
      <c r="M280" s="1655"/>
      <c r="N280" s="1655"/>
      <c r="O280" s="1655"/>
      <c r="P280" s="1655"/>
      <c r="Q280" s="1655"/>
      <c r="R280" s="8" t="s">
        <v>898</v>
      </c>
      <c r="S280" s="8"/>
      <c r="T280" s="1670" t="s">
        <v>2334</v>
      </c>
      <c r="U280" s="1663"/>
      <c r="V280" s="1663"/>
      <c r="W280" s="8" t="s">
        <v>419</v>
      </c>
      <c r="Y280" s="1654" t="s">
        <v>2334</v>
      </c>
      <c r="Z280" s="1655"/>
      <c r="AA280" s="1655"/>
      <c r="AB280" s="1655"/>
      <c r="AC280" s="1655"/>
      <c r="AD280" s="1655"/>
      <c r="BA280" s="75"/>
    </row>
    <row r="281" spans="1:53" ht="12.75">
      <c r="D281" s="74" t="s">
        <v>420</v>
      </c>
      <c r="E281" s="8"/>
      <c r="F281" s="8"/>
      <c r="L281" s="1656" t="s">
        <v>2345</v>
      </c>
      <c r="M281" s="1656"/>
      <c r="N281" s="1656"/>
      <c r="O281" s="1656"/>
      <c r="P281" s="1656"/>
      <c r="Q281" s="1656"/>
      <c r="R281" s="1656"/>
      <c r="S281" s="1656"/>
      <c r="T281" s="1656"/>
      <c r="U281" s="1656"/>
      <c r="V281" s="1656"/>
      <c r="W281" s="1656"/>
      <c r="X281" s="1656"/>
      <c r="Y281" s="1656"/>
      <c r="Z281" s="1656"/>
      <c r="AA281" s="1656"/>
      <c r="AB281" s="1656"/>
      <c r="AC281" s="1656"/>
      <c r="AD281" s="1656"/>
      <c r="AF281" s="8"/>
      <c r="AG281" s="8"/>
      <c r="AH281" s="8"/>
      <c r="AI281" s="8"/>
      <c r="AJ281" s="8"/>
      <c r="BA281" s="75"/>
    </row>
    <row r="282" spans="1:53" ht="12.75">
      <c r="D282" s="72" t="s">
        <v>202</v>
      </c>
      <c r="E282" s="72"/>
      <c r="F282" s="72"/>
      <c r="G282" s="72"/>
      <c r="H282" s="72"/>
      <c r="I282" s="72"/>
      <c r="L282" s="1670" t="s">
        <v>2357</v>
      </c>
      <c r="M282" s="1670"/>
      <c r="N282" s="1670"/>
      <c r="O282" s="1670"/>
      <c r="P282" s="1670"/>
      <c r="Q282" s="1670"/>
      <c r="R282" s="1670"/>
      <c r="S282" s="1670"/>
      <c r="T282" s="1670"/>
      <c r="U282" s="1670"/>
      <c r="V282" s="1670"/>
      <c r="W282" s="1670"/>
      <c r="X282" s="1670"/>
      <c r="Y282" s="1670"/>
      <c r="Z282" s="1670"/>
      <c r="AA282" s="1670"/>
      <c r="AB282" s="1670"/>
      <c r="AC282" s="1670"/>
      <c r="AD282" s="1670"/>
      <c r="AK282" s="72"/>
      <c r="AL282" s="72"/>
      <c r="BA282" s="75"/>
    </row>
    <row r="283" spans="1:53" ht="12.75">
      <c r="L283" s="46" t="s">
        <v>203</v>
      </c>
      <c r="BA283" s="75"/>
    </row>
    <row r="284" spans="1:53" ht="12.75">
      <c r="A284" s="1664" t="s">
        <v>544</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5"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9" t="s">
        <v>2356</v>
      </c>
      <c r="I289" s="1662"/>
      <c r="J289" s="1662"/>
      <c r="K289" s="1662"/>
      <c r="L289" s="1662"/>
      <c r="M289" s="1662"/>
      <c r="N289" s="1662"/>
      <c r="O289" s="1662"/>
      <c r="P289" s="1662"/>
      <c r="Q289" s="1662"/>
      <c r="R289" s="1662"/>
      <c r="T289" s="72" t="s">
        <v>811</v>
      </c>
      <c r="V289" s="72"/>
      <c r="W289" s="72"/>
      <c r="X289" s="72"/>
      <c r="Y289" s="72"/>
      <c r="AA289" s="1659" t="s">
        <v>2359</v>
      </c>
      <c r="AB289" s="1662"/>
      <c r="AC289" s="1662"/>
      <c r="AD289" s="1662"/>
      <c r="AE289" s="1662"/>
      <c r="AF289" s="1662"/>
      <c r="AG289" s="1662"/>
      <c r="AH289" s="1662"/>
      <c r="AI289" s="1662"/>
      <c r="AJ289" s="1662"/>
      <c r="AK289" s="1662"/>
      <c r="BA289" s="75"/>
    </row>
    <row r="290" spans="2:53" ht="12.75">
      <c r="B290" s="72" t="s">
        <v>763</v>
      </c>
      <c r="C290" s="72"/>
      <c r="D290" s="72"/>
      <c r="E290" s="72"/>
      <c r="F290" s="72"/>
      <c r="H290" s="1670" t="s">
        <v>2341</v>
      </c>
      <c r="I290" s="1671"/>
      <c r="J290" s="1671"/>
      <c r="K290" s="1671"/>
      <c r="L290" s="1671"/>
      <c r="M290" s="1671"/>
      <c r="N290" s="1671"/>
      <c r="O290" s="1671"/>
      <c r="P290" s="1671"/>
      <c r="Q290" s="1671"/>
      <c r="R290" s="1671"/>
      <c r="T290" s="72" t="s">
        <v>763</v>
      </c>
      <c r="V290" s="72"/>
      <c r="W290" s="72"/>
      <c r="X290" s="72"/>
      <c r="Y290" s="72"/>
      <c r="AA290" s="1670" t="s">
        <v>2360</v>
      </c>
      <c r="AB290" s="1671"/>
      <c r="AC290" s="1671"/>
      <c r="AD290" s="1671"/>
      <c r="AE290" s="1671"/>
      <c r="AF290" s="1671"/>
      <c r="AG290" s="1671"/>
      <c r="AH290" s="1671"/>
      <c r="AI290" s="1671"/>
      <c r="AJ290" s="1671"/>
      <c r="AK290" s="1671"/>
      <c r="BA290" s="75"/>
    </row>
    <row r="291" spans="2:53" ht="12.75">
      <c r="B291" s="72" t="s">
        <v>765</v>
      </c>
      <c r="C291" s="72"/>
      <c r="D291" s="72"/>
      <c r="E291" s="72"/>
      <c r="F291" s="72"/>
      <c r="H291" s="1670" t="s">
        <v>2358</v>
      </c>
      <c r="I291" s="1671"/>
      <c r="J291" s="1671"/>
      <c r="K291" s="1671"/>
      <c r="L291" s="1671"/>
      <c r="M291" s="1671"/>
      <c r="N291" s="1671"/>
      <c r="O291" s="1671"/>
      <c r="P291" s="1671"/>
      <c r="Q291" s="1671"/>
      <c r="R291" s="1671"/>
      <c r="T291" s="72" t="s">
        <v>764</v>
      </c>
      <c r="V291" s="72"/>
      <c r="W291" s="72"/>
      <c r="X291" s="72"/>
      <c r="Y291" s="72"/>
      <c r="AA291" s="1670" t="s">
        <v>2361</v>
      </c>
      <c r="AB291" s="1671"/>
      <c r="AC291" s="1671"/>
      <c r="AD291" s="1671"/>
      <c r="AE291" s="1671"/>
      <c r="AF291" s="1671"/>
      <c r="AG291" s="1671"/>
      <c r="AH291" s="1671"/>
      <c r="AI291" s="1671"/>
      <c r="AJ291" s="1671"/>
      <c r="AK291" s="1671"/>
      <c r="BA291" s="75"/>
    </row>
    <row r="292" spans="2:53" ht="12.75">
      <c r="B292" s="72" t="s">
        <v>417</v>
      </c>
      <c r="C292" s="72"/>
      <c r="D292" s="72"/>
      <c r="E292" s="72"/>
      <c r="F292" s="72"/>
      <c r="H292" s="1670" t="s">
        <v>2343</v>
      </c>
      <c r="I292" s="1671"/>
      <c r="J292" s="1671"/>
      <c r="K292" s="1671"/>
      <c r="L292" s="1671"/>
      <c r="M292" s="1671"/>
      <c r="N292" s="1671"/>
      <c r="O292" s="1671"/>
      <c r="P292" s="1671"/>
      <c r="Q292" s="1671"/>
      <c r="R292" s="1671"/>
      <c r="T292" s="72" t="s">
        <v>417</v>
      </c>
      <c r="V292" s="72"/>
      <c r="W292" s="72"/>
      <c r="X292" s="72"/>
      <c r="Y292" s="72"/>
      <c r="AA292" s="1670" t="s">
        <v>2362</v>
      </c>
      <c r="AB292" s="1671"/>
      <c r="AC292" s="1671"/>
      <c r="AD292" s="1671"/>
      <c r="AE292" s="1671"/>
      <c r="AF292" s="1671"/>
      <c r="AG292" s="1671"/>
      <c r="AH292" s="1671"/>
      <c r="AI292" s="1671"/>
      <c r="AJ292" s="1671"/>
      <c r="AK292" s="1671"/>
      <c r="BA292" s="75"/>
    </row>
    <row r="293" spans="2:53" ht="12.75" customHeight="1">
      <c r="B293" s="72" t="s">
        <v>418</v>
      </c>
      <c r="C293" s="72"/>
      <c r="D293" s="72"/>
      <c r="E293" s="72"/>
      <c r="F293" s="72"/>
      <c r="G293" s="72"/>
      <c r="H293" s="1657" t="s">
        <v>2344</v>
      </c>
      <c r="I293" s="1658"/>
      <c r="J293" s="1658"/>
      <c r="K293" s="1658"/>
      <c r="L293" s="1658"/>
      <c r="M293" s="1658"/>
      <c r="N293" s="8" t="s">
        <v>898</v>
      </c>
      <c r="O293" s="8"/>
      <c r="P293" s="1659" t="s">
        <v>2334</v>
      </c>
      <c r="Q293" s="1660"/>
      <c r="R293" s="1660"/>
      <c r="S293" s="72"/>
      <c r="T293" s="72" t="s">
        <v>418</v>
      </c>
      <c r="V293" s="72"/>
      <c r="W293" s="72"/>
      <c r="X293" s="72"/>
      <c r="Y293" s="72"/>
      <c r="AA293" s="1657" t="s">
        <v>2363</v>
      </c>
      <c r="AB293" s="1658"/>
      <c r="AC293" s="1658"/>
      <c r="AD293" s="1658"/>
      <c r="AE293" s="1658"/>
      <c r="AF293" s="1658"/>
      <c r="AG293" s="8" t="s">
        <v>898</v>
      </c>
      <c r="AH293" s="8"/>
      <c r="AI293" s="1659" t="s">
        <v>2334</v>
      </c>
      <c r="AJ293" s="1660"/>
      <c r="AK293" s="1660"/>
      <c r="BA293" s="75"/>
    </row>
    <row r="294" spans="2:53" ht="12.75">
      <c r="B294" s="72" t="s">
        <v>419</v>
      </c>
      <c r="C294" s="72"/>
      <c r="D294" s="72"/>
      <c r="E294" s="72"/>
      <c r="F294" s="72"/>
      <c r="G294" s="72"/>
      <c r="H294" s="1654" t="s">
        <v>2334</v>
      </c>
      <c r="I294" s="1655"/>
      <c r="J294" s="1655"/>
      <c r="K294" s="1655"/>
      <c r="L294" s="1655"/>
      <c r="M294" s="1655"/>
      <c r="N294" s="74"/>
      <c r="O294" s="74"/>
      <c r="P294" s="76"/>
      <c r="Q294" s="76"/>
      <c r="R294" s="76"/>
      <c r="S294" s="72"/>
      <c r="T294" s="72" t="s">
        <v>419</v>
      </c>
      <c r="V294" s="72"/>
      <c r="W294" s="72"/>
      <c r="X294" s="72"/>
      <c r="Y294" s="72"/>
      <c r="AA294" s="1654" t="s">
        <v>2364</v>
      </c>
      <c r="AB294" s="1655"/>
      <c r="AC294" s="1655"/>
      <c r="AD294" s="1655"/>
      <c r="AE294" s="1655"/>
      <c r="AF294" s="1655"/>
      <c r="AG294" s="74"/>
      <c r="AH294" s="74"/>
      <c r="AI294" s="76"/>
      <c r="AJ294" s="76"/>
      <c r="AK294" s="76"/>
      <c r="BA294" s="75"/>
    </row>
    <row r="295" spans="2:53" ht="12.75">
      <c r="B295" s="72" t="s">
        <v>766</v>
      </c>
      <c r="C295" s="72"/>
      <c r="D295" s="72"/>
      <c r="E295" s="72"/>
      <c r="F295" s="72"/>
      <c r="G295" s="72"/>
      <c r="H295" s="1670" t="s">
        <v>2345</v>
      </c>
      <c r="I295" s="1671"/>
      <c r="J295" s="1671"/>
      <c r="K295" s="1671"/>
      <c r="L295" s="1671"/>
      <c r="M295" s="1671"/>
      <c r="N295" s="1662"/>
      <c r="O295" s="1662"/>
      <c r="P295" s="1662"/>
      <c r="Q295" s="1662"/>
      <c r="R295" s="1662"/>
      <c r="S295" s="72"/>
      <c r="T295" s="72" t="s">
        <v>766</v>
      </c>
      <c r="V295" s="72"/>
      <c r="W295" s="72"/>
      <c r="X295" s="72"/>
      <c r="Y295" s="72"/>
      <c r="AA295" s="1670" t="s">
        <v>2365</v>
      </c>
      <c r="AB295" s="1671"/>
      <c r="AC295" s="1671"/>
      <c r="AD295" s="1671"/>
      <c r="AE295" s="1671"/>
      <c r="AF295" s="1671"/>
      <c r="AG295" s="1662"/>
      <c r="AH295" s="1662"/>
      <c r="AI295" s="1662"/>
      <c r="AJ295" s="1662"/>
      <c r="AK295" s="166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59" t="s">
        <v>2366</v>
      </c>
      <c r="I297" s="1662"/>
      <c r="J297" s="1662"/>
      <c r="K297" s="1662"/>
      <c r="L297" s="1662"/>
      <c r="M297" s="1662"/>
      <c r="N297" s="1662"/>
      <c r="O297" s="1662"/>
      <c r="P297" s="1662"/>
      <c r="Q297" s="1662"/>
      <c r="R297" s="1662"/>
      <c r="T297" s="72" t="s">
        <v>40</v>
      </c>
      <c r="V297" s="72"/>
      <c r="W297" s="72"/>
      <c r="X297" s="72"/>
      <c r="Y297" s="72"/>
      <c r="AA297" s="1659" t="s">
        <v>2372</v>
      </c>
      <c r="AB297" s="1662"/>
      <c r="AC297" s="1662"/>
      <c r="AD297" s="1662"/>
      <c r="AE297" s="1662"/>
      <c r="AF297" s="1662"/>
      <c r="AG297" s="1662"/>
      <c r="AH297" s="1662"/>
      <c r="AI297" s="1662"/>
      <c r="AJ297" s="1662"/>
      <c r="AK297" s="1662"/>
      <c r="BA297" s="75"/>
    </row>
    <row r="298" spans="2:53" ht="12.75">
      <c r="B298" s="72" t="s">
        <v>763</v>
      </c>
      <c r="C298" s="72"/>
      <c r="D298" s="72"/>
      <c r="E298" s="72"/>
      <c r="F298" s="72"/>
      <c r="H298" s="1670" t="s">
        <v>2367</v>
      </c>
      <c r="I298" s="1671"/>
      <c r="J298" s="1671"/>
      <c r="K298" s="1671"/>
      <c r="L298" s="1671"/>
      <c r="M298" s="1671"/>
      <c r="N298" s="1671"/>
      <c r="O298" s="1671"/>
      <c r="P298" s="1671"/>
      <c r="Q298" s="1671"/>
      <c r="R298" s="1671"/>
      <c r="T298" s="72" t="s">
        <v>763</v>
      </c>
      <c r="V298" s="72"/>
      <c r="W298" s="72"/>
      <c r="X298" s="72"/>
      <c r="Y298" s="72"/>
      <c r="AA298" s="1671"/>
      <c r="AB298" s="1671"/>
      <c r="AC298" s="1671"/>
      <c r="AD298" s="1671"/>
      <c r="AE298" s="1671"/>
      <c r="AF298" s="1671"/>
      <c r="AG298" s="1671"/>
      <c r="AH298" s="1671"/>
      <c r="AI298" s="1671"/>
      <c r="AJ298" s="1671"/>
      <c r="AK298" s="1671"/>
      <c r="BA298" s="75"/>
    </row>
    <row r="299" spans="2:53" ht="12.75">
      <c r="B299" s="72" t="s">
        <v>765</v>
      </c>
      <c r="C299" s="72"/>
      <c r="D299" s="72"/>
      <c r="E299" s="72"/>
      <c r="F299" s="72"/>
      <c r="H299" s="1670" t="s">
        <v>2368</v>
      </c>
      <c r="I299" s="1671"/>
      <c r="J299" s="1671"/>
      <c r="K299" s="1671"/>
      <c r="L299" s="1671"/>
      <c r="M299" s="1671"/>
      <c r="N299" s="1671"/>
      <c r="O299" s="1671"/>
      <c r="P299" s="1671"/>
      <c r="Q299" s="1671"/>
      <c r="R299" s="1671"/>
      <c r="T299" s="72" t="s">
        <v>764</v>
      </c>
      <c r="V299" s="72"/>
      <c r="W299" s="72"/>
      <c r="X299" s="72"/>
      <c r="Y299" s="72"/>
      <c r="AA299" s="1671"/>
      <c r="AB299" s="1671"/>
      <c r="AC299" s="1671"/>
      <c r="AD299" s="1671"/>
      <c r="AE299" s="1671"/>
      <c r="AF299" s="1671"/>
      <c r="AG299" s="1671"/>
      <c r="AH299" s="1671"/>
      <c r="AI299" s="1671"/>
      <c r="AJ299" s="1671"/>
      <c r="AK299" s="1671"/>
      <c r="BA299" s="75"/>
    </row>
    <row r="300" spans="2:53" ht="12.75">
      <c r="B300" s="72" t="s">
        <v>417</v>
      </c>
      <c r="C300" s="72"/>
      <c r="D300" s="72"/>
      <c r="E300" s="72"/>
      <c r="F300" s="72"/>
      <c r="H300" s="1670" t="s">
        <v>2369</v>
      </c>
      <c r="I300" s="1671"/>
      <c r="J300" s="1671"/>
      <c r="K300" s="1671"/>
      <c r="L300" s="1671"/>
      <c r="M300" s="1671"/>
      <c r="N300" s="1671"/>
      <c r="O300" s="1671"/>
      <c r="P300" s="1671"/>
      <c r="Q300" s="1671"/>
      <c r="R300" s="1671"/>
      <c r="T300" s="72" t="s">
        <v>417</v>
      </c>
      <c r="V300" s="72"/>
      <c r="W300" s="72"/>
      <c r="X300" s="72"/>
      <c r="Y300" s="72"/>
      <c r="AA300" s="1671"/>
      <c r="AB300" s="1671"/>
      <c r="AC300" s="1671"/>
      <c r="AD300" s="1671"/>
      <c r="AE300" s="1671"/>
      <c r="AF300" s="1671"/>
      <c r="AG300" s="1671"/>
      <c r="AH300" s="1671"/>
      <c r="AI300" s="1671"/>
      <c r="AJ300" s="1671"/>
      <c r="AK300" s="1671"/>
      <c r="BA300" s="75"/>
    </row>
    <row r="301" spans="2:53" ht="12.75" customHeight="1">
      <c r="B301" s="72" t="s">
        <v>418</v>
      </c>
      <c r="C301" s="72"/>
      <c r="D301" s="72"/>
      <c r="E301" s="72"/>
      <c r="F301" s="72"/>
      <c r="G301" s="72"/>
      <c r="H301" s="1657" t="s">
        <v>2370</v>
      </c>
      <c r="I301" s="1658"/>
      <c r="J301" s="1658"/>
      <c r="K301" s="1658"/>
      <c r="L301" s="1658"/>
      <c r="M301" s="1658"/>
      <c r="N301" s="8" t="s">
        <v>898</v>
      </c>
      <c r="O301" s="8"/>
      <c r="P301" s="1659" t="s">
        <v>2334</v>
      </c>
      <c r="Q301" s="1660"/>
      <c r="R301" s="1660"/>
      <c r="S301" s="72"/>
      <c r="T301" s="72" t="s">
        <v>418</v>
      </c>
      <c r="V301" s="72"/>
      <c r="W301" s="72"/>
      <c r="X301" s="72"/>
      <c r="Y301" s="72"/>
      <c r="AA301" s="1658"/>
      <c r="AB301" s="1658"/>
      <c r="AC301" s="1658"/>
      <c r="AD301" s="1658"/>
      <c r="AE301" s="1658"/>
      <c r="AF301" s="1658"/>
      <c r="AG301" s="8" t="s">
        <v>898</v>
      </c>
      <c r="AH301" s="8"/>
      <c r="AI301" s="1660"/>
      <c r="AJ301" s="1660"/>
      <c r="AK301" s="1660"/>
      <c r="BA301" s="75"/>
    </row>
    <row r="302" spans="2:53" ht="12.75">
      <c r="B302" s="72" t="s">
        <v>419</v>
      </c>
      <c r="C302" s="72"/>
      <c r="D302" s="72"/>
      <c r="E302" s="72"/>
      <c r="F302" s="72"/>
      <c r="G302" s="72"/>
      <c r="H302" s="1654" t="s">
        <v>2334</v>
      </c>
      <c r="I302" s="1655"/>
      <c r="J302" s="1655"/>
      <c r="K302" s="1655"/>
      <c r="L302" s="1655"/>
      <c r="M302" s="1655"/>
      <c r="N302" s="74"/>
      <c r="O302" s="74"/>
      <c r="P302" s="76"/>
      <c r="Q302" s="76"/>
      <c r="R302" s="76"/>
      <c r="S302" s="72"/>
      <c r="T302" s="72" t="s">
        <v>419</v>
      </c>
      <c r="V302" s="72"/>
      <c r="W302" s="72"/>
      <c r="X302" s="72"/>
      <c r="Y302" s="72"/>
      <c r="AA302" s="1655"/>
      <c r="AB302" s="1655"/>
      <c r="AC302" s="1655"/>
      <c r="AD302" s="1655"/>
      <c r="AE302" s="1655"/>
      <c r="AF302" s="1655"/>
      <c r="AG302" s="74"/>
      <c r="AH302" s="74"/>
      <c r="AI302" s="76"/>
      <c r="AJ302" s="76"/>
      <c r="AK302" s="76"/>
      <c r="BA302" s="75"/>
    </row>
    <row r="303" spans="2:53" ht="12.75">
      <c r="B303" s="72" t="s">
        <v>766</v>
      </c>
      <c r="C303" s="72"/>
      <c r="D303" s="72"/>
      <c r="E303" s="72"/>
      <c r="F303" s="72"/>
      <c r="G303" s="72"/>
      <c r="H303" s="1670" t="s">
        <v>2371</v>
      </c>
      <c r="I303" s="1671"/>
      <c r="J303" s="1671"/>
      <c r="K303" s="1671"/>
      <c r="L303" s="1671"/>
      <c r="M303" s="1671"/>
      <c r="N303" s="1662"/>
      <c r="O303" s="1662"/>
      <c r="P303" s="1662"/>
      <c r="Q303" s="1662"/>
      <c r="R303" s="1662"/>
      <c r="S303" s="72"/>
      <c r="T303" s="72" t="s">
        <v>766</v>
      </c>
      <c r="V303" s="72"/>
      <c r="W303" s="72"/>
      <c r="X303" s="72"/>
      <c r="Y303" s="72"/>
      <c r="AA303" s="1671"/>
      <c r="AB303" s="1671"/>
      <c r="AC303" s="1671"/>
      <c r="AD303" s="1671"/>
      <c r="AE303" s="1671"/>
      <c r="AF303" s="1671"/>
      <c r="AG303" s="1662"/>
      <c r="AH303" s="1662"/>
      <c r="AI303" s="1662"/>
      <c r="AJ303" s="1662"/>
      <c r="AK303" s="1662"/>
      <c r="BA303" s="75"/>
    </row>
    <row r="304" spans="2:53" ht="12.75">
      <c r="BA304" s="75"/>
    </row>
    <row r="305" spans="1:53" ht="12.75" customHeight="1">
      <c r="B305" s="72" t="s">
        <v>767</v>
      </c>
      <c r="C305" s="72"/>
      <c r="D305" s="72"/>
      <c r="E305" s="72"/>
      <c r="F305" s="72"/>
      <c r="H305" s="1659" t="s">
        <v>2366</v>
      </c>
      <c r="I305" s="1662"/>
      <c r="J305" s="1662"/>
      <c r="K305" s="1662"/>
      <c r="L305" s="1662"/>
      <c r="M305" s="1662"/>
      <c r="N305" s="1662"/>
      <c r="O305" s="1662"/>
      <c r="P305" s="1662"/>
      <c r="Q305" s="1662"/>
      <c r="R305" s="1662"/>
      <c r="T305" s="8" t="s">
        <v>1222</v>
      </c>
      <c r="V305" s="72"/>
      <c r="W305" s="72"/>
      <c r="X305" s="72"/>
      <c r="Y305" s="72"/>
      <c r="AA305" s="1659" t="s">
        <v>2373</v>
      </c>
      <c r="AB305" s="1662"/>
      <c r="AC305" s="1662"/>
      <c r="AD305" s="1662"/>
      <c r="AE305" s="1662"/>
      <c r="AF305" s="1662"/>
      <c r="AG305" s="1662"/>
      <c r="AH305" s="1662"/>
      <c r="AI305" s="1662"/>
      <c r="AJ305" s="1662"/>
      <c r="AK305" s="1662"/>
      <c r="BA305" s="75"/>
    </row>
    <row r="306" spans="1:53" ht="12.75" customHeight="1">
      <c r="B306" s="72" t="s">
        <v>763</v>
      </c>
      <c r="C306" s="72"/>
      <c r="D306" s="72"/>
      <c r="E306" s="72"/>
      <c r="F306" s="72"/>
      <c r="H306" s="1670" t="s">
        <v>2367</v>
      </c>
      <c r="I306" s="1671"/>
      <c r="J306" s="1671"/>
      <c r="K306" s="1671"/>
      <c r="L306" s="1671"/>
      <c r="M306" s="1671"/>
      <c r="N306" s="1671"/>
      <c r="O306" s="1671"/>
      <c r="P306" s="1671"/>
      <c r="Q306" s="1671"/>
      <c r="R306" s="1671"/>
      <c r="T306" s="72" t="s">
        <v>763</v>
      </c>
      <c r="V306" s="72"/>
      <c r="W306" s="72"/>
      <c r="X306" s="72"/>
      <c r="Y306" s="72"/>
      <c r="AA306" s="1670" t="s">
        <v>2374</v>
      </c>
      <c r="AB306" s="1671"/>
      <c r="AC306" s="1671"/>
      <c r="AD306" s="1671"/>
      <c r="AE306" s="1671"/>
      <c r="AF306" s="1671"/>
      <c r="AG306" s="1671"/>
      <c r="AH306" s="1671"/>
      <c r="AI306" s="1671"/>
      <c r="AJ306" s="1671"/>
      <c r="AK306" s="1671"/>
      <c r="BA306" s="75"/>
    </row>
    <row r="307" spans="1:53" ht="12.75" customHeight="1">
      <c r="B307" s="72" t="s">
        <v>765</v>
      </c>
      <c r="C307" s="72"/>
      <c r="D307" s="72"/>
      <c r="E307" s="72"/>
      <c r="F307" s="72"/>
      <c r="H307" s="1670" t="s">
        <v>2368</v>
      </c>
      <c r="I307" s="1671"/>
      <c r="J307" s="1671"/>
      <c r="K307" s="1671"/>
      <c r="L307" s="1671"/>
      <c r="M307" s="1671"/>
      <c r="N307" s="1671"/>
      <c r="O307" s="1671"/>
      <c r="P307" s="1671"/>
      <c r="Q307" s="1671"/>
      <c r="R307" s="1671"/>
      <c r="T307" s="72" t="s">
        <v>764</v>
      </c>
      <c r="V307" s="72"/>
      <c r="W307" s="72"/>
      <c r="X307" s="72"/>
      <c r="Y307" s="72"/>
      <c r="AA307" s="1670" t="s">
        <v>2375</v>
      </c>
      <c r="AB307" s="1671"/>
      <c r="AC307" s="1671"/>
      <c r="AD307" s="1671"/>
      <c r="AE307" s="1671"/>
      <c r="AF307" s="1671"/>
      <c r="AG307" s="1671"/>
      <c r="AH307" s="1671"/>
      <c r="AI307" s="1671"/>
      <c r="AJ307" s="1671"/>
      <c r="AK307" s="1671"/>
      <c r="BA307" s="75"/>
    </row>
    <row r="308" spans="1:53" ht="12.75" customHeight="1">
      <c r="B308" s="72" t="s">
        <v>417</v>
      </c>
      <c r="C308" s="72"/>
      <c r="D308" s="72"/>
      <c r="E308" s="72"/>
      <c r="F308" s="72"/>
      <c r="H308" s="1670" t="s">
        <v>2369</v>
      </c>
      <c r="I308" s="1671"/>
      <c r="J308" s="1671"/>
      <c r="K308" s="1671"/>
      <c r="L308" s="1671"/>
      <c r="M308" s="1671"/>
      <c r="N308" s="1671"/>
      <c r="O308" s="1671"/>
      <c r="P308" s="1671"/>
      <c r="Q308" s="1671"/>
      <c r="R308" s="1671"/>
      <c r="T308" s="72" t="s">
        <v>417</v>
      </c>
      <c r="V308" s="72"/>
      <c r="W308" s="72"/>
      <c r="X308" s="72"/>
      <c r="Y308" s="72"/>
      <c r="AA308" s="1670" t="s">
        <v>2376</v>
      </c>
      <c r="AB308" s="1671"/>
      <c r="AC308" s="1671"/>
      <c r="AD308" s="1671"/>
      <c r="AE308" s="1671"/>
      <c r="AF308" s="1671"/>
      <c r="AG308" s="1671"/>
      <c r="AH308" s="1671"/>
      <c r="AI308" s="1671"/>
      <c r="AJ308" s="1671"/>
      <c r="AK308" s="1671"/>
      <c r="BA308" s="75"/>
    </row>
    <row r="309" spans="1:53" ht="12.75">
      <c r="B309" s="72" t="s">
        <v>418</v>
      </c>
      <c r="C309" s="72"/>
      <c r="D309" s="72"/>
      <c r="E309" s="72"/>
      <c r="F309" s="72"/>
      <c r="G309" s="72"/>
      <c r="H309" s="1657" t="s">
        <v>2370</v>
      </c>
      <c r="I309" s="1658"/>
      <c r="J309" s="1658"/>
      <c r="K309" s="1658"/>
      <c r="L309" s="1658"/>
      <c r="M309" s="1658"/>
      <c r="N309" s="8" t="s">
        <v>898</v>
      </c>
      <c r="O309" s="8"/>
      <c r="P309" s="1659" t="s">
        <v>2334</v>
      </c>
      <c r="Q309" s="1660"/>
      <c r="R309" s="1660"/>
      <c r="S309" s="72"/>
      <c r="T309" s="72" t="s">
        <v>418</v>
      </c>
      <c r="V309" s="72"/>
      <c r="W309" s="72"/>
      <c r="X309" s="72"/>
      <c r="Y309" s="72"/>
      <c r="AA309" s="1657" t="s">
        <v>2377</v>
      </c>
      <c r="AB309" s="1658"/>
      <c r="AC309" s="1658"/>
      <c r="AD309" s="1658"/>
      <c r="AE309" s="1658"/>
      <c r="AF309" s="1658"/>
      <c r="AG309" s="8" t="s">
        <v>898</v>
      </c>
      <c r="AH309" s="8"/>
      <c r="AI309" s="1659" t="s">
        <v>2334</v>
      </c>
      <c r="AJ309" s="1660"/>
      <c r="AK309" s="1660"/>
      <c r="BA309" s="75"/>
    </row>
    <row r="310" spans="1:53" ht="12.75">
      <c r="B310" s="72" t="s">
        <v>419</v>
      </c>
      <c r="C310" s="72"/>
      <c r="D310" s="72"/>
      <c r="E310" s="72"/>
      <c r="F310" s="72"/>
      <c r="G310" s="72"/>
      <c r="H310" s="1654" t="s">
        <v>2334</v>
      </c>
      <c r="I310" s="1655"/>
      <c r="J310" s="1655"/>
      <c r="K310" s="1655"/>
      <c r="L310" s="1655"/>
      <c r="M310" s="1655"/>
      <c r="N310" s="74"/>
      <c r="O310" s="74"/>
      <c r="P310" s="76"/>
      <c r="Q310" s="76"/>
      <c r="R310" s="76"/>
      <c r="S310" s="72"/>
      <c r="T310" s="72" t="s">
        <v>419</v>
      </c>
      <c r="V310" s="72"/>
      <c r="W310" s="72"/>
      <c r="X310" s="72"/>
      <c r="Y310" s="72"/>
      <c r="AA310" s="1654" t="s">
        <v>2378</v>
      </c>
      <c r="AB310" s="1655"/>
      <c r="AC310" s="1655"/>
      <c r="AD310" s="1655"/>
      <c r="AE310" s="1655"/>
      <c r="AF310" s="1655"/>
      <c r="AG310" s="74"/>
      <c r="AH310" s="74"/>
      <c r="AI310" s="76"/>
      <c r="AJ310" s="76"/>
      <c r="AK310" s="76"/>
      <c r="BA310" s="75"/>
    </row>
    <row r="311" spans="1:53" ht="12.75">
      <c r="B311" s="72" t="s">
        <v>766</v>
      </c>
      <c r="C311" s="72"/>
      <c r="D311" s="72"/>
      <c r="E311" s="72"/>
      <c r="F311" s="72"/>
      <c r="G311" s="72"/>
      <c r="H311" s="1670" t="s">
        <v>2371</v>
      </c>
      <c r="I311" s="1671"/>
      <c r="J311" s="1671"/>
      <c r="K311" s="1671"/>
      <c r="L311" s="1671"/>
      <c r="M311" s="1671"/>
      <c r="N311" s="1662"/>
      <c r="O311" s="1662"/>
      <c r="P311" s="1662"/>
      <c r="Q311" s="1662"/>
      <c r="R311" s="1662"/>
      <c r="S311" s="72"/>
      <c r="T311" s="72" t="s">
        <v>766</v>
      </c>
      <c r="V311" s="72"/>
      <c r="W311" s="72"/>
      <c r="X311" s="72"/>
      <c r="Y311" s="72"/>
      <c r="AA311" s="1670" t="s">
        <v>2379</v>
      </c>
      <c r="AB311" s="1671"/>
      <c r="AC311" s="1671"/>
      <c r="AD311" s="1671"/>
      <c r="AE311" s="1671"/>
      <c r="AF311" s="1671"/>
      <c r="AG311" s="1662"/>
      <c r="AH311" s="1662"/>
      <c r="AI311" s="1662"/>
      <c r="AJ311" s="1662"/>
      <c r="AK311" s="1662"/>
      <c r="BA311" s="75"/>
    </row>
    <row r="312" spans="1:53" ht="12.75">
      <c r="BA312" s="75"/>
    </row>
    <row r="313" spans="1:53" ht="12.75">
      <c r="B313" s="8" t="s">
        <v>1267</v>
      </c>
      <c r="C313" s="72"/>
      <c r="D313" s="72"/>
      <c r="E313" s="72"/>
      <c r="F313" s="72"/>
      <c r="H313" s="1659" t="s">
        <v>2380</v>
      </c>
      <c r="I313" s="1662"/>
      <c r="J313" s="1662"/>
      <c r="K313" s="1662"/>
      <c r="L313" s="1662"/>
      <c r="M313" s="1662"/>
      <c r="N313" s="1662"/>
      <c r="O313" s="1662"/>
      <c r="P313" s="1662"/>
      <c r="Q313" s="1662"/>
      <c r="R313" s="1662"/>
      <c r="T313" s="72" t="s">
        <v>41</v>
      </c>
      <c r="V313" s="72"/>
      <c r="W313" s="72"/>
      <c r="X313" s="72"/>
      <c r="Y313" s="72"/>
      <c r="AA313" s="1659" t="s">
        <v>2485</v>
      </c>
      <c r="AB313" s="1662"/>
      <c r="AC313" s="1662"/>
      <c r="AD313" s="1662"/>
      <c r="AE313" s="1662"/>
      <c r="AF313" s="1662"/>
      <c r="AG313" s="1662"/>
      <c r="AH313" s="1662"/>
      <c r="AI313" s="1662"/>
      <c r="AJ313" s="1662"/>
      <c r="AK313" s="1662"/>
      <c r="BA313" s="75"/>
    </row>
    <row r="314" spans="1:53" ht="12.75">
      <c r="B314" s="72" t="s">
        <v>763</v>
      </c>
      <c r="C314" s="72"/>
      <c r="D314" s="72"/>
      <c r="E314" s="72"/>
      <c r="F314" s="72"/>
      <c r="H314" s="1670" t="s">
        <v>2381</v>
      </c>
      <c r="I314" s="1671"/>
      <c r="J314" s="1671"/>
      <c r="K314" s="1671"/>
      <c r="L314" s="1671"/>
      <c r="M314" s="1671"/>
      <c r="N314" s="1671"/>
      <c r="O314" s="1671"/>
      <c r="P314" s="1671"/>
      <c r="Q314" s="1671"/>
      <c r="R314" s="1671"/>
      <c r="T314" s="72" t="s">
        <v>763</v>
      </c>
      <c r="V314" s="72"/>
      <c r="W314" s="72"/>
      <c r="X314" s="72"/>
      <c r="Y314" s="72"/>
      <c r="AA314" s="1670" t="s">
        <v>2487</v>
      </c>
      <c r="AB314" s="1671"/>
      <c r="AC314" s="1671"/>
      <c r="AD314" s="1671"/>
      <c r="AE314" s="1671"/>
      <c r="AF314" s="1671"/>
      <c r="AG314" s="1671"/>
      <c r="AH314" s="1671"/>
      <c r="AI314" s="1671"/>
      <c r="AJ314" s="1671"/>
      <c r="AK314" s="1671"/>
      <c r="BA314" s="75"/>
    </row>
    <row r="315" spans="1:53" ht="12.75" customHeight="1">
      <c r="B315" s="72" t="s">
        <v>765</v>
      </c>
      <c r="C315" s="72"/>
      <c r="D315" s="72"/>
      <c r="E315" s="72"/>
      <c r="F315" s="72"/>
      <c r="H315" s="1670" t="s">
        <v>2382</v>
      </c>
      <c r="I315" s="1671"/>
      <c r="J315" s="1671"/>
      <c r="K315" s="1671"/>
      <c r="L315" s="1671"/>
      <c r="M315" s="1671"/>
      <c r="N315" s="1671"/>
      <c r="O315" s="1671"/>
      <c r="P315" s="1671"/>
      <c r="Q315" s="1671"/>
      <c r="R315" s="1671"/>
      <c r="T315" s="72" t="s">
        <v>764</v>
      </c>
      <c r="V315" s="72"/>
      <c r="W315" s="72"/>
      <c r="X315" s="72"/>
      <c r="Y315" s="72"/>
      <c r="AA315" s="1670" t="s">
        <v>2488</v>
      </c>
      <c r="AB315" s="1671"/>
      <c r="AC315" s="1671"/>
      <c r="AD315" s="1671"/>
      <c r="AE315" s="1671"/>
      <c r="AF315" s="1671"/>
      <c r="AG315" s="1671"/>
      <c r="AH315" s="1671"/>
      <c r="AI315" s="1671"/>
      <c r="AJ315" s="1671"/>
      <c r="AK315" s="1671"/>
      <c r="BA315" s="75"/>
    </row>
    <row r="316" spans="1:53" ht="12.75" customHeight="1">
      <c r="A316" s="50"/>
      <c r="B316" s="72" t="s">
        <v>417</v>
      </c>
      <c r="C316" s="72"/>
      <c r="D316" s="72"/>
      <c r="E316" s="72"/>
      <c r="F316" s="72"/>
      <c r="H316" s="1670" t="s">
        <v>2383</v>
      </c>
      <c r="I316" s="1671"/>
      <c r="J316" s="1671"/>
      <c r="K316" s="1671"/>
      <c r="L316" s="1671"/>
      <c r="M316" s="1671"/>
      <c r="N316" s="1671"/>
      <c r="O316" s="1671"/>
      <c r="P316" s="1671"/>
      <c r="Q316" s="1671"/>
      <c r="R316" s="1671"/>
      <c r="T316" s="72" t="s">
        <v>417</v>
      </c>
      <c r="V316" s="72"/>
      <c r="W316" s="72"/>
      <c r="X316" s="72"/>
      <c r="Y316" s="72"/>
      <c r="AA316" s="1670" t="s">
        <v>2387</v>
      </c>
      <c r="AB316" s="1671"/>
      <c r="AC316" s="1671"/>
      <c r="AD316" s="1671"/>
      <c r="AE316" s="1671"/>
      <c r="AF316" s="1671"/>
      <c r="AG316" s="1671"/>
      <c r="AH316" s="1671"/>
      <c r="AI316" s="1671"/>
      <c r="AJ316" s="1671"/>
      <c r="AK316" s="1671"/>
      <c r="AL316" s="50"/>
      <c r="BA316" s="75"/>
    </row>
    <row r="317" spans="1:53" ht="12.75" customHeight="1">
      <c r="A317" s="50"/>
      <c r="B317" s="72" t="s">
        <v>418</v>
      </c>
      <c r="C317" s="72"/>
      <c r="D317" s="72"/>
      <c r="E317" s="72"/>
      <c r="F317" s="72"/>
      <c r="G317" s="72"/>
      <c r="H317" s="1657" t="s">
        <v>2384</v>
      </c>
      <c r="I317" s="1658"/>
      <c r="J317" s="1658"/>
      <c r="K317" s="1658"/>
      <c r="L317" s="1658"/>
      <c r="M317" s="1658"/>
      <c r="N317" s="8" t="s">
        <v>898</v>
      </c>
      <c r="O317" s="8"/>
      <c r="P317" s="1659" t="s">
        <v>2334</v>
      </c>
      <c r="Q317" s="1660"/>
      <c r="R317" s="1660"/>
      <c r="S317" s="72"/>
      <c r="T317" s="72" t="s">
        <v>418</v>
      </c>
      <c r="V317" s="72"/>
      <c r="W317" s="72"/>
      <c r="X317" s="72"/>
      <c r="Y317" s="72"/>
      <c r="AA317" s="1657" t="s">
        <v>2489</v>
      </c>
      <c r="AB317" s="1658"/>
      <c r="AC317" s="1658"/>
      <c r="AD317" s="1658"/>
      <c r="AE317" s="1658"/>
      <c r="AF317" s="1658"/>
      <c r="AG317" s="8" t="s">
        <v>898</v>
      </c>
      <c r="AH317" s="8"/>
      <c r="AI317" s="1659" t="s">
        <v>2334</v>
      </c>
      <c r="AJ317" s="1660"/>
      <c r="AK317" s="1660"/>
      <c r="AL317" s="50"/>
      <c r="BA317" s="75"/>
    </row>
    <row r="318" spans="1:53" ht="12.75" customHeight="1">
      <c r="A318" s="50"/>
      <c r="B318" s="72" t="s">
        <v>419</v>
      </c>
      <c r="C318" s="72"/>
      <c r="D318" s="72"/>
      <c r="E318" s="72"/>
      <c r="F318" s="72"/>
      <c r="G318" s="72"/>
      <c r="H318" s="1654" t="s">
        <v>2385</v>
      </c>
      <c r="I318" s="1655"/>
      <c r="J318" s="1655"/>
      <c r="K318" s="1655"/>
      <c r="L318" s="1655"/>
      <c r="M318" s="1655"/>
      <c r="N318" s="74"/>
      <c r="O318" s="74"/>
      <c r="P318" s="76"/>
      <c r="Q318" s="76"/>
      <c r="R318" s="76"/>
      <c r="S318" s="72"/>
      <c r="T318" s="72" t="s">
        <v>419</v>
      </c>
      <c r="V318" s="72"/>
      <c r="W318" s="72"/>
      <c r="X318" s="72"/>
      <c r="Y318" s="72"/>
      <c r="AA318" s="1654" t="s">
        <v>2334</v>
      </c>
      <c r="AB318" s="1655"/>
      <c r="AC318" s="1655"/>
      <c r="AD318" s="1655"/>
      <c r="AE318" s="1655"/>
      <c r="AF318" s="1655"/>
      <c r="AG318" s="74"/>
      <c r="AH318" s="74"/>
      <c r="AI318" s="76"/>
      <c r="AJ318" s="76"/>
      <c r="AK318" s="76"/>
      <c r="AL318" s="50"/>
      <c r="BA318" s="75"/>
    </row>
    <row r="319" spans="1:53" ht="12.75">
      <c r="A319" s="50"/>
      <c r="B319" s="72" t="s">
        <v>766</v>
      </c>
      <c r="C319" s="72"/>
      <c r="D319" s="72"/>
      <c r="E319" s="72"/>
      <c r="F319" s="72"/>
      <c r="G319" s="72"/>
      <c r="H319" s="1670" t="s">
        <v>2386</v>
      </c>
      <c r="I319" s="1671"/>
      <c r="J319" s="1671"/>
      <c r="K319" s="1671"/>
      <c r="L319" s="1671"/>
      <c r="M319" s="1671"/>
      <c r="N319" s="1662"/>
      <c r="O319" s="1662"/>
      <c r="P319" s="1662"/>
      <c r="Q319" s="1662"/>
      <c r="R319" s="1662"/>
      <c r="S319" s="72"/>
      <c r="T319" s="72" t="s">
        <v>766</v>
      </c>
      <c r="V319" s="72"/>
      <c r="W319" s="72"/>
      <c r="X319" s="72"/>
      <c r="Y319" s="72"/>
      <c r="AA319" s="1670" t="s">
        <v>2486</v>
      </c>
      <c r="AB319" s="1671"/>
      <c r="AC319" s="1671"/>
      <c r="AD319" s="1671"/>
      <c r="AE319" s="1671"/>
      <c r="AF319" s="1671"/>
      <c r="AG319" s="1662"/>
      <c r="AH319" s="1662"/>
      <c r="AI319" s="1662"/>
      <c r="AJ319" s="1662"/>
      <c r="AK319" s="166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1268</v>
      </c>
      <c r="C321" s="72"/>
      <c r="D321" s="72"/>
      <c r="E321" s="72"/>
      <c r="F321" s="72"/>
      <c r="H321" s="1662"/>
      <c r="I321" s="1662"/>
      <c r="J321" s="1662"/>
      <c r="K321" s="1662"/>
      <c r="L321" s="1662"/>
      <c r="M321" s="1662"/>
      <c r="N321" s="1662"/>
      <c r="O321" s="1662"/>
      <c r="P321" s="1662"/>
      <c r="Q321" s="1662"/>
      <c r="R321" s="1662"/>
      <c r="T321" s="72" t="s">
        <v>42</v>
      </c>
      <c r="V321" s="72"/>
      <c r="W321" s="72"/>
      <c r="X321" s="72"/>
      <c r="Y321" s="72"/>
      <c r="AA321" s="1659" t="s">
        <v>2388</v>
      </c>
      <c r="AB321" s="1662"/>
      <c r="AC321" s="1662"/>
      <c r="AD321" s="1662"/>
      <c r="AE321" s="1662"/>
      <c r="AF321" s="1662"/>
      <c r="AG321" s="1662"/>
      <c r="AH321" s="1662"/>
      <c r="AI321" s="1662"/>
      <c r="AJ321" s="1662"/>
      <c r="AK321" s="1662"/>
      <c r="AL321" s="50"/>
      <c r="BA321" s="75"/>
    </row>
    <row r="322" spans="1:53" ht="12.75">
      <c r="A322" s="50"/>
      <c r="B322" s="72" t="s">
        <v>763</v>
      </c>
      <c r="C322" s="72"/>
      <c r="D322" s="72"/>
      <c r="E322" s="72"/>
      <c r="F322" s="72"/>
      <c r="H322" s="1671"/>
      <c r="I322" s="1671"/>
      <c r="J322" s="1671"/>
      <c r="K322" s="1671"/>
      <c r="L322" s="1671"/>
      <c r="M322" s="1671"/>
      <c r="N322" s="1671"/>
      <c r="O322" s="1671"/>
      <c r="P322" s="1671"/>
      <c r="Q322" s="1671"/>
      <c r="R322" s="1671"/>
      <c r="T322" s="72" t="s">
        <v>763</v>
      </c>
      <c r="V322" s="72"/>
      <c r="W322" s="72"/>
      <c r="X322" s="72"/>
      <c r="Y322" s="72"/>
      <c r="AA322" s="1670" t="s">
        <v>2389</v>
      </c>
      <c r="AB322" s="1671"/>
      <c r="AC322" s="1671"/>
      <c r="AD322" s="1671"/>
      <c r="AE322" s="1671"/>
      <c r="AF322" s="1671"/>
      <c r="AG322" s="1671"/>
      <c r="AH322" s="1671"/>
      <c r="AI322" s="1671"/>
      <c r="AJ322" s="1671"/>
      <c r="AK322" s="1671"/>
      <c r="AL322" s="50"/>
      <c r="BA322" s="75"/>
    </row>
    <row r="323" spans="1:53" ht="12.75">
      <c r="A323" s="50"/>
      <c r="B323" s="72" t="s">
        <v>765</v>
      </c>
      <c r="C323" s="72"/>
      <c r="D323" s="72"/>
      <c r="E323" s="72"/>
      <c r="F323" s="72"/>
      <c r="H323" s="1671"/>
      <c r="I323" s="1671"/>
      <c r="J323" s="1671"/>
      <c r="K323" s="1671"/>
      <c r="L323" s="1671"/>
      <c r="M323" s="1671"/>
      <c r="N323" s="1671"/>
      <c r="O323" s="1671"/>
      <c r="P323" s="1671"/>
      <c r="Q323" s="1671"/>
      <c r="R323" s="1671"/>
      <c r="T323" s="72" t="s">
        <v>764</v>
      </c>
      <c r="V323" s="72"/>
      <c r="W323" s="72"/>
      <c r="X323" s="72"/>
      <c r="Y323" s="72"/>
      <c r="AA323" s="1670" t="s">
        <v>2390</v>
      </c>
      <c r="AB323" s="1671"/>
      <c r="AC323" s="1671"/>
      <c r="AD323" s="1671"/>
      <c r="AE323" s="1671"/>
      <c r="AF323" s="1671"/>
      <c r="AG323" s="1671"/>
      <c r="AH323" s="1671"/>
      <c r="AI323" s="1671"/>
      <c r="AJ323" s="1671"/>
      <c r="AK323" s="1671"/>
      <c r="AL323" s="50"/>
      <c r="BA323" s="75"/>
    </row>
    <row r="324" spans="1:53" ht="12.75">
      <c r="A324" s="50"/>
      <c r="B324" s="72" t="s">
        <v>417</v>
      </c>
      <c r="C324" s="72"/>
      <c r="D324" s="72"/>
      <c r="E324" s="72"/>
      <c r="F324" s="72"/>
      <c r="H324" s="1671"/>
      <c r="I324" s="1671"/>
      <c r="J324" s="1671"/>
      <c r="K324" s="1671"/>
      <c r="L324" s="1671"/>
      <c r="M324" s="1671"/>
      <c r="N324" s="1671"/>
      <c r="O324" s="1671"/>
      <c r="P324" s="1671"/>
      <c r="Q324" s="1671"/>
      <c r="R324" s="1671"/>
      <c r="T324" s="72" t="s">
        <v>417</v>
      </c>
      <c r="V324" s="72"/>
      <c r="W324" s="72"/>
      <c r="X324" s="72"/>
      <c r="Y324" s="72"/>
      <c r="AA324" s="1670" t="s">
        <v>2391</v>
      </c>
      <c r="AB324" s="1671"/>
      <c r="AC324" s="1671"/>
      <c r="AD324" s="1671"/>
      <c r="AE324" s="1671"/>
      <c r="AF324" s="1671"/>
      <c r="AG324" s="1671"/>
      <c r="AH324" s="1671"/>
      <c r="AI324" s="1671"/>
      <c r="AJ324" s="1671"/>
      <c r="AK324" s="1671"/>
      <c r="AL324" s="50"/>
      <c r="BA324" s="75"/>
    </row>
    <row r="325" spans="1:53" ht="12.75">
      <c r="A325" s="50"/>
      <c r="B325" s="72" t="s">
        <v>418</v>
      </c>
      <c r="C325" s="72"/>
      <c r="D325" s="72"/>
      <c r="E325" s="72"/>
      <c r="F325" s="72"/>
      <c r="G325" s="72"/>
      <c r="H325" s="1658"/>
      <c r="I325" s="1658"/>
      <c r="J325" s="1658"/>
      <c r="K325" s="1658"/>
      <c r="L325" s="1658"/>
      <c r="M325" s="1658"/>
      <c r="N325" s="8" t="s">
        <v>898</v>
      </c>
      <c r="O325" s="8"/>
      <c r="P325" s="1660"/>
      <c r="Q325" s="1660"/>
      <c r="R325" s="1660"/>
      <c r="S325" s="72"/>
      <c r="T325" s="72" t="s">
        <v>418</v>
      </c>
      <c r="V325" s="72"/>
      <c r="W325" s="72"/>
      <c r="X325" s="72"/>
      <c r="Y325" s="72"/>
      <c r="AA325" s="1657" t="s">
        <v>2392</v>
      </c>
      <c r="AB325" s="1658"/>
      <c r="AC325" s="1658"/>
      <c r="AD325" s="1658"/>
      <c r="AE325" s="1658"/>
      <c r="AF325" s="1658"/>
      <c r="AG325" s="8" t="s">
        <v>898</v>
      </c>
      <c r="AH325" s="8"/>
      <c r="AI325" s="1659" t="s">
        <v>2334</v>
      </c>
      <c r="AJ325" s="1660"/>
      <c r="AK325" s="1660"/>
      <c r="AL325" s="50"/>
      <c r="BA325" s="75"/>
    </row>
    <row r="326" spans="1:53" ht="12.75">
      <c r="A326" s="50"/>
      <c r="B326" s="72" t="s">
        <v>419</v>
      </c>
      <c r="C326" s="72"/>
      <c r="D326" s="72"/>
      <c r="E326" s="72"/>
      <c r="F326" s="72"/>
      <c r="G326" s="72"/>
      <c r="H326" s="1655"/>
      <c r="I326" s="1655"/>
      <c r="J326" s="1655"/>
      <c r="K326" s="1655"/>
      <c r="L326" s="1655"/>
      <c r="M326" s="1655"/>
      <c r="N326" s="74"/>
      <c r="O326" s="74"/>
      <c r="P326" s="76"/>
      <c r="Q326" s="76"/>
      <c r="R326" s="76"/>
      <c r="S326" s="72"/>
      <c r="T326" s="72" t="s">
        <v>419</v>
      </c>
      <c r="V326" s="72"/>
      <c r="W326" s="72"/>
      <c r="X326" s="72"/>
      <c r="Y326" s="72"/>
      <c r="AA326" s="1654" t="s">
        <v>2393</v>
      </c>
      <c r="AB326" s="1655"/>
      <c r="AC326" s="1655"/>
      <c r="AD326" s="1655"/>
      <c r="AE326" s="1655"/>
      <c r="AF326" s="1655"/>
      <c r="AG326" s="74"/>
      <c r="AH326" s="74"/>
      <c r="AI326" s="76"/>
      <c r="AJ326" s="76"/>
      <c r="AK326" s="76"/>
      <c r="AL326" s="50"/>
      <c r="BA326" s="75"/>
    </row>
    <row r="327" spans="1:53" ht="12.75">
      <c r="A327" s="50"/>
      <c r="B327" s="72" t="s">
        <v>766</v>
      </c>
      <c r="C327" s="72"/>
      <c r="D327" s="72"/>
      <c r="E327" s="72"/>
      <c r="F327" s="72"/>
      <c r="G327" s="72"/>
      <c r="H327" s="1671"/>
      <c r="I327" s="1671"/>
      <c r="J327" s="1671"/>
      <c r="K327" s="1671"/>
      <c r="L327" s="1671"/>
      <c r="M327" s="1671"/>
      <c r="N327" s="1662"/>
      <c r="O327" s="1662"/>
      <c r="P327" s="1662"/>
      <c r="Q327" s="1662"/>
      <c r="R327" s="1662"/>
      <c r="S327" s="72"/>
      <c r="T327" s="72" t="s">
        <v>766</v>
      </c>
      <c r="V327" s="72"/>
      <c r="W327" s="72"/>
      <c r="X327" s="72"/>
      <c r="Y327" s="72"/>
      <c r="AA327" s="1670" t="s">
        <v>2394</v>
      </c>
      <c r="AB327" s="1671"/>
      <c r="AC327" s="1671"/>
      <c r="AD327" s="1671"/>
      <c r="AE327" s="1671"/>
      <c r="AF327" s="1671"/>
      <c r="AG327" s="1662"/>
      <c r="AH327" s="1662"/>
      <c r="AI327" s="1662"/>
      <c r="AJ327" s="1662"/>
      <c r="AK327" s="166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2"/>
      <c r="I329" s="1662"/>
      <c r="J329" s="1662"/>
      <c r="K329" s="1662"/>
      <c r="L329" s="1662"/>
      <c r="M329" s="1662"/>
      <c r="N329" s="1662"/>
      <c r="O329" s="1662"/>
      <c r="P329" s="1662"/>
      <c r="Q329" s="1662"/>
      <c r="R329" s="1662"/>
      <c r="S329" s="723"/>
      <c r="T329" s="652" t="s">
        <v>1223</v>
      </c>
      <c r="V329" s="72"/>
      <c r="W329" s="72"/>
      <c r="X329" s="72"/>
      <c r="Y329" s="72"/>
      <c r="AA329" s="1659" t="s">
        <v>2395</v>
      </c>
      <c r="AB329" s="1662"/>
      <c r="AC329" s="1662"/>
      <c r="AD329" s="1662"/>
      <c r="AE329" s="1662"/>
      <c r="AF329" s="1662"/>
      <c r="AG329" s="1662"/>
      <c r="AH329" s="1662"/>
      <c r="AI329" s="1662"/>
      <c r="AJ329" s="1662"/>
      <c r="AK329" s="1662"/>
      <c r="AL329" s="50"/>
      <c r="BA329" s="75"/>
    </row>
    <row r="330" spans="1:53" ht="12.75">
      <c r="B330" s="72" t="s">
        <v>763</v>
      </c>
      <c r="C330" s="72"/>
      <c r="D330" s="72"/>
      <c r="E330" s="72"/>
      <c r="F330" s="72"/>
      <c r="H330" s="1671"/>
      <c r="I330" s="1671"/>
      <c r="J330" s="1671"/>
      <c r="K330" s="1671"/>
      <c r="L330" s="1671"/>
      <c r="M330" s="1671"/>
      <c r="N330" s="1671"/>
      <c r="O330" s="1671"/>
      <c r="P330" s="1671"/>
      <c r="Q330" s="1671"/>
      <c r="R330" s="1671"/>
      <c r="S330" s="723"/>
      <c r="T330" s="72" t="s">
        <v>763</v>
      </c>
      <c r="V330" s="72"/>
      <c r="W330" s="72"/>
      <c r="X330" s="72"/>
      <c r="Y330" s="72"/>
      <c r="AA330" s="1670" t="s">
        <v>2396</v>
      </c>
      <c r="AB330" s="1671"/>
      <c r="AC330" s="1671"/>
      <c r="AD330" s="1671"/>
      <c r="AE330" s="1671"/>
      <c r="AF330" s="1671"/>
      <c r="AG330" s="1671"/>
      <c r="AH330" s="1671"/>
      <c r="AI330" s="1671"/>
      <c r="AJ330" s="1671"/>
      <c r="AK330" s="1671"/>
      <c r="AL330" s="50"/>
      <c r="BA330" s="75"/>
    </row>
    <row r="331" spans="1:53" ht="12.75">
      <c r="B331" s="72" t="s">
        <v>765</v>
      </c>
      <c r="C331" s="72"/>
      <c r="D331" s="72"/>
      <c r="E331" s="72"/>
      <c r="F331" s="72"/>
      <c r="G331" s="72"/>
      <c r="H331" s="1671"/>
      <c r="I331" s="1671"/>
      <c r="J331" s="1671"/>
      <c r="K331" s="1671"/>
      <c r="L331" s="1671"/>
      <c r="M331" s="1671"/>
      <c r="N331" s="1671"/>
      <c r="O331" s="1671"/>
      <c r="P331" s="1671"/>
      <c r="Q331" s="1671"/>
      <c r="R331" s="1671"/>
      <c r="S331" s="723"/>
      <c r="T331" s="72" t="s">
        <v>764</v>
      </c>
      <c r="V331" s="72"/>
      <c r="W331" s="72"/>
      <c r="X331" s="72"/>
      <c r="Y331" s="72"/>
      <c r="AA331" s="1670" t="s">
        <v>2397</v>
      </c>
      <c r="AB331" s="1671"/>
      <c r="AC331" s="1671"/>
      <c r="AD331" s="1671"/>
      <c r="AE331" s="1671"/>
      <c r="AF331" s="1671"/>
      <c r="AG331" s="1671"/>
      <c r="AH331" s="1671"/>
      <c r="AI331" s="1671"/>
      <c r="AJ331" s="1671"/>
      <c r="AK331" s="1671"/>
      <c r="AL331" s="50"/>
      <c r="BA331" s="75"/>
    </row>
    <row r="332" spans="1:53" ht="12.75">
      <c r="A332" s="50"/>
      <c r="B332" s="72" t="s">
        <v>417</v>
      </c>
      <c r="C332" s="72"/>
      <c r="D332" s="72"/>
      <c r="E332" s="72"/>
      <c r="F332" s="72"/>
      <c r="H332" s="1671"/>
      <c r="I332" s="1671"/>
      <c r="J332" s="1671"/>
      <c r="K332" s="1671"/>
      <c r="L332" s="1671"/>
      <c r="M332" s="1671"/>
      <c r="N332" s="1671"/>
      <c r="O332" s="1671"/>
      <c r="P332" s="1671"/>
      <c r="Q332" s="1671"/>
      <c r="R332" s="1671"/>
      <c r="S332" s="723"/>
      <c r="T332" s="72" t="s">
        <v>417</v>
      </c>
      <c r="V332" s="72"/>
      <c r="W332" s="72"/>
      <c r="X332" s="72"/>
      <c r="Y332" s="72"/>
      <c r="AA332" s="1670" t="s">
        <v>2398</v>
      </c>
      <c r="AB332" s="1671"/>
      <c r="AC332" s="1671"/>
      <c r="AD332" s="1671"/>
      <c r="AE332" s="1671"/>
      <c r="AF332" s="1671"/>
      <c r="AG332" s="1671"/>
      <c r="AH332" s="1671"/>
      <c r="AI332" s="1671"/>
      <c r="AJ332" s="1671"/>
      <c r="AK332" s="1671"/>
      <c r="AL332" s="50"/>
      <c r="BA332" s="75"/>
    </row>
    <row r="333" spans="1:53" ht="12.75">
      <c r="A333" s="50"/>
      <c r="B333" s="72" t="s">
        <v>418</v>
      </c>
      <c r="C333" s="72"/>
      <c r="D333" s="72"/>
      <c r="E333" s="72"/>
      <c r="F333" s="72"/>
      <c r="G333" s="72"/>
      <c r="H333" s="1658"/>
      <c r="I333" s="1658"/>
      <c r="J333" s="1658"/>
      <c r="K333" s="1658"/>
      <c r="L333" s="1658"/>
      <c r="M333" s="1658"/>
      <c r="N333" s="8" t="s">
        <v>898</v>
      </c>
      <c r="O333" s="8"/>
      <c r="P333" s="1660"/>
      <c r="Q333" s="1660"/>
      <c r="R333" s="1660"/>
      <c r="S333" s="3"/>
      <c r="T333" s="72" t="s">
        <v>418</v>
      </c>
      <c r="V333" s="72"/>
      <c r="W333" s="72"/>
      <c r="X333" s="72"/>
      <c r="Y333" s="72"/>
      <c r="AA333" s="1657" t="s">
        <v>2399</v>
      </c>
      <c r="AB333" s="1658"/>
      <c r="AC333" s="1658"/>
      <c r="AD333" s="1658"/>
      <c r="AE333" s="1658"/>
      <c r="AF333" s="1658"/>
      <c r="AG333" s="8" t="s">
        <v>898</v>
      </c>
      <c r="AH333" s="8"/>
      <c r="AI333" s="1659" t="s">
        <v>2334</v>
      </c>
      <c r="AJ333" s="1660"/>
      <c r="AK333" s="1660"/>
      <c r="AL333" s="50"/>
      <c r="BA333" s="75"/>
    </row>
    <row r="334" spans="1:53" ht="12.75">
      <c r="A334" s="50"/>
      <c r="B334" s="72" t="s">
        <v>419</v>
      </c>
      <c r="C334" s="72"/>
      <c r="D334" s="72"/>
      <c r="E334" s="72"/>
      <c r="F334" s="72"/>
      <c r="G334" s="72"/>
      <c r="H334" s="1655"/>
      <c r="I334" s="1655"/>
      <c r="J334" s="1655"/>
      <c r="K334" s="1655"/>
      <c r="L334" s="1655"/>
      <c r="M334" s="1655"/>
      <c r="N334" s="74"/>
      <c r="O334" s="74"/>
      <c r="P334" s="76"/>
      <c r="Q334" s="76"/>
      <c r="R334" s="76"/>
      <c r="S334" s="3"/>
      <c r="T334" s="72" t="s">
        <v>419</v>
      </c>
      <c r="V334" s="72"/>
      <c r="W334" s="72"/>
      <c r="X334" s="72"/>
      <c r="Y334" s="72"/>
      <c r="AA334" s="1654" t="s">
        <v>2334</v>
      </c>
      <c r="AB334" s="1655"/>
      <c r="AC334" s="1655"/>
      <c r="AD334" s="1655"/>
      <c r="AE334" s="1655"/>
      <c r="AF334" s="1655"/>
      <c r="AG334" s="74"/>
      <c r="AH334" s="74"/>
      <c r="AI334" s="76"/>
      <c r="AJ334" s="76"/>
      <c r="AK334" s="76"/>
      <c r="AL334" s="50"/>
      <c r="BA334" s="75"/>
    </row>
    <row r="335" spans="1:53" ht="12.75">
      <c r="A335" s="50"/>
      <c r="B335" s="72" t="s">
        <v>766</v>
      </c>
      <c r="C335" s="72"/>
      <c r="D335" s="72"/>
      <c r="E335" s="72"/>
      <c r="F335" s="72"/>
      <c r="G335" s="72"/>
      <c r="H335" s="1671"/>
      <c r="I335" s="1671"/>
      <c r="J335" s="1671"/>
      <c r="K335" s="1671"/>
      <c r="L335" s="1671"/>
      <c r="M335" s="1671"/>
      <c r="N335" s="1662"/>
      <c r="O335" s="1662"/>
      <c r="P335" s="1662"/>
      <c r="Q335" s="1662"/>
      <c r="R335" s="1662"/>
      <c r="S335" s="723"/>
      <c r="T335" s="72" t="s">
        <v>766</v>
      </c>
      <c r="V335" s="72"/>
      <c r="W335" s="72"/>
      <c r="X335" s="72"/>
      <c r="Y335" s="72"/>
      <c r="AA335" s="1670" t="s">
        <v>2400</v>
      </c>
      <c r="AB335" s="1671"/>
      <c r="AC335" s="1671"/>
      <c r="AD335" s="1671"/>
      <c r="AE335" s="1671"/>
      <c r="AF335" s="1671"/>
      <c r="AG335" s="1662"/>
      <c r="AH335" s="1662"/>
      <c r="AI335" s="1662"/>
      <c r="AJ335" s="1662"/>
      <c r="AK335" s="166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62"/>
      <c r="I337" s="1662"/>
      <c r="J337" s="1662"/>
      <c r="K337" s="1662"/>
      <c r="L337" s="1662"/>
      <c r="M337" s="1662"/>
      <c r="N337" s="1662"/>
      <c r="O337" s="1662"/>
      <c r="P337" s="1662"/>
      <c r="Q337" s="1662"/>
      <c r="R337" s="1662"/>
      <c r="T337" s="596" t="s">
        <v>1266</v>
      </c>
      <c r="AA337" s="1662"/>
      <c r="AB337" s="1662"/>
      <c r="AC337" s="1662"/>
      <c r="AD337" s="1662"/>
      <c r="AE337" s="1662"/>
      <c r="AF337" s="1662"/>
      <c r="AG337" s="1662"/>
      <c r="AH337" s="1662"/>
      <c r="AI337" s="1662"/>
      <c r="AJ337" s="1662"/>
      <c r="AK337" s="1662"/>
      <c r="AL337" s="50"/>
      <c r="BA337" s="75"/>
    </row>
    <row r="338" spans="1:53" ht="12.75">
      <c r="A338" s="50"/>
      <c r="B338" s="596" t="s">
        <v>763</v>
      </c>
      <c r="C338" s="596"/>
      <c r="D338" s="596"/>
      <c r="E338" s="596"/>
      <c r="F338" s="596"/>
      <c r="G338" s="597"/>
      <c r="H338" s="1671"/>
      <c r="I338" s="1671"/>
      <c r="J338" s="1671"/>
      <c r="K338" s="1671"/>
      <c r="L338" s="1671"/>
      <c r="M338" s="1671"/>
      <c r="N338" s="1671"/>
      <c r="O338" s="1671"/>
      <c r="P338" s="1671"/>
      <c r="Q338" s="1671"/>
      <c r="R338" s="1671"/>
      <c r="T338" s="72" t="s">
        <v>763</v>
      </c>
      <c r="AA338" s="1671"/>
      <c r="AB338" s="1671"/>
      <c r="AC338" s="1671"/>
      <c r="AD338" s="1671"/>
      <c r="AE338" s="1671"/>
      <c r="AF338" s="1671"/>
      <c r="AG338" s="1671"/>
      <c r="AH338" s="1671"/>
      <c r="AI338" s="1671"/>
      <c r="AJ338" s="1671"/>
      <c r="AK338" s="1671"/>
      <c r="AL338" s="50"/>
      <c r="BA338" s="75"/>
    </row>
    <row r="339" spans="1:53" ht="12.75">
      <c r="A339" s="50"/>
      <c r="B339" s="596" t="s">
        <v>765</v>
      </c>
      <c r="C339" s="596"/>
      <c r="D339" s="596"/>
      <c r="E339" s="596"/>
      <c r="F339" s="596"/>
      <c r="G339" s="596"/>
      <c r="H339" s="1671"/>
      <c r="I339" s="1671"/>
      <c r="J339" s="1671"/>
      <c r="K339" s="1671"/>
      <c r="L339" s="1671"/>
      <c r="M339" s="1671"/>
      <c r="N339" s="1671"/>
      <c r="O339" s="1671"/>
      <c r="P339" s="1671"/>
      <c r="Q339" s="1671"/>
      <c r="R339" s="1671"/>
      <c r="T339" s="72" t="s">
        <v>764</v>
      </c>
      <c r="AA339" s="1671"/>
      <c r="AB339" s="1671"/>
      <c r="AC339" s="1671"/>
      <c r="AD339" s="1671"/>
      <c r="AE339" s="1671"/>
      <c r="AF339" s="1671"/>
      <c r="AG339" s="1671"/>
      <c r="AH339" s="1671"/>
      <c r="AI339" s="1671"/>
      <c r="AJ339" s="1671"/>
      <c r="AK339" s="1671"/>
      <c r="AL339" s="50"/>
    </row>
    <row r="340" spans="1:53" ht="12.75">
      <c r="A340" s="50"/>
      <c r="B340" s="596" t="s">
        <v>417</v>
      </c>
      <c r="C340" s="596"/>
      <c r="D340" s="596"/>
      <c r="E340" s="596"/>
      <c r="F340" s="596"/>
      <c r="G340" s="597"/>
      <c r="H340" s="1671"/>
      <c r="I340" s="1671"/>
      <c r="J340" s="1671"/>
      <c r="K340" s="1671"/>
      <c r="L340" s="1671"/>
      <c r="M340" s="1671"/>
      <c r="N340" s="1671"/>
      <c r="O340" s="1671"/>
      <c r="P340" s="1671"/>
      <c r="Q340" s="1671"/>
      <c r="R340" s="1671"/>
      <c r="T340" s="72" t="s">
        <v>417</v>
      </c>
      <c r="AA340" s="1671"/>
      <c r="AB340" s="1671"/>
      <c r="AC340" s="1671"/>
      <c r="AD340" s="1671"/>
      <c r="AE340" s="1671"/>
      <c r="AF340" s="1671"/>
      <c r="AG340" s="1671"/>
      <c r="AH340" s="1671"/>
      <c r="AI340" s="1671"/>
      <c r="AJ340" s="1671"/>
      <c r="AK340" s="1671"/>
      <c r="AL340" s="50"/>
    </row>
    <row r="341" spans="1:53" ht="12.75">
      <c r="A341" s="50"/>
      <c r="B341" s="596" t="s">
        <v>418</v>
      </c>
      <c r="C341" s="596"/>
      <c r="D341" s="596"/>
      <c r="E341" s="596"/>
      <c r="F341" s="596"/>
      <c r="G341" s="596"/>
      <c r="H341" s="1658"/>
      <c r="I341" s="1658"/>
      <c r="J341" s="1658"/>
      <c r="K341" s="1658"/>
      <c r="L341" s="1658"/>
      <c r="M341" s="1658"/>
      <c r="N341" s="8" t="s">
        <v>898</v>
      </c>
      <c r="O341" s="8"/>
      <c r="P341" s="1660"/>
      <c r="Q341" s="1660"/>
      <c r="R341" s="1660"/>
      <c r="T341" s="72" t="s">
        <v>418</v>
      </c>
      <c r="AA341" s="1658"/>
      <c r="AB341" s="1658"/>
      <c r="AC341" s="1658"/>
      <c r="AD341" s="1658"/>
      <c r="AE341" s="1658"/>
      <c r="AF341" s="1658"/>
      <c r="AG341" s="8" t="s">
        <v>898</v>
      </c>
      <c r="AH341" s="8"/>
      <c r="AI341" s="1660"/>
      <c r="AJ341" s="1660"/>
      <c r="AK341" s="1660"/>
      <c r="AL341" s="50"/>
    </row>
    <row r="342" spans="1:53" ht="12.75">
      <c r="A342" s="50"/>
      <c r="B342" s="596" t="s">
        <v>419</v>
      </c>
      <c r="C342" s="596"/>
      <c r="D342" s="596"/>
      <c r="E342" s="596"/>
      <c r="F342" s="596"/>
      <c r="G342" s="596"/>
      <c r="H342" s="1655"/>
      <c r="I342" s="1655"/>
      <c r="J342" s="1655"/>
      <c r="K342" s="1655"/>
      <c r="L342" s="1655"/>
      <c r="M342" s="1655"/>
      <c r="N342" s="74"/>
      <c r="O342" s="74"/>
      <c r="P342" s="76"/>
      <c r="Q342" s="76"/>
      <c r="R342" s="76"/>
      <c r="T342" s="72" t="s">
        <v>419</v>
      </c>
      <c r="AA342" s="1655"/>
      <c r="AB342" s="1655"/>
      <c r="AC342" s="1655"/>
      <c r="AD342" s="1655"/>
      <c r="AE342" s="1655"/>
      <c r="AF342" s="1655"/>
      <c r="AG342" s="74"/>
      <c r="AH342" s="74"/>
      <c r="AI342" s="76"/>
      <c r="AJ342" s="76"/>
      <c r="AK342" s="76"/>
      <c r="AL342" s="50"/>
    </row>
    <row r="343" spans="1:53" ht="12.75" customHeight="1">
      <c r="A343" s="50"/>
      <c r="B343" s="596" t="s">
        <v>766</v>
      </c>
      <c r="C343" s="596"/>
      <c r="D343" s="596"/>
      <c r="E343" s="596"/>
      <c r="F343" s="596"/>
      <c r="G343" s="596"/>
      <c r="H343" s="1671"/>
      <c r="I343" s="1671"/>
      <c r="J343" s="1671"/>
      <c r="K343" s="1671"/>
      <c r="L343" s="1671"/>
      <c r="M343" s="1671"/>
      <c r="N343" s="1662"/>
      <c r="O343" s="1662"/>
      <c r="P343" s="1662"/>
      <c r="Q343" s="1662"/>
      <c r="R343" s="1662"/>
      <c r="T343" s="72" t="s">
        <v>766</v>
      </c>
      <c r="AA343" s="1671"/>
      <c r="AB343" s="1671"/>
      <c r="AC343" s="1671"/>
      <c r="AD343" s="1671"/>
      <c r="AE343" s="1671"/>
      <c r="AF343" s="1671"/>
      <c r="AG343" s="1662"/>
      <c r="AH343" s="1662"/>
      <c r="AI343" s="1662"/>
      <c r="AJ343" s="1662"/>
      <c r="AK343" s="166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4" t="s">
        <v>545</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717</v>
      </c>
      <c r="B348" s="63"/>
      <c r="C348" s="63" t="s">
        <v>589</v>
      </c>
      <c r="K348" s="35"/>
      <c r="L348" s="35"/>
    </row>
    <row r="349" spans="1:53" ht="12.75" customHeight="1">
      <c r="D349" s="16" t="s">
        <v>45</v>
      </c>
      <c r="M349" s="1666" t="s">
        <v>118</v>
      </c>
      <c r="N349" s="1666"/>
      <c r="P349" s="16" t="s">
        <v>2257</v>
      </c>
      <c r="AJ349" s="1666" t="s">
        <v>530</v>
      </c>
      <c r="AK349" s="1666"/>
    </row>
    <row r="350" spans="1:53" ht="12.75" customHeight="1">
      <c r="D350" s="72" t="s">
        <v>2159</v>
      </c>
      <c r="M350" s="1666" t="s">
        <v>135</v>
      </c>
      <c r="N350" s="1666"/>
      <c r="P350" s="72" t="s">
        <v>2258</v>
      </c>
      <c r="AJ350" s="1780" t="s">
        <v>2334</v>
      </c>
      <c r="AK350" s="1781"/>
    </row>
    <row r="351" spans="1:53" ht="12.75" customHeight="1">
      <c r="D351" s="16" t="s">
        <v>348</v>
      </c>
      <c r="M351" s="1666" t="s">
        <v>135</v>
      </c>
      <c r="N351" s="1666"/>
      <c r="P351" s="16" t="s">
        <v>2259</v>
      </c>
      <c r="AJ351" s="1666" t="s">
        <v>530</v>
      </c>
      <c r="AK351" s="1666"/>
    </row>
    <row r="352" spans="1:53" ht="12.75" customHeight="1">
      <c r="D352" s="16" t="s">
        <v>349</v>
      </c>
      <c r="M352" s="1666" t="s">
        <v>135</v>
      </c>
      <c r="N352" s="1666"/>
      <c r="Q352" s="72"/>
    </row>
    <row r="353" spans="1:57" ht="12.75" customHeight="1">
      <c r="P353" s="597"/>
      <c r="Q353" s="596"/>
      <c r="R353" s="597"/>
    </row>
    <row r="354" spans="1:57" ht="12.75" customHeight="1"/>
    <row r="355" spans="1:57" ht="12.75">
      <c r="A355" s="63" t="s">
        <v>8</v>
      </c>
      <c r="B355" s="63"/>
      <c r="C355" s="63" t="s">
        <v>978</v>
      </c>
      <c r="D355" s="63"/>
    </row>
    <row r="356" spans="1:57" ht="12.7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666" t="s">
        <v>135</v>
      </c>
      <c r="O357" s="1666"/>
      <c r="P357" s="83"/>
      <c r="Q357" s="83"/>
      <c r="R357" s="83"/>
      <c r="S357" s="83"/>
      <c r="T357" s="83"/>
      <c r="U357" s="83"/>
      <c r="V357" s="83"/>
      <c r="W357" s="83"/>
      <c r="X357" s="83"/>
      <c r="Y357" s="84"/>
      <c r="Z357" s="84"/>
      <c r="AC357" s="83"/>
      <c r="AD357" s="83"/>
      <c r="AE357" s="83"/>
    </row>
    <row r="358" spans="1:57" ht="12.75">
      <c r="E358" s="16" t="s">
        <v>798</v>
      </c>
      <c r="Y358" s="1666" t="s">
        <v>135</v>
      </c>
      <c r="Z358" s="1666"/>
    </row>
    <row r="359" spans="1:57" ht="12.7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996</v>
      </c>
      <c r="E360" s="83"/>
      <c r="F360" s="83"/>
      <c r="G360" s="83"/>
      <c r="H360" s="83"/>
      <c r="I360" s="83"/>
      <c r="J360" s="1666" t="s">
        <v>135</v>
      </c>
      <c r="K360" s="1666"/>
      <c r="L360" s="83"/>
      <c r="M360" s="83"/>
      <c r="N360" s="83"/>
      <c r="O360" s="83"/>
      <c r="P360" s="83"/>
      <c r="Q360" s="83"/>
      <c r="R360" s="83"/>
      <c r="S360" s="83"/>
      <c r="T360" s="83"/>
      <c r="U360" s="83"/>
      <c r="V360" s="83"/>
      <c r="W360" s="83"/>
      <c r="X360" s="83"/>
      <c r="Y360" s="83"/>
      <c r="Z360" s="83"/>
      <c r="AC360" s="83"/>
      <c r="AD360" s="83"/>
      <c r="AE360" s="83"/>
    </row>
    <row r="361" spans="1:57" ht="12.75">
      <c r="E361" s="1541" t="s">
        <v>350</v>
      </c>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1541"/>
      <c r="AD361" s="1541"/>
      <c r="AE361" s="1541"/>
      <c r="AF361" s="1541"/>
      <c r="AG361" s="1541"/>
      <c r="AH361" s="1541"/>
      <c r="BE361" s="16" t="s">
        <v>135</v>
      </c>
    </row>
    <row r="362" spans="1:57" ht="12.75">
      <c r="E362" s="1541"/>
      <c r="F362" s="1541"/>
      <c r="G362" s="1541"/>
      <c r="H362" s="1541"/>
      <c r="I362" s="1541"/>
      <c r="J362" s="1541"/>
      <c r="K362" s="1541"/>
      <c r="L362" s="1541"/>
      <c r="M362" s="1541"/>
      <c r="N362" s="1541"/>
      <c r="O362" s="1541"/>
      <c r="P362" s="1541"/>
      <c r="Q362" s="1541"/>
      <c r="R362" s="1541"/>
      <c r="S362" s="1541"/>
      <c r="T362" s="1541"/>
      <c r="U362" s="1541"/>
      <c r="V362" s="1541"/>
      <c r="W362" s="1541"/>
      <c r="X362" s="1541"/>
      <c r="Y362" s="1541"/>
      <c r="Z362" s="1541"/>
      <c r="AA362" s="1541"/>
      <c r="AB362" s="1541"/>
      <c r="AC362" s="1541"/>
      <c r="AD362" s="1541"/>
      <c r="AE362" s="1541"/>
      <c r="AF362" s="1541"/>
      <c r="AG362" s="1541"/>
      <c r="AH362" s="1541"/>
      <c r="BE362" s="16" t="s">
        <v>530</v>
      </c>
    </row>
    <row r="363" spans="1:57" ht="12.75" customHeight="1">
      <c r="E363" s="8" t="s">
        <v>654</v>
      </c>
      <c r="F363" s="8"/>
      <c r="G363" s="8"/>
      <c r="H363" s="8"/>
      <c r="I363" s="8"/>
      <c r="J363" s="8"/>
      <c r="K363" s="8"/>
      <c r="L363" s="8"/>
      <c r="N363" s="1778" t="s">
        <v>2334</v>
      </c>
      <c r="O363" s="1789"/>
      <c r="P363" s="1789"/>
      <c r="Q363" s="1789"/>
      <c r="R363" s="8"/>
      <c r="U363" s="8" t="s">
        <v>655</v>
      </c>
      <c r="V363" s="8"/>
      <c r="W363" s="8"/>
      <c r="X363" s="8"/>
      <c r="Y363" s="8"/>
      <c r="Z363" s="8"/>
      <c r="AA363" s="8"/>
      <c r="AB363" s="8"/>
      <c r="AC363" s="1778" t="s">
        <v>2334</v>
      </c>
      <c r="AD363" s="1789"/>
      <c r="AE363" s="1789"/>
      <c r="AF363" s="1789"/>
      <c r="BE363" s="16" t="s">
        <v>118</v>
      </c>
    </row>
    <row r="364" spans="1:57" ht="12.75">
      <c r="E364" s="8" t="s">
        <v>656</v>
      </c>
      <c r="F364" s="8"/>
      <c r="G364" s="8"/>
      <c r="H364" s="8"/>
      <c r="I364" s="8"/>
      <c r="J364" s="8"/>
      <c r="K364" s="8"/>
      <c r="L364" s="8"/>
      <c r="N364" s="1778" t="s">
        <v>2334</v>
      </c>
      <c r="O364" s="1789"/>
      <c r="P364" s="1789"/>
      <c r="Q364" s="1789"/>
      <c r="R364" s="8"/>
      <c r="U364" s="8" t="s">
        <v>657</v>
      </c>
      <c r="V364" s="8"/>
      <c r="W364" s="8"/>
      <c r="X364" s="8"/>
      <c r="Y364" s="8"/>
      <c r="Z364" s="8"/>
      <c r="AA364" s="8"/>
      <c r="AB364" s="8"/>
      <c r="AC364" s="1778" t="s">
        <v>2334</v>
      </c>
      <c r="AD364" s="1789"/>
      <c r="AE364" s="1789"/>
      <c r="AF364" s="1789"/>
    </row>
    <row r="365" spans="1:57" ht="12.75" customHeight="1">
      <c r="E365" s="8" t="s">
        <v>68</v>
      </c>
      <c r="F365" s="8"/>
      <c r="G365" s="8"/>
      <c r="H365" s="8"/>
      <c r="I365" s="8"/>
      <c r="J365" s="8"/>
      <c r="K365" s="8"/>
      <c r="L365" s="8"/>
      <c r="N365" s="1778" t="s">
        <v>2334</v>
      </c>
      <c r="O365" s="1789"/>
      <c r="P365" s="1789"/>
      <c r="Q365" s="1789"/>
      <c r="R365" s="8"/>
      <c r="V365" s="8"/>
      <c r="W365" s="8"/>
      <c r="X365" s="8"/>
      <c r="Y365" s="8"/>
      <c r="Z365" s="8"/>
      <c r="AA365" s="8"/>
      <c r="AB365" s="8"/>
    </row>
    <row r="366" spans="1:57" ht="12.75">
      <c r="E366" s="8" t="s">
        <v>69</v>
      </c>
      <c r="F366" s="8"/>
      <c r="G366" s="8"/>
      <c r="H366" s="8"/>
      <c r="I366" s="8"/>
      <c r="J366" s="8"/>
      <c r="K366" s="8"/>
      <c r="L366" s="8"/>
      <c r="N366" s="1790" t="s">
        <v>2334</v>
      </c>
      <c r="O366" s="1791"/>
      <c r="P366" s="1791"/>
      <c r="Q366" s="1791"/>
      <c r="R366" s="1791"/>
      <c r="S366" s="1791"/>
      <c r="T366" s="1791"/>
      <c r="U366" s="1791"/>
      <c r="V366" s="1791"/>
      <c r="W366" s="1791"/>
      <c r="X366" s="1791"/>
      <c r="Y366" s="1791"/>
      <c r="Z366" s="1791"/>
      <c r="AA366" s="1791"/>
      <c r="AB366" s="1791"/>
      <c r="AC366" s="1791"/>
      <c r="AD366" s="1791"/>
      <c r="AE366" s="1791"/>
      <c r="AF366" s="1791"/>
    </row>
    <row r="367" spans="1:57" ht="12.75">
      <c r="E367" s="8"/>
      <c r="F367" s="8"/>
      <c r="G367" s="8"/>
      <c r="H367" s="8"/>
      <c r="I367" s="8"/>
      <c r="J367" s="8"/>
      <c r="K367" s="8"/>
      <c r="L367" s="8"/>
      <c r="N367" s="1792"/>
      <c r="O367" s="1792"/>
      <c r="P367" s="1792"/>
      <c r="Q367" s="1792"/>
      <c r="R367" s="1792"/>
      <c r="S367" s="1792"/>
      <c r="T367" s="1792"/>
      <c r="U367" s="1792"/>
      <c r="V367" s="1792"/>
      <c r="W367" s="1792"/>
      <c r="X367" s="1792"/>
      <c r="Y367" s="1792"/>
      <c r="Z367" s="1792"/>
      <c r="AA367" s="1792"/>
      <c r="AB367" s="1792"/>
      <c r="AC367" s="1792"/>
      <c r="AD367" s="1792"/>
      <c r="AE367" s="1792"/>
      <c r="AF367" s="1792"/>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787" t="s">
        <v>2334</v>
      </c>
      <c r="T370" s="1788"/>
      <c r="U370" s="781" t="s">
        <v>258</v>
      </c>
      <c r="V370" s="1787" t="s">
        <v>2334</v>
      </c>
      <c r="W370" s="1788"/>
      <c r="X370" s="597"/>
      <c r="Y370" s="782" t="s">
        <v>256</v>
      </c>
      <c r="Z370" s="597"/>
      <c r="AA370" s="782"/>
      <c r="AB370" s="782" t="s">
        <v>257</v>
      </c>
      <c r="AC370" s="597"/>
      <c r="AD370" s="1787" t="s">
        <v>2334</v>
      </c>
      <c r="AE370" s="1788"/>
      <c r="AF370" s="781" t="s">
        <v>258</v>
      </c>
      <c r="AG370" s="1787" t="s">
        <v>2334</v>
      </c>
      <c r="AH370" s="1788"/>
    </row>
    <row r="371" spans="1:36" ht="12.75" customHeight="1">
      <c r="D371" s="597"/>
      <c r="E371" s="596" t="s">
        <v>1367</v>
      </c>
      <c r="F371" s="596"/>
      <c r="G371" s="596"/>
      <c r="H371" s="596"/>
      <c r="I371" s="596"/>
      <c r="J371" s="596"/>
      <c r="K371" s="596"/>
      <c r="L371" s="596"/>
      <c r="M371" s="597"/>
      <c r="N371" s="1788"/>
      <c r="O371" s="1788"/>
      <c r="P371" s="1788"/>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02" t="s">
        <v>135</v>
      </c>
      <c r="AH372" s="1802"/>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02" t="s">
        <v>135</v>
      </c>
      <c r="AH373" s="1802"/>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02" t="s">
        <v>135</v>
      </c>
      <c r="W374" s="1802"/>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02" t="s">
        <v>135</v>
      </c>
      <c r="W375" s="1802"/>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59" t="s">
        <v>2401</v>
      </c>
      <c r="K378" s="1662"/>
      <c r="L378" s="1662"/>
      <c r="M378" s="1662"/>
      <c r="N378" s="1662"/>
      <c r="O378" s="1662"/>
      <c r="P378" s="1662"/>
      <c r="Q378" s="1662"/>
      <c r="R378" s="1662"/>
      <c r="S378" s="1662"/>
      <c r="T378" s="1662"/>
      <c r="U378" s="1662"/>
      <c r="V378" s="18" t="s">
        <v>775</v>
      </c>
      <c r="W378" s="18"/>
      <c r="X378" s="18"/>
      <c r="Y378" s="18"/>
      <c r="Z378" s="18"/>
      <c r="AA378" s="18"/>
      <c r="AB378" s="18"/>
      <c r="AC378" s="1659" t="s">
        <v>2402</v>
      </c>
      <c r="AD378" s="1662"/>
      <c r="AE378" s="1662"/>
      <c r="AF378" s="1662"/>
      <c r="AG378" s="1662"/>
      <c r="AH378" s="1662"/>
      <c r="AI378" s="1662"/>
      <c r="AJ378" s="1662"/>
    </row>
    <row r="379" spans="1:36" ht="12.75" customHeight="1">
      <c r="D379" s="72" t="s">
        <v>2260</v>
      </c>
      <c r="J379" s="1670" t="s">
        <v>2402</v>
      </c>
      <c r="K379" s="1671"/>
      <c r="L379" s="1671"/>
      <c r="M379" s="1671"/>
      <c r="N379" s="1671"/>
      <c r="O379" s="1671"/>
      <c r="P379" s="1671"/>
      <c r="Q379" s="1671"/>
      <c r="R379" s="1671"/>
      <c r="S379" s="1671"/>
      <c r="T379" s="1671"/>
      <c r="U379" s="1671"/>
      <c r="V379" s="72" t="s">
        <v>2260</v>
      </c>
      <c r="W379" s="18"/>
      <c r="X379" s="18"/>
      <c r="Y379" s="18"/>
      <c r="Z379" s="18"/>
      <c r="AA379" s="18"/>
      <c r="AB379" s="18"/>
      <c r="AC379" s="1659" t="s">
        <v>2334</v>
      </c>
      <c r="AD379" s="1662"/>
      <c r="AE379" s="1662"/>
      <c r="AF379" s="1662"/>
      <c r="AG379" s="1662"/>
      <c r="AH379" s="1662"/>
      <c r="AI379" s="1662"/>
      <c r="AJ379" s="1662"/>
    </row>
    <row r="380" spans="1:36" ht="12.75" customHeight="1">
      <c r="D380" s="72" t="s">
        <v>602</v>
      </c>
      <c r="J380" s="1670" t="s">
        <v>2403</v>
      </c>
      <c r="K380" s="1671"/>
      <c r="L380" s="1671"/>
      <c r="M380" s="1671"/>
      <c r="N380" s="1671"/>
      <c r="O380" s="1671"/>
      <c r="P380" s="1671"/>
      <c r="Q380" s="1671"/>
      <c r="R380" s="1671"/>
      <c r="S380" s="1671"/>
      <c r="T380" s="1671"/>
      <c r="U380" s="1671"/>
      <c r="V380" s="72" t="s">
        <v>602</v>
      </c>
      <c r="W380" s="18"/>
      <c r="X380" s="18"/>
      <c r="Y380" s="18"/>
      <c r="Z380" s="18"/>
      <c r="AA380" s="18"/>
      <c r="AB380" s="18"/>
      <c r="AC380" s="1659" t="s">
        <v>2334</v>
      </c>
      <c r="AD380" s="1662"/>
      <c r="AE380" s="1662"/>
      <c r="AF380" s="1662"/>
      <c r="AG380" s="1662"/>
      <c r="AH380" s="1662"/>
      <c r="AI380" s="1662"/>
      <c r="AJ380" s="1662"/>
    </row>
    <row r="381" spans="1:36" ht="12.75" customHeight="1">
      <c r="D381" s="750" t="s">
        <v>2261</v>
      </c>
      <c r="I381" s="102"/>
      <c r="J381" s="1649" t="s">
        <v>2334</v>
      </c>
      <c r="K381" s="1706"/>
      <c r="L381" s="1706"/>
      <c r="M381" s="1706"/>
      <c r="N381" s="1706"/>
      <c r="O381" s="1706"/>
      <c r="P381" s="1706"/>
      <c r="Q381" s="1706"/>
      <c r="R381" s="1706"/>
      <c r="S381" s="1706"/>
      <c r="T381" s="1706"/>
      <c r="U381" s="1706"/>
      <c r="V381" s="1662"/>
      <c r="W381" s="1662"/>
      <c r="X381" s="1662"/>
      <c r="Y381" s="1662"/>
      <c r="Z381" s="1662"/>
      <c r="AA381" s="1662"/>
      <c r="AB381" s="1662"/>
      <c r="AC381" s="1662"/>
      <c r="AD381" s="1662"/>
      <c r="AE381" s="1662"/>
      <c r="AF381" s="1662"/>
      <c r="AG381" s="1662"/>
      <c r="AH381" s="1662"/>
      <c r="AI381" s="1662"/>
      <c r="AJ381" s="1662"/>
    </row>
    <row r="382" spans="1:36" ht="12.75" customHeight="1">
      <c r="D382" s="16" t="s">
        <v>612</v>
      </c>
      <c r="Q382" s="2064">
        <v>43557</v>
      </c>
      <c r="R382" s="2064"/>
      <c r="S382" s="2064"/>
      <c r="T382" s="2064"/>
      <c r="U382" s="2064"/>
      <c r="V382" s="16" t="s">
        <v>184</v>
      </c>
      <c r="AI382" s="1666" t="s">
        <v>530</v>
      </c>
      <c r="AJ382" s="1666"/>
    </row>
    <row r="383" spans="1:36" ht="12.75" customHeight="1">
      <c r="D383" s="16" t="s">
        <v>613</v>
      </c>
      <c r="Q383" s="1807">
        <v>43769</v>
      </c>
      <c r="R383" s="1809"/>
      <c r="S383" s="1809"/>
      <c r="T383" s="1809"/>
      <c r="U383" s="1809"/>
      <c r="W383" s="43" t="s">
        <v>20</v>
      </c>
      <c r="AG383" s="2066" t="s">
        <v>2334</v>
      </c>
      <c r="AH383" s="2066"/>
      <c r="AI383" s="2066"/>
      <c r="AJ383" s="2066"/>
    </row>
    <row r="384" spans="1:36" ht="12.75" customHeight="1">
      <c r="D384" s="16" t="s">
        <v>301</v>
      </c>
      <c r="Q384" s="1682">
        <v>990000</v>
      </c>
      <c r="R384" s="1682"/>
      <c r="S384" s="1682"/>
      <c r="T384" s="1682"/>
      <c r="U384" s="1682"/>
      <c r="V384" s="72" t="s">
        <v>2262</v>
      </c>
      <c r="AG384" s="1721" t="s">
        <v>2334</v>
      </c>
      <c r="AH384" s="1721"/>
      <c r="AI384" s="1721"/>
      <c r="AJ384" s="1721"/>
    </row>
    <row r="385" spans="4:36" ht="12.75" customHeight="1">
      <c r="D385" s="16" t="s">
        <v>418</v>
      </c>
      <c r="I385" s="1657" t="s">
        <v>2404</v>
      </c>
      <c r="J385" s="1657"/>
      <c r="K385" s="1657"/>
      <c r="L385" s="1657"/>
      <c r="M385" s="1657"/>
      <c r="N385" s="1657"/>
      <c r="Q385" s="326" t="s">
        <v>898</v>
      </c>
      <c r="S385" s="2065" t="s">
        <v>2334</v>
      </c>
      <c r="T385" s="2065"/>
      <c r="U385" s="2065"/>
      <c r="V385" s="16" t="s">
        <v>19</v>
      </c>
      <c r="AI385" s="1666" t="s">
        <v>530</v>
      </c>
      <c r="AJ385" s="1666"/>
    </row>
    <row r="386" spans="4:36" s="50" customFormat="1" ht="12.75" customHeight="1">
      <c r="D386" s="16" t="s">
        <v>185</v>
      </c>
      <c r="E386" s="16"/>
      <c r="F386" s="16"/>
      <c r="G386" s="16"/>
      <c r="H386" s="16"/>
      <c r="I386" s="16"/>
      <c r="J386" s="16"/>
      <c r="K386" s="16"/>
      <c r="L386" s="16"/>
      <c r="M386" s="16"/>
      <c r="N386" s="16"/>
      <c r="O386" s="16"/>
      <c r="P386" s="16"/>
      <c r="Q386" s="2066" t="s">
        <v>2334</v>
      </c>
      <c r="R386" s="1700"/>
      <c r="S386" s="1700"/>
      <c r="T386" s="1700"/>
      <c r="U386" s="1700"/>
      <c r="V386" s="16" t="s">
        <v>186</v>
      </c>
      <c r="W386" s="16"/>
      <c r="X386" s="16"/>
      <c r="Y386" s="16"/>
      <c r="Z386" s="16"/>
      <c r="AA386" s="16"/>
      <c r="AB386" s="16"/>
      <c r="AC386" s="16"/>
      <c r="AD386" s="16"/>
      <c r="AE386" s="16"/>
      <c r="AF386" s="16"/>
      <c r="AG386" s="2066" t="s">
        <v>2334</v>
      </c>
      <c r="AH386" s="2066"/>
      <c r="AI386" s="2066"/>
      <c r="AJ386" s="2066"/>
    </row>
    <row r="387" spans="4:36" s="50" customFormat="1" ht="12.75" customHeight="1">
      <c r="D387" s="16" t="s">
        <v>29</v>
      </c>
      <c r="E387" s="16"/>
      <c r="F387" s="16"/>
      <c r="G387" s="16"/>
      <c r="H387" s="16"/>
      <c r="I387" s="16"/>
      <c r="J387" s="16"/>
      <c r="K387" s="16"/>
      <c r="L387" s="16"/>
      <c r="M387" s="16"/>
      <c r="N387" s="16"/>
      <c r="O387" s="16"/>
      <c r="P387" s="16"/>
      <c r="Q387" s="2067">
        <v>1.6E-2</v>
      </c>
      <c r="R387" s="2067"/>
      <c r="S387" s="2067"/>
      <c r="T387" s="2067"/>
      <c r="U387" s="2067"/>
      <c r="V387" s="16" t="s">
        <v>1897</v>
      </c>
      <c r="W387" s="16"/>
      <c r="X387" s="16"/>
      <c r="Y387" s="16"/>
      <c r="Z387" s="16"/>
      <c r="AA387" s="16"/>
      <c r="AB387" s="16"/>
      <c r="AC387" s="16"/>
      <c r="AD387" s="16"/>
      <c r="AE387" s="16"/>
      <c r="AF387" s="16"/>
      <c r="AG387" s="2066">
        <v>0</v>
      </c>
      <c r="AH387" s="2066"/>
      <c r="AI387" s="2066"/>
      <c r="AJ387" s="2066"/>
    </row>
    <row r="388" spans="4:36" s="50" customFormat="1" ht="12.75"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66">
        <v>0</v>
      </c>
      <c r="AH388" s="2066"/>
      <c r="AI388" s="2066"/>
      <c r="AJ388" s="206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666" t="s">
        <v>530</v>
      </c>
      <c r="AJ390" s="1666"/>
    </row>
    <row r="391" spans="4:36" s="50" customFormat="1" ht="12.75" customHeight="1">
      <c r="D391" s="72" t="s">
        <v>2265</v>
      </c>
      <c r="E391" s="16"/>
      <c r="F391" s="16"/>
      <c r="G391" s="16"/>
      <c r="H391" s="16"/>
      <c r="I391" s="16"/>
      <c r="J391" s="16"/>
      <c r="K391" s="16"/>
      <c r="L391" s="16"/>
      <c r="M391" s="16"/>
      <c r="N391" s="16"/>
      <c r="O391" s="16"/>
      <c r="P391" s="16"/>
      <c r="Q391" s="16"/>
      <c r="R391" s="16"/>
      <c r="S391" s="16"/>
      <c r="T391" s="2031" t="s">
        <v>2334</v>
      </c>
      <c r="U391" s="2032"/>
      <c r="V391" s="2032"/>
      <c r="W391" s="2032"/>
      <c r="X391" s="2032"/>
      <c r="Y391" s="2032"/>
      <c r="Z391" s="2032"/>
      <c r="AA391" s="2032"/>
      <c r="AB391" s="2032"/>
      <c r="AC391" s="2032"/>
      <c r="AD391" s="2032"/>
      <c r="AE391" s="2032"/>
      <c r="AF391" s="2032"/>
      <c r="AG391" s="2032"/>
      <c r="AH391" s="2032"/>
      <c r="AI391" s="2032"/>
      <c r="AJ391" s="2032"/>
    </row>
    <row r="392" spans="4:36" s="50" customFormat="1" ht="12.75" customHeight="1">
      <c r="D392" s="72" t="s">
        <v>2266</v>
      </c>
      <c r="E392" s="16"/>
      <c r="F392" s="16"/>
      <c r="G392" s="16"/>
      <c r="H392" s="16"/>
      <c r="I392" s="16"/>
      <c r="J392" s="16"/>
      <c r="K392" s="16"/>
      <c r="L392" s="16"/>
      <c r="M392" s="16"/>
      <c r="N392" s="16"/>
      <c r="O392" s="16"/>
      <c r="P392" s="16"/>
      <c r="Q392" s="16"/>
      <c r="R392" s="16"/>
      <c r="S392" s="16"/>
      <c r="T392" s="2031" t="s">
        <v>2334</v>
      </c>
      <c r="U392" s="2032"/>
      <c r="V392" s="2032"/>
      <c r="W392" s="2032"/>
      <c r="X392" s="2032"/>
      <c r="Y392" s="2032"/>
      <c r="Z392" s="2032"/>
      <c r="AA392" s="2032"/>
      <c r="AB392" s="2032"/>
      <c r="AC392" s="2032"/>
      <c r="AD392" s="2032"/>
      <c r="AE392" s="2032"/>
      <c r="AF392" s="2032"/>
      <c r="AG392" s="2032"/>
      <c r="AH392" s="2032"/>
      <c r="AI392" s="2032"/>
      <c r="AJ392" s="203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2267</v>
      </c>
      <c r="E394" s="16"/>
      <c r="F394" s="16"/>
      <c r="G394" s="16"/>
      <c r="H394" s="16"/>
      <c r="I394" s="16"/>
      <c r="J394" s="16"/>
      <c r="K394" s="16"/>
      <c r="L394" s="16"/>
      <c r="M394" s="16"/>
      <c r="N394" s="16"/>
      <c r="O394" s="16"/>
      <c r="P394" s="16"/>
      <c r="Q394" s="16"/>
      <c r="R394" s="16"/>
      <c r="S394" s="2032" t="s">
        <v>530</v>
      </c>
      <c r="T394" s="2032"/>
      <c r="U394" s="2032"/>
      <c r="V394" s="750" t="s">
        <v>2268</v>
      </c>
      <c r="W394" s="16"/>
      <c r="X394" s="16"/>
      <c r="Y394" s="16"/>
      <c r="Z394" s="16"/>
      <c r="AA394" s="16"/>
      <c r="AG394" s="2068"/>
      <c r="AH394" s="2068"/>
      <c r="AI394" s="2068"/>
      <c r="AJ394" s="2068"/>
    </row>
    <row r="395" spans="4:36" s="50" customFormat="1" ht="12.75" customHeight="1">
      <c r="D395" s="72" t="s">
        <v>2269</v>
      </c>
      <c r="E395" s="16"/>
      <c r="F395" s="16"/>
      <c r="G395" s="16"/>
      <c r="H395" s="16"/>
      <c r="I395" s="16"/>
      <c r="J395" s="16"/>
      <c r="K395" s="16"/>
      <c r="L395" s="16"/>
      <c r="M395" s="16"/>
      <c r="N395" s="16"/>
      <c r="O395" s="16"/>
      <c r="P395" s="16"/>
      <c r="Q395" s="16"/>
      <c r="R395" s="16"/>
      <c r="S395" s="2032" t="s">
        <v>135</v>
      </c>
      <c r="T395" s="2032"/>
      <c r="U395" s="2032"/>
      <c r="V395" s="750" t="s">
        <v>2270</v>
      </c>
      <c r="W395" s="16"/>
      <c r="X395" s="16"/>
      <c r="Y395" s="16"/>
      <c r="Z395" s="16"/>
      <c r="AA395" s="16"/>
      <c r="AE395" s="2069"/>
      <c r="AF395" s="2069"/>
      <c r="AG395" s="2069"/>
      <c r="AH395" s="2069"/>
      <c r="AI395" s="2069"/>
      <c r="AJ395" s="2069"/>
    </row>
    <row r="396" spans="4:36" s="50" customFormat="1" ht="12.75" customHeight="1">
      <c r="D396" s="72" t="s">
        <v>2271</v>
      </c>
      <c r="E396" s="16"/>
      <c r="F396" s="16"/>
      <c r="G396" s="16"/>
      <c r="H396" s="16"/>
      <c r="I396" s="16"/>
      <c r="J396" s="16"/>
      <c r="K396" s="1779" t="s">
        <v>2334</v>
      </c>
      <c r="L396" s="1779"/>
      <c r="M396" s="1779"/>
      <c r="N396" s="1779"/>
      <c r="O396" s="1779"/>
      <c r="P396" s="1779"/>
      <c r="Q396" s="1779"/>
      <c r="R396" s="1779"/>
      <c r="S396" s="1779"/>
      <c r="T396" s="1779"/>
      <c r="U396" s="1779"/>
      <c r="V396" s="1779"/>
      <c r="W396" s="1779"/>
      <c r="X396" s="1779"/>
      <c r="Y396" s="1779"/>
      <c r="Z396" s="1779"/>
      <c r="AA396" s="1779"/>
      <c r="AB396" s="1779"/>
      <c r="AC396" s="1779"/>
      <c r="AD396" s="1779"/>
      <c r="AE396" s="1779"/>
      <c r="AF396" s="1779"/>
      <c r="AG396" s="1779"/>
      <c r="AH396" s="1779"/>
      <c r="AI396" s="1779"/>
      <c r="AJ396" s="1779"/>
    </row>
    <row r="397" spans="4:36" s="50" customFormat="1" ht="12.75" customHeight="1">
      <c r="D397" s="72" t="s">
        <v>2272</v>
      </c>
      <c r="E397" s="16"/>
      <c r="F397" s="16"/>
      <c r="G397" s="16"/>
      <c r="H397" s="16"/>
      <c r="I397" s="16"/>
      <c r="J397" s="16"/>
      <c r="K397" s="1779" t="s">
        <v>2334</v>
      </c>
      <c r="L397" s="1779"/>
      <c r="M397" s="1779"/>
      <c r="N397" s="1779"/>
      <c r="O397" s="1779"/>
      <c r="P397" s="1779"/>
      <c r="Q397" s="1779"/>
      <c r="R397" s="1779"/>
      <c r="S397" s="1779"/>
      <c r="T397" s="1779"/>
      <c r="U397" s="1779"/>
      <c r="V397" s="1779"/>
      <c r="W397" s="1779"/>
      <c r="X397" s="1779"/>
      <c r="Y397" s="1779"/>
      <c r="Z397" s="1779"/>
      <c r="AA397" s="1779"/>
      <c r="AB397" s="1779"/>
      <c r="AC397" s="1779"/>
      <c r="AD397" s="1779"/>
      <c r="AE397" s="1779"/>
      <c r="AF397" s="1779"/>
      <c r="AG397" s="1779"/>
      <c r="AH397" s="1779"/>
      <c r="AI397" s="1779"/>
      <c r="AJ397" s="1779"/>
    </row>
    <row r="398" spans="4:36" s="50" customFormat="1" ht="12.75" customHeight="1">
      <c r="D398" s="327" t="s">
        <v>2273</v>
      </c>
      <c r="E398" s="1397"/>
      <c r="F398" s="1397"/>
      <c r="G398" s="1397"/>
      <c r="H398" s="1397"/>
      <c r="I398" s="1397"/>
      <c r="J398" s="1397"/>
      <c r="K398" s="1397"/>
      <c r="L398" s="1397"/>
      <c r="M398" s="1397"/>
      <c r="N398" s="1397"/>
      <c r="O398" s="1397"/>
      <c r="P398" s="1397"/>
      <c r="Q398" s="1397"/>
      <c r="R398" s="1397"/>
      <c r="S398" s="2038" t="s">
        <v>2274</v>
      </c>
      <c r="T398" s="2038"/>
      <c r="U398" s="2038"/>
      <c r="V398" s="2038"/>
      <c r="W398" s="2038"/>
      <c r="X398" s="2038"/>
      <c r="Y398" s="2038"/>
      <c r="Z398" s="2038"/>
      <c r="AA398" s="2038"/>
      <c r="AB398" s="2038"/>
      <c r="AC398" s="2038"/>
      <c r="AD398" s="2038"/>
      <c r="AE398" s="2038"/>
      <c r="AF398" s="2038"/>
      <c r="AG398" s="2038"/>
      <c r="AH398" s="2038"/>
      <c r="AI398" s="2038"/>
      <c r="AJ398" s="2038"/>
    </row>
    <row r="399" spans="4:36" s="50" customFormat="1" ht="12.75" customHeight="1">
      <c r="D399" s="2041" t="s">
        <v>2275</v>
      </c>
      <c r="E399" s="2041"/>
      <c r="F399" s="2041"/>
      <c r="G399" s="2041"/>
      <c r="H399" s="2041"/>
      <c r="I399" s="2041"/>
      <c r="J399" s="2041"/>
      <c r="K399" s="2041"/>
      <c r="L399" s="2041"/>
      <c r="M399" s="2041"/>
      <c r="N399" s="2041"/>
      <c r="O399" s="2041"/>
      <c r="P399" s="2041"/>
      <c r="Q399" s="2041"/>
      <c r="R399" s="2041"/>
      <c r="S399" s="2041"/>
      <c r="T399" s="2041"/>
      <c r="U399" s="2041"/>
      <c r="V399" s="2041"/>
      <c r="W399" s="2041"/>
      <c r="X399" s="2041"/>
      <c r="Y399" s="2041"/>
      <c r="Z399" s="2041"/>
      <c r="AA399" s="2041"/>
      <c r="AB399" s="2041"/>
      <c r="AC399" s="2041"/>
      <c r="AD399" s="2041"/>
      <c r="AE399" s="2041"/>
      <c r="AF399" s="2041"/>
      <c r="AG399" s="2041"/>
      <c r="AH399" s="2041"/>
      <c r="AI399" s="2041"/>
      <c r="AJ399" s="2041"/>
    </row>
    <row r="400" spans="4:36" s="50" customFormat="1" ht="12.75" customHeight="1">
      <c r="D400" s="2041"/>
      <c r="E400" s="2041"/>
      <c r="F400" s="2041"/>
      <c r="G400" s="2041"/>
      <c r="H400" s="2041"/>
      <c r="I400" s="2041"/>
      <c r="J400" s="2041"/>
      <c r="K400" s="2041"/>
      <c r="L400" s="2041"/>
      <c r="M400" s="2041"/>
      <c r="N400" s="2041"/>
      <c r="O400" s="2041"/>
      <c r="P400" s="2041"/>
      <c r="Q400" s="2041"/>
      <c r="R400" s="2041"/>
      <c r="S400" s="2041"/>
      <c r="T400" s="2041"/>
      <c r="U400" s="2041"/>
      <c r="V400" s="2041"/>
      <c r="W400" s="2041"/>
      <c r="X400" s="2041"/>
      <c r="Y400" s="2041"/>
      <c r="Z400" s="2041"/>
      <c r="AA400" s="2041"/>
      <c r="AB400" s="2041"/>
      <c r="AC400" s="2041"/>
      <c r="AD400" s="2041"/>
      <c r="AE400" s="2041"/>
      <c r="AF400" s="2041"/>
      <c r="AG400" s="2041"/>
      <c r="AH400" s="2041"/>
      <c r="AI400" s="2041"/>
      <c r="AJ400" s="204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133</v>
      </c>
      <c r="B402" s="63"/>
      <c r="C402" s="63" t="s">
        <v>1001</v>
      </c>
    </row>
    <row r="403" spans="1:36" ht="12.75" customHeight="1">
      <c r="C403" s="35"/>
      <c r="D403" s="63" t="s">
        <v>1960</v>
      </c>
      <c r="I403" s="1659" t="s">
        <v>2405</v>
      </c>
      <c r="J403" s="1659"/>
      <c r="K403" s="1659"/>
      <c r="L403" s="1659"/>
      <c r="M403" s="1659"/>
      <c r="N403" s="1659"/>
      <c r="O403" s="1659"/>
      <c r="P403" s="1659"/>
      <c r="Q403" s="1659"/>
      <c r="R403" s="1659"/>
      <c r="S403" s="1659"/>
      <c r="T403" s="1659"/>
      <c r="U403" s="1659"/>
      <c r="V403" s="1659"/>
      <c r="W403" s="1659"/>
      <c r="X403" s="1659"/>
      <c r="Y403" s="1659"/>
      <c r="Z403" s="1659"/>
      <c r="AA403" s="1659"/>
      <c r="AB403" s="1659"/>
      <c r="AC403" s="1659"/>
      <c r="AD403" s="1659"/>
    </row>
    <row r="404" spans="1:36" ht="12.75" customHeight="1">
      <c r="C404" s="35"/>
      <c r="E404" s="16" t="s">
        <v>936</v>
      </c>
      <c r="R404" s="1666" t="s">
        <v>118</v>
      </c>
      <c r="S404" s="1666"/>
      <c r="T404" s="16" t="s">
        <v>318</v>
      </c>
      <c r="AD404" s="1789">
        <v>6</v>
      </c>
      <c r="AE404" s="1789"/>
    </row>
    <row r="405" spans="1:36" ht="12.75" customHeight="1">
      <c r="C405" s="35"/>
      <c r="E405" s="16" t="s">
        <v>937</v>
      </c>
      <c r="R405" s="1666" t="s">
        <v>135</v>
      </c>
      <c r="S405" s="1666"/>
      <c r="T405" s="16" t="s">
        <v>318</v>
      </c>
      <c r="AD405" s="1789">
        <v>0</v>
      </c>
      <c r="AE405" s="1789"/>
    </row>
    <row r="406" spans="1:36" ht="12.75" customHeight="1">
      <c r="E406" s="16" t="s">
        <v>938</v>
      </c>
      <c r="S406" s="1666" t="s">
        <v>135</v>
      </c>
      <c r="T406" s="1666"/>
    </row>
    <row r="407" spans="1:36" ht="12.75" customHeight="1">
      <c r="E407" s="16" t="s">
        <v>310</v>
      </c>
      <c r="H407" s="2029" t="s">
        <v>2406</v>
      </c>
      <c r="I407" s="2029"/>
      <c r="J407" s="2029"/>
      <c r="K407" s="2029"/>
      <c r="L407" s="2029"/>
      <c r="M407" s="2029"/>
      <c r="N407" s="2029"/>
      <c r="O407" s="2029"/>
      <c r="P407" s="2029"/>
      <c r="Q407" s="2029"/>
      <c r="R407" s="2029"/>
      <c r="S407" s="2029"/>
      <c r="T407" s="2029"/>
      <c r="U407" s="2029"/>
      <c r="V407" s="2029"/>
      <c r="W407" s="2029"/>
      <c r="X407" s="2029"/>
      <c r="Y407" s="2029"/>
      <c r="Z407" s="2029"/>
      <c r="AA407" s="2029"/>
      <c r="AB407" s="2029"/>
      <c r="AC407" s="2029"/>
      <c r="AD407" s="2029"/>
      <c r="AE407" s="2029"/>
      <c r="AF407" s="2029"/>
      <c r="AG407" s="2029"/>
      <c r="AH407" s="2029"/>
      <c r="AI407" s="2029"/>
      <c r="AJ407" s="2029"/>
    </row>
    <row r="408" spans="1:36" ht="12.75" customHeight="1">
      <c r="H408" s="2030"/>
      <c r="I408" s="2030"/>
      <c r="J408" s="2030"/>
      <c r="K408" s="2030"/>
      <c r="L408" s="2030"/>
      <c r="M408" s="2030"/>
      <c r="N408" s="2030"/>
      <c r="O408" s="2030"/>
      <c r="P408" s="2030"/>
      <c r="Q408" s="2030"/>
      <c r="R408" s="2030"/>
      <c r="S408" s="2030"/>
      <c r="T408" s="2030"/>
      <c r="U408" s="2030"/>
      <c r="V408" s="2030"/>
      <c r="W408" s="2030"/>
      <c r="X408" s="2030"/>
      <c r="Y408" s="2030"/>
      <c r="Z408" s="2030"/>
      <c r="AA408" s="2030"/>
      <c r="AB408" s="2030"/>
      <c r="AC408" s="2030"/>
      <c r="AD408" s="2030"/>
      <c r="AE408" s="2030"/>
      <c r="AF408" s="2030"/>
      <c r="AG408" s="2030"/>
      <c r="AH408" s="2030"/>
      <c r="AI408" s="2030"/>
      <c r="AJ408" s="2030"/>
    </row>
    <row r="409" spans="1:36" ht="12.75" customHeight="1"/>
    <row r="410" spans="1:36" ht="12.75" customHeight="1">
      <c r="A410" s="63" t="s">
        <v>134</v>
      </c>
      <c r="B410" s="63"/>
      <c r="C410" s="63"/>
      <c r="D410" s="63" t="s">
        <v>1004</v>
      </c>
      <c r="AE410" s="8"/>
      <c r="AF410" s="63" t="s">
        <v>1344</v>
      </c>
    </row>
    <row r="411" spans="1:36" ht="12.75" customHeight="1">
      <c r="E411" s="1921"/>
      <c r="F411" s="1921"/>
      <c r="G411" s="1921"/>
      <c r="H411" s="33" t="s">
        <v>1005</v>
      </c>
      <c r="I411" s="1921"/>
      <c r="J411" s="1921"/>
      <c r="K411" s="1921"/>
      <c r="L411" s="16" t="s">
        <v>1006</v>
      </c>
      <c r="N411" s="240" t="s">
        <v>931</v>
      </c>
      <c r="P411" s="1911">
        <v>0.38</v>
      </c>
      <c r="Q411" s="1911"/>
      <c r="R411" s="1911"/>
      <c r="S411" s="16" t="s">
        <v>1007</v>
      </c>
      <c r="W411" s="1786">
        <f>IF(E411&gt;0,(E411*I411),(P411*43560))</f>
        <v>16552.8</v>
      </c>
      <c r="X411" s="1786"/>
      <c r="Y411" s="1786"/>
      <c r="Z411" s="16" t="s">
        <v>1008</v>
      </c>
      <c r="AF411" s="2084">
        <f>IF(P411&gt;0,(AG430/P411),(AG430/(W411/43560)))</f>
        <v>242.10526315789474</v>
      </c>
      <c r="AG411" s="2084"/>
      <c r="AH411" s="2084"/>
    </row>
    <row r="412" spans="1:36" ht="12.75" customHeight="1">
      <c r="E412" s="16" t="s">
        <v>223</v>
      </c>
    </row>
    <row r="413" spans="1:36" ht="12.75" customHeight="1">
      <c r="E413" s="1918" t="s">
        <v>2334</v>
      </c>
      <c r="F413" s="1919"/>
      <c r="G413" s="1919"/>
      <c r="H413" s="1919"/>
      <c r="I413" s="1919"/>
      <c r="J413" s="1919"/>
      <c r="K413" s="1919"/>
      <c r="L413" s="1919"/>
      <c r="M413" s="1919"/>
      <c r="N413" s="1919"/>
      <c r="O413" s="1919"/>
      <c r="P413" s="1919"/>
      <c r="Q413" s="1919"/>
      <c r="R413" s="1919"/>
      <c r="S413" s="1919"/>
      <c r="T413" s="1919"/>
      <c r="U413" s="1919"/>
      <c r="V413" s="1919"/>
      <c r="W413" s="1919"/>
      <c r="X413" s="1919"/>
      <c r="Y413" s="1919"/>
      <c r="Z413" s="1919"/>
      <c r="AA413" s="1919"/>
      <c r="AB413" s="1919"/>
      <c r="AC413" s="1919"/>
      <c r="AD413" s="1919"/>
      <c r="AE413" s="1919"/>
      <c r="AF413" s="1919"/>
      <c r="AG413" s="1919"/>
      <c r="AH413" s="1919"/>
      <c r="AI413" s="1919"/>
      <c r="AJ413" s="1919"/>
    </row>
    <row r="414" spans="1:36" s="50" customFormat="1" ht="12.75" customHeight="1">
      <c r="E414" s="412" t="s">
        <v>2276</v>
      </c>
      <c r="F414" s="59"/>
      <c r="G414" s="59"/>
      <c r="H414" s="59"/>
      <c r="I414" s="2042">
        <v>0.38</v>
      </c>
      <c r="J414" s="2042"/>
      <c r="K414" s="2042"/>
      <c r="L414" s="59"/>
      <c r="M414" s="412"/>
      <c r="N414" s="59"/>
      <c r="O414" s="59"/>
      <c r="P414" s="2083">
        <f>(CQ627+CS632+CQ646)/I414</f>
        <v>242.10526315789474</v>
      </c>
      <c r="Q414" s="2083"/>
      <c r="R414" s="2083"/>
      <c r="S414" s="412" t="s">
        <v>2277</v>
      </c>
      <c r="T414" s="59"/>
      <c r="U414" s="59"/>
      <c r="V414" s="59"/>
      <c r="W414" s="59"/>
      <c r="X414" s="59"/>
      <c r="Y414" s="1491"/>
      <c r="Z414" s="1491"/>
      <c r="AA414" s="1491"/>
      <c r="AB414" s="1491"/>
      <c r="AC414" s="1491"/>
      <c r="AD414" s="1491"/>
      <c r="AE414" s="1491"/>
      <c r="AF414" s="1491"/>
      <c r="AG414" s="1491"/>
      <c r="AH414" s="1491"/>
      <c r="AI414" s="1491"/>
      <c r="AJ414" s="1491"/>
    </row>
    <row r="415" spans="1:36" ht="12.75" customHeight="1"/>
    <row r="416" spans="1:36" ht="12.75" customHeight="1">
      <c r="A416" s="63" t="s">
        <v>136</v>
      </c>
      <c r="B416" s="63"/>
      <c r="C416" s="63"/>
      <c r="D416" s="63" t="s">
        <v>1010</v>
      </c>
    </row>
    <row r="417" spans="1:36" ht="12.75" customHeight="1">
      <c r="E417" s="16" t="s">
        <v>499</v>
      </c>
      <c r="P417" s="1666">
        <v>1</v>
      </c>
      <c r="Q417" s="1666"/>
      <c r="S417" s="16" t="s">
        <v>148</v>
      </c>
      <c r="AE417" s="1666">
        <v>1</v>
      </c>
      <c r="AF417" s="1666"/>
    </row>
    <row r="418" spans="1:36" ht="12.75" customHeight="1">
      <c r="E418" s="16" t="s">
        <v>149</v>
      </c>
      <c r="P418" s="1778" t="s">
        <v>2334</v>
      </c>
      <c r="Q418" s="1666"/>
      <c r="S418" s="16" t="s">
        <v>791</v>
      </c>
      <c r="AE418" s="1666" t="s">
        <v>135</v>
      </c>
      <c r="AF418" s="1666"/>
    </row>
    <row r="419" spans="1:36" ht="12.75">
      <c r="F419" s="81" t="s">
        <v>246</v>
      </c>
    </row>
    <row r="420" spans="1:36" ht="12.75">
      <c r="F420" s="1790" t="s">
        <v>2407</v>
      </c>
      <c r="G420" s="1774"/>
      <c r="H420" s="1774"/>
      <c r="I420" s="1774"/>
      <c r="J420" s="1774"/>
      <c r="K420" s="1774"/>
      <c r="L420" s="1774"/>
      <c r="M420" s="1774"/>
      <c r="N420" s="1774"/>
      <c r="O420" s="1774"/>
      <c r="P420" s="1774"/>
      <c r="Q420" s="1774"/>
      <c r="R420" s="1774"/>
      <c r="S420" s="1774"/>
      <c r="T420" s="1774"/>
      <c r="U420" s="1774"/>
      <c r="V420" s="1774"/>
      <c r="W420" s="1774"/>
      <c r="X420" s="1774"/>
      <c r="Y420" s="1774"/>
      <c r="Z420" s="1774"/>
      <c r="AA420" s="1774"/>
      <c r="AB420" s="1774"/>
      <c r="AC420" s="1774"/>
      <c r="AD420" s="1774"/>
      <c r="AE420" s="1774"/>
      <c r="AF420" s="1774"/>
      <c r="AG420" s="1774"/>
      <c r="AH420" s="1774"/>
    </row>
    <row r="421" spans="1:36" ht="12.75">
      <c r="F421" s="1773"/>
      <c r="G421" s="1773"/>
      <c r="H421" s="1773"/>
      <c r="I421" s="1773"/>
      <c r="J421" s="1773"/>
      <c r="K421" s="1773"/>
      <c r="L421" s="1773"/>
      <c r="M421" s="1773"/>
      <c r="N421" s="1773"/>
      <c r="O421" s="1773"/>
      <c r="P421" s="1773"/>
      <c r="Q421" s="1773"/>
      <c r="R421" s="1773"/>
      <c r="S421" s="1773"/>
      <c r="T421" s="1773"/>
      <c r="U421" s="1773"/>
      <c r="V421" s="1773"/>
      <c r="W421" s="1773"/>
      <c r="X421" s="1773"/>
      <c r="Y421" s="1773"/>
      <c r="Z421" s="1773"/>
      <c r="AA421" s="1773"/>
      <c r="AB421" s="1773"/>
      <c r="AC421" s="1773"/>
      <c r="AD421" s="1773"/>
      <c r="AE421" s="1773"/>
      <c r="AF421" s="1773"/>
      <c r="AG421" s="1773"/>
      <c r="AH421" s="1773"/>
    </row>
    <row r="422" spans="1:36" ht="12.75">
      <c r="E422" s="16" t="s">
        <v>940</v>
      </c>
      <c r="N422" s="50"/>
      <c r="O422" s="50"/>
      <c r="P422" s="390"/>
      <c r="Q422" s="1666" t="s">
        <v>118</v>
      </c>
      <c r="R422" s="1666"/>
      <c r="S422" s="50"/>
      <c r="T422" s="50"/>
      <c r="U422" s="50"/>
      <c r="V422" s="50"/>
      <c r="W422" s="50"/>
      <c r="X422" s="50"/>
      <c r="Y422" s="50"/>
      <c r="Z422" s="50"/>
      <c r="AA422" s="50"/>
      <c r="AB422" s="50"/>
      <c r="AC422" s="50"/>
      <c r="AD422" s="50"/>
      <c r="AE422" s="390"/>
      <c r="AF422" s="390"/>
    </row>
    <row r="423" spans="1:36" ht="12.75">
      <c r="F423" s="16" t="s">
        <v>941</v>
      </c>
      <c r="N423" s="50"/>
      <c r="O423" s="50"/>
      <c r="P423" s="390"/>
      <c r="Q423" s="390"/>
      <c r="R423" s="50"/>
      <c r="S423" s="50"/>
      <c r="T423" s="50"/>
      <c r="U423" s="50"/>
      <c r="V423" s="50"/>
      <c r="W423" s="50"/>
      <c r="X423" s="50"/>
      <c r="Y423" s="50"/>
      <c r="Z423" s="50"/>
      <c r="AA423" s="50"/>
      <c r="AB423" s="50"/>
      <c r="AC423" s="50"/>
      <c r="AD423" s="50"/>
      <c r="AE423" s="1666" t="s">
        <v>135</v>
      </c>
      <c r="AF423" s="1920"/>
    </row>
    <row r="424" spans="1:36" ht="12.75">
      <c r="S424" s="35"/>
      <c r="T424" s="35"/>
    </row>
    <row r="425" spans="1:36" ht="12.75" customHeight="1">
      <c r="A425" s="63"/>
      <c r="B425" s="63"/>
      <c r="C425" s="63"/>
      <c r="E425" s="8" t="s">
        <v>86</v>
      </c>
      <c r="Z425" s="1666" t="s">
        <v>530</v>
      </c>
      <c r="AA425" s="166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6" t="s">
        <v>135</v>
      </c>
      <c r="AA427" s="1666"/>
    </row>
    <row r="428" spans="1:36" ht="12.75" customHeight="1">
      <c r="AG428" s="16">
        <v>0</v>
      </c>
    </row>
    <row r="429" spans="1:36" ht="12.75" customHeight="1">
      <c r="A429" s="63" t="s">
        <v>410</v>
      </c>
      <c r="B429" s="63"/>
      <c r="C429" s="63"/>
      <c r="D429" s="63" t="s">
        <v>188</v>
      </c>
      <c r="AF429" s="94"/>
    </row>
    <row r="430" spans="1:36" ht="12.75" customHeight="1">
      <c r="D430" s="1736" t="s">
        <v>399</v>
      </c>
      <c r="E430" s="1735"/>
      <c r="F430" s="1735"/>
      <c r="G430" s="1735"/>
      <c r="H430" s="1735"/>
      <c r="I430" s="1735"/>
      <c r="J430" s="1735"/>
      <c r="K430" s="1735"/>
      <c r="L430" s="1735"/>
      <c r="M430" s="1735"/>
      <c r="N430" s="1735"/>
      <c r="O430" s="1735"/>
      <c r="P430" s="1735"/>
      <c r="Q430" s="1735"/>
      <c r="R430" s="1735"/>
      <c r="S430" s="1735"/>
      <c r="T430" s="1735"/>
      <c r="U430" s="1735"/>
      <c r="V430" s="1735"/>
      <c r="W430" s="1735"/>
      <c r="X430" s="1735"/>
      <c r="Y430" s="1735"/>
      <c r="Z430" s="1735"/>
      <c r="AA430" s="1735"/>
      <c r="AB430" s="1735"/>
      <c r="AC430" s="1735"/>
      <c r="AD430" s="1735"/>
      <c r="AE430" s="1735"/>
      <c r="AF430" s="1893"/>
      <c r="AG430" s="1917">
        <v>92</v>
      </c>
      <c r="AH430" s="1917"/>
      <c r="AI430" s="1917"/>
      <c r="AJ430" s="1917"/>
    </row>
    <row r="431" spans="1:36" ht="12.75" customHeight="1">
      <c r="D431" s="1734" t="s">
        <v>1522</v>
      </c>
      <c r="E431" s="1784"/>
      <c r="F431" s="1784"/>
      <c r="G431" s="1784"/>
      <c r="H431" s="1784"/>
      <c r="I431" s="1784"/>
      <c r="J431" s="1784"/>
      <c r="K431" s="1784"/>
      <c r="L431" s="1784"/>
      <c r="M431" s="1784"/>
      <c r="N431" s="1784"/>
      <c r="O431" s="1784"/>
      <c r="P431" s="1784"/>
      <c r="Q431" s="1784"/>
      <c r="R431" s="1784"/>
      <c r="S431" s="1784"/>
      <c r="T431" s="1784"/>
      <c r="U431" s="1784"/>
      <c r="V431" s="1784"/>
      <c r="W431" s="1784"/>
      <c r="X431" s="1784"/>
      <c r="Y431" s="1784"/>
      <c r="Z431" s="1784"/>
      <c r="AA431" s="1784"/>
      <c r="AB431" s="1784"/>
      <c r="AC431" s="1784"/>
      <c r="AD431" s="1784"/>
      <c r="AE431" s="1784"/>
      <c r="AF431" s="1785"/>
      <c r="AG431" s="2053">
        <v>0</v>
      </c>
      <c r="AH431" s="2054"/>
      <c r="AI431" s="2054"/>
      <c r="AJ431" s="2054"/>
    </row>
    <row r="432" spans="1:36" ht="12.75" customHeight="1">
      <c r="D432" s="1734" t="s">
        <v>1523</v>
      </c>
      <c r="E432" s="1784"/>
      <c r="F432" s="1784"/>
      <c r="G432" s="1784"/>
      <c r="H432" s="1784"/>
      <c r="I432" s="1784"/>
      <c r="J432" s="1784"/>
      <c r="K432" s="1784"/>
      <c r="L432" s="1784"/>
      <c r="M432" s="1784"/>
      <c r="N432" s="1784"/>
      <c r="O432" s="1784"/>
      <c r="P432" s="1784"/>
      <c r="Q432" s="1784"/>
      <c r="R432" s="1784"/>
      <c r="S432" s="1784"/>
      <c r="T432" s="1784"/>
      <c r="U432" s="1784"/>
      <c r="V432" s="1784"/>
      <c r="W432" s="1784"/>
      <c r="X432" s="1784"/>
      <c r="Y432" s="1784"/>
      <c r="Z432" s="1784"/>
      <c r="AA432" s="1784"/>
      <c r="AB432" s="1784"/>
      <c r="AC432" s="1784"/>
      <c r="AD432" s="1784"/>
      <c r="AE432" s="1784"/>
      <c r="AF432" s="1785"/>
      <c r="AG432" s="1917">
        <v>90</v>
      </c>
      <c r="AH432" s="1917"/>
      <c r="AI432" s="1917"/>
      <c r="AJ432" s="1917"/>
    </row>
    <row r="433" spans="4:36" ht="12.75" customHeight="1">
      <c r="D433" s="1734" t="s">
        <v>1519</v>
      </c>
      <c r="E433" s="1784"/>
      <c r="F433" s="1784"/>
      <c r="G433" s="1784"/>
      <c r="H433" s="1784"/>
      <c r="I433" s="1784"/>
      <c r="J433" s="1784"/>
      <c r="K433" s="1784"/>
      <c r="L433" s="1784"/>
      <c r="M433" s="1784"/>
      <c r="N433" s="1784"/>
      <c r="O433" s="1784"/>
      <c r="P433" s="1784"/>
      <c r="Q433" s="1784"/>
      <c r="R433" s="1784"/>
      <c r="S433" s="1784"/>
      <c r="T433" s="1784"/>
      <c r="U433" s="1784"/>
      <c r="V433" s="1784"/>
      <c r="W433" s="1784"/>
      <c r="X433" s="1784"/>
      <c r="Y433" s="1784"/>
      <c r="Z433" s="1784"/>
      <c r="AA433" s="1784"/>
      <c r="AB433" s="1784"/>
      <c r="AC433" s="1784"/>
      <c r="AD433" s="1784"/>
      <c r="AE433" s="1784"/>
      <c r="AF433" s="1785"/>
      <c r="AG433" s="1917">
        <v>90</v>
      </c>
      <c r="AH433" s="1917"/>
      <c r="AI433" s="1917"/>
      <c r="AJ433" s="1917"/>
    </row>
    <row r="434" spans="4:36" ht="12.75" customHeight="1">
      <c r="D434" s="1734" t="s">
        <v>1524</v>
      </c>
      <c r="E434" s="1784"/>
      <c r="F434" s="1784"/>
      <c r="G434" s="1784"/>
      <c r="H434" s="1784"/>
      <c r="I434" s="1784"/>
      <c r="J434" s="1784"/>
      <c r="K434" s="1784"/>
      <c r="L434" s="1784"/>
      <c r="M434" s="1784"/>
      <c r="N434" s="1784"/>
      <c r="O434" s="1784"/>
      <c r="P434" s="1784"/>
      <c r="Q434" s="1784"/>
      <c r="R434" s="1784"/>
      <c r="S434" s="1784"/>
      <c r="T434" s="1784"/>
      <c r="U434" s="1784"/>
      <c r="V434" s="1784"/>
      <c r="W434" s="1784"/>
      <c r="X434" s="1784"/>
      <c r="Y434" s="1784"/>
      <c r="Z434" s="1784"/>
      <c r="AA434" s="1784"/>
      <c r="AB434" s="1784"/>
      <c r="AC434" s="1784"/>
      <c r="AD434" s="1784"/>
      <c r="AE434" s="1784"/>
      <c r="AF434" s="1785"/>
      <c r="AG434" s="2046">
        <f>IF(ISERROR(AG433/AG432),"",AG433/AG432)</f>
        <v>1</v>
      </c>
      <c r="AH434" s="2046"/>
      <c r="AI434" s="2046"/>
      <c r="AJ434" s="2046"/>
    </row>
    <row r="435" spans="4:36" ht="12.75" customHeight="1">
      <c r="D435" s="1734" t="s">
        <v>1521</v>
      </c>
      <c r="E435" s="1784"/>
      <c r="F435" s="1784"/>
      <c r="G435" s="1784"/>
      <c r="H435" s="1784"/>
      <c r="I435" s="1784"/>
      <c r="J435" s="1784"/>
      <c r="K435" s="1784"/>
      <c r="L435" s="1784"/>
      <c r="M435" s="1784"/>
      <c r="N435" s="1784"/>
      <c r="O435" s="1784"/>
      <c r="P435" s="1784"/>
      <c r="Q435" s="1784"/>
      <c r="R435" s="1784"/>
      <c r="S435" s="1784"/>
      <c r="T435" s="1784"/>
      <c r="U435" s="1784"/>
      <c r="V435" s="1784"/>
      <c r="W435" s="1784"/>
      <c r="X435" s="1784"/>
      <c r="Y435" s="1784"/>
      <c r="Z435" s="1784"/>
      <c r="AA435" s="1784"/>
      <c r="AB435" s="1784"/>
      <c r="AC435" s="1784"/>
      <c r="AD435" s="1784"/>
      <c r="AE435" s="1784"/>
      <c r="AF435" s="1785"/>
      <c r="AG435" s="1922">
        <v>43215</v>
      </c>
      <c r="AH435" s="1922"/>
      <c r="AI435" s="1922"/>
      <c r="AJ435" s="1922"/>
    </row>
    <row r="436" spans="4:36" ht="12.75" customHeight="1">
      <c r="D436" s="1734" t="s">
        <v>1520</v>
      </c>
      <c r="E436" s="1784"/>
      <c r="F436" s="1784"/>
      <c r="G436" s="1784"/>
      <c r="H436" s="1784"/>
      <c r="I436" s="1784"/>
      <c r="J436" s="1784"/>
      <c r="K436" s="1784"/>
      <c r="L436" s="1784"/>
      <c r="M436" s="1784"/>
      <c r="N436" s="1784"/>
      <c r="O436" s="1784"/>
      <c r="P436" s="1784"/>
      <c r="Q436" s="1784"/>
      <c r="R436" s="1784"/>
      <c r="S436" s="1784"/>
      <c r="T436" s="1784"/>
      <c r="U436" s="1784"/>
      <c r="V436" s="1784"/>
      <c r="W436" s="1784"/>
      <c r="X436" s="1784"/>
      <c r="Y436" s="1784"/>
      <c r="Z436" s="1784"/>
      <c r="AA436" s="1784"/>
      <c r="AB436" s="1784"/>
      <c r="AC436" s="1784"/>
      <c r="AD436" s="1784"/>
      <c r="AE436" s="1784"/>
      <c r="AF436" s="1785"/>
      <c r="AG436" s="1922">
        <v>43215</v>
      </c>
      <c r="AH436" s="1922"/>
      <c r="AI436" s="1922"/>
      <c r="AJ436" s="1922"/>
    </row>
    <row r="437" spans="4:36" ht="12.75" customHeight="1">
      <c r="D437" s="1734" t="s">
        <v>1527</v>
      </c>
      <c r="E437" s="1784"/>
      <c r="F437" s="1784"/>
      <c r="G437" s="1784"/>
      <c r="H437" s="1784"/>
      <c r="I437" s="1784"/>
      <c r="J437" s="1784"/>
      <c r="K437" s="1784"/>
      <c r="L437" s="1784"/>
      <c r="M437" s="1784"/>
      <c r="N437" s="1784"/>
      <c r="O437" s="1784"/>
      <c r="P437" s="1784"/>
      <c r="Q437" s="1784"/>
      <c r="R437" s="1784"/>
      <c r="S437" s="1784"/>
      <c r="T437" s="1784"/>
      <c r="U437" s="1784"/>
      <c r="V437" s="1784"/>
      <c r="W437" s="1784"/>
      <c r="X437" s="1784"/>
      <c r="Y437" s="1784"/>
      <c r="Z437" s="1784"/>
      <c r="AA437" s="1784"/>
      <c r="AB437" s="1784"/>
      <c r="AC437" s="1784"/>
      <c r="AD437" s="1784"/>
      <c r="AE437" s="1784"/>
      <c r="AF437" s="1785"/>
      <c r="AG437" s="2046">
        <f>IF(ISERROR(AG436/AG435),"",AG436/AG435)</f>
        <v>1</v>
      </c>
      <c r="AH437" s="2046"/>
      <c r="AI437" s="2046"/>
      <c r="AJ437" s="2046"/>
    </row>
    <row r="438" spans="4:36" ht="12.75" customHeight="1">
      <c r="D438" s="1734" t="s">
        <v>1525</v>
      </c>
      <c r="E438" s="1784"/>
      <c r="F438" s="1784"/>
      <c r="G438" s="1784"/>
      <c r="H438" s="1784"/>
      <c r="I438" s="1784"/>
      <c r="J438" s="1784"/>
      <c r="K438" s="1784"/>
      <c r="L438" s="1784"/>
      <c r="M438" s="1784"/>
      <c r="N438" s="1784"/>
      <c r="O438" s="1784"/>
      <c r="P438" s="1784"/>
      <c r="Q438" s="1784"/>
      <c r="R438" s="1784"/>
      <c r="S438" s="1784"/>
      <c r="T438" s="1784"/>
      <c r="U438" s="1784"/>
      <c r="V438" s="1784"/>
      <c r="W438" s="1784"/>
      <c r="X438" s="1784"/>
      <c r="Y438" s="1784"/>
      <c r="Z438" s="1784"/>
      <c r="AA438" s="1784"/>
      <c r="AB438" s="1784"/>
      <c r="AC438" s="1784"/>
      <c r="AD438" s="1784"/>
      <c r="AE438" s="1784"/>
      <c r="AF438" s="1785"/>
      <c r="AG438" s="2046">
        <f>MIN(IF(AG434&gt;AG437,AG437,AG434),1)</f>
        <v>1</v>
      </c>
      <c r="AH438" s="2046"/>
      <c r="AI438" s="2046"/>
      <c r="AJ438" s="2046"/>
    </row>
    <row r="439" spans="4:36" ht="12.75">
      <c r="D439" s="2050" t="s">
        <v>1961</v>
      </c>
      <c r="E439" s="1735"/>
      <c r="F439" s="1735"/>
      <c r="G439" s="1735"/>
      <c r="H439" s="1735"/>
      <c r="I439" s="1735"/>
      <c r="J439" s="1735"/>
      <c r="K439" s="1735"/>
      <c r="L439" s="1735"/>
      <c r="M439" s="1735"/>
      <c r="N439" s="1735"/>
      <c r="O439" s="1735"/>
      <c r="P439" s="1735"/>
      <c r="Q439" s="1735"/>
      <c r="R439" s="1735"/>
      <c r="S439" s="1735"/>
      <c r="T439" s="1735"/>
      <c r="U439" s="1735"/>
      <c r="V439" s="1735"/>
      <c r="W439" s="1735"/>
      <c r="X439" s="1735"/>
      <c r="Y439" s="1735"/>
      <c r="Z439" s="1735"/>
      <c r="AA439" s="1735"/>
      <c r="AB439" s="1735"/>
      <c r="AC439" s="1735"/>
      <c r="AD439" s="1735"/>
      <c r="AE439" s="1735"/>
      <c r="AF439" s="1893"/>
      <c r="AG439" s="1922">
        <v>3904</v>
      </c>
      <c r="AH439" s="1922"/>
      <c r="AI439" s="1922"/>
      <c r="AJ439" s="1922"/>
    </row>
    <row r="440" spans="4:36" ht="12.75">
      <c r="D440" s="1734" t="s">
        <v>230</v>
      </c>
      <c r="E440" s="1784"/>
      <c r="F440" s="1784"/>
      <c r="G440" s="1784"/>
      <c r="H440" s="1784"/>
      <c r="I440" s="1784"/>
      <c r="J440" s="1784"/>
      <c r="K440" s="1784"/>
      <c r="L440" s="1784"/>
      <c r="M440" s="1784"/>
      <c r="N440" s="1784"/>
      <c r="O440" s="1784"/>
      <c r="P440" s="1784"/>
      <c r="Q440" s="1784"/>
      <c r="R440" s="1784"/>
      <c r="S440" s="1784"/>
      <c r="T440" s="1784"/>
      <c r="U440" s="1784"/>
      <c r="V440" s="1784"/>
      <c r="W440" s="1784"/>
      <c r="X440" s="1784"/>
      <c r="Y440" s="1784"/>
      <c r="Z440" s="1784"/>
      <c r="AA440" s="1784"/>
      <c r="AB440" s="1784"/>
      <c r="AC440" s="1784"/>
      <c r="AD440" s="1784"/>
      <c r="AE440" s="1784"/>
      <c r="AF440" s="1785"/>
      <c r="AG440" s="1922">
        <v>0</v>
      </c>
      <c r="AH440" s="1922"/>
      <c r="AI440" s="1922"/>
      <c r="AJ440" s="1922"/>
    </row>
    <row r="441" spans="4:36" ht="12.75" customHeight="1">
      <c r="D441" s="2050" t="s">
        <v>1962</v>
      </c>
      <c r="E441" s="1784"/>
      <c r="F441" s="1784"/>
      <c r="G441" s="1784"/>
      <c r="H441" s="1784"/>
      <c r="I441" s="1784"/>
      <c r="J441" s="1784"/>
      <c r="K441" s="1784"/>
      <c r="L441" s="1784"/>
      <c r="M441" s="1784"/>
      <c r="N441" s="1784"/>
      <c r="O441" s="1784"/>
      <c r="P441" s="1784"/>
      <c r="Q441" s="1784"/>
      <c r="R441" s="1784"/>
      <c r="S441" s="1784"/>
      <c r="T441" s="1784"/>
      <c r="U441" s="1784"/>
      <c r="V441" s="1784"/>
      <c r="W441" s="1784"/>
      <c r="X441" s="1784"/>
      <c r="Y441" s="1784"/>
      <c r="Z441" s="1784"/>
      <c r="AA441" s="1784"/>
      <c r="AB441" s="1784"/>
      <c r="AC441" s="1784"/>
      <c r="AD441" s="1784"/>
      <c r="AE441" s="1784"/>
      <c r="AF441" s="1785"/>
      <c r="AG441" s="1922">
        <v>2508</v>
      </c>
      <c r="AH441" s="1922"/>
      <c r="AI441" s="1922"/>
      <c r="AJ441" s="1922"/>
    </row>
    <row r="442" spans="4:36" ht="12.75">
      <c r="D442" s="1734" t="s">
        <v>1526</v>
      </c>
      <c r="E442" s="1784"/>
      <c r="F442" s="1784"/>
      <c r="G442" s="1784"/>
      <c r="H442" s="1784"/>
      <c r="I442" s="1784"/>
      <c r="J442" s="1784"/>
      <c r="K442" s="1784"/>
      <c r="L442" s="1784"/>
      <c r="M442" s="1784"/>
      <c r="N442" s="1784"/>
      <c r="O442" s="1784"/>
      <c r="P442" s="1784"/>
      <c r="Q442" s="1784"/>
      <c r="R442" s="1784"/>
      <c r="S442" s="1784"/>
      <c r="T442" s="1784"/>
      <c r="U442" s="1784"/>
      <c r="V442" s="1784"/>
      <c r="W442" s="1784"/>
      <c r="X442" s="1784"/>
      <c r="Y442" s="1784"/>
      <c r="Z442" s="1784"/>
      <c r="AA442" s="1784"/>
      <c r="AB442" s="1784"/>
      <c r="AC442" s="1784"/>
      <c r="AD442" s="1784"/>
      <c r="AE442" s="1784"/>
      <c r="AF442" s="1785"/>
      <c r="AG442" s="1922">
        <v>0</v>
      </c>
      <c r="AH442" s="1922"/>
      <c r="AI442" s="1922"/>
      <c r="AJ442" s="1922"/>
    </row>
    <row r="443" spans="4:36" ht="12.75">
      <c r="D443" s="1734" t="s">
        <v>1528</v>
      </c>
      <c r="E443" s="1784"/>
      <c r="F443" s="1784"/>
      <c r="G443" s="1784"/>
      <c r="H443" s="1784"/>
      <c r="I443" s="1784"/>
      <c r="J443" s="1784"/>
      <c r="K443" s="1784"/>
      <c r="L443" s="1784"/>
      <c r="M443" s="1784"/>
      <c r="N443" s="1784"/>
      <c r="O443" s="1784"/>
      <c r="P443" s="1784"/>
      <c r="Q443" s="1784"/>
      <c r="R443" s="1784"/>
      <c r="S443" s="1784"/>
      <c r="T443" s="1784"/>
      <c r="U443" s="1784"/>
      <c r="V443" s="1784"/>
      <c r="W443" s="1784"/>
      <c r="X443" s="1784"/>
      <c r="Y443" s="1784"/>
      <c r="Z443" s="1784"/>
      <c r="AA443" s="1784"/>
      <c r="AB443" s="1784"/>
      <c r="AC443" s="1784"/>
      <c r="AD443" s="1784"/>
      <c r="AE443" s="1784"/>
      <c r="AF443" s="1785"/>
      <c r="AG443" s="2022">
        <f>AG435+AG439+AG441+AG442</f>
        <v>49627</v>
      </c>
      <c r="AH443" s="2022"/>
      <c r="AI443" s="2022"/>
      <c r="AJ443" s="2022"/>
    </row>
    <row r="444" spans="4:36" ht="12.75">
      <c r="D444" s="1891" t="s">
        <v>1963</v>
      </c>
      <c r="E444" s="1891"/>
      <c r="F444" s="1891"/>
      <c r="G444" s="1891"/>
      <c r="H444" s="1891"/>
      <c r="I444" s="1891"/>
      <c r="J444" s="1891"/>
      <c r="K444" s="1891"/>
      <c r="L444" s="1891"/>
      <c r="M444" s="1891"/>
      <c r="N444" s="1891"/>
      <c r="O444" s="1891"/>
      <c r="P444" s="1891"/>
      <c r="Q444" s="1891"/>
      <c r="R444" s="1891"/>
      <c r="S444" s="1891"/>
      <c r="T444" s="1891"/>
      <c r="U444" s="1891"/>
      <c r="V444" s="1891"/>
      <c r="W444" s="1891"/>
      <c r="X444" s="1891"/>
      <c r="Y444" s="1891"/>
      <c r="Z444" s="1891"/>
      <c r="AA444" s="1891"/>
      <c r="AB444" s="1891"/>
      <c r="AC444" s="1891"/>
      <c r="AD444" s="1891"/>
      <c r="AE444" s="1891"/>
      <c r="AF444" s="1891"/>
      <c r="AG444" s="1891"/>
      <c r="AH444" s="1891"/>
      <c r="AI444" s="1891"/>
      <c r="AJ444" s="1891"/>
    </row>
    <row r="445" spans="4:36" ht="13.7" customHeight="1">
      <c r="D445" s="1892"/>
      <c r="E445" s="1892"/>
      <c r="F445" s="1892"/>
      <c r="G445" s="1892"/>
      <c r="H445" s="1892"/>
      <c r="I445" s="1892"/>
      <c r="J445" s="1892"/>
      <c r="K445" s="1892"/>
      <c r="L445" s="1892"/>
      <c r="M445" s="1892"/>
      <c r="N445" s="1892"/>
      <c r="O445" s="1892"/>
      <c r="P445" s="1892"/>
      <c r="Q445" s="1892"/>
      <c r="R445" s="1892"/>
      <c r="S445" s="1892"/>
      <c r="T445" s="1892"/>
      <c r="U445" s="1892"/>
      <c r="V445" s="1892"/>
      <c r="W445" s="1892"/>
      <c r="X445" s="1892"/>
      <c r="Y445" s="1892"/>
      <c r="Z445" s="1892"/>
      <c r="AA445" s="1892"/>
      <c r="AB445" s="1892"/>
      <c r="AC445" s="1892"/>
      <c r="AD445" s="1892"/>
      <c r="AE445" s="1892"/>
      <c r="AF445" s="1892"/>
      <c r="AG445" s="1892"/>
      <c r="AH445" s="1892"/>
      <c r="AI445" s="1892"/>
      <c r="AJ445" s="1892"/>
    </row>
    <row r="446" spans="4:36" ht="12.75">
      <c r="D446" s="1652"/>
      <c r="E446" s="1652"/>
      <c r="F446" s="1652"/>
      <c r="G446" s="1652"/>
      <c r="H446" s="1652"/>
      <c r="I446" s="1652"/>
      <c r="J446" s="1652"/>
      <c r="K446" s="1652"/>
      <c r="L446" s="1652"/>
      <c r="M446" s="1652"/>
      <c r="N446" s="1652"/>
      <c r="O446" s="1652"/>
      <c r="P446" s="1652"/>
      <c r="Q446" s="1652"/>
      <c r="R446" s="1652"/>
      <c r="S446" s="1652"/>
      <c r="T446" s="1652"/>
      <c r="U446" s="1652"/>
      <c r="V446" s="1652"/>
      <c r="W446" s="1652"/>
      <c r="X446" s="1652"/>
      <c r="Y446" s="1652"/>
      <c r="Z446" s="1652"/>
      <c r="AA446" s="1652"/>
      <c r="AB446" s="1652"/>
      <c r="AC446" s="1652"/>
      <c r="AD446" s="1652"/>
      <c r="AE446" s="1652"/>
      <c r="AF446" s="1652"/>
      <c r="AG446" s="1652"/>
      <c r="AH446" s="1652"/>
      <c r="AI446" s="1652"/>
      <c r="AJ446" s="1652"/>
    </row>
    <row r="447" spans="4:36" ht="12.75">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43">
        <f>'Sources and Uses Budget'!B104/Application!AG430</f>
        <v>437220.54347826086</v>
      </c>
      <c r="AD447" s="2043"/>
      <c r="AE447" s="2043"/>
      <c r="AF447" s="2043"/>
      <c r="AG447" s="2039"/>
      <c r="AH447" s="2039"/>
      <c r="AI447" s="2039"/>
      <c r="AJ447" s="2039"/>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43">
        <f>'Sources and Uses Budget'!C104/Application!AG430</f>
        <v>437220.54347826086</v>
      </c>
      <c r="AD448" s="2043"/>
      <c r="AE448" s="2043"/>
      <c r="AF448" s="2043"/>
      <c r="AG448" s="2039"/>
      <c r="AH448" s="2039"/>
      <c r="AI448" s="2039"/>
      <c r="AJ448" s="2039"/>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43">
        <f>('Sources and Uses Budget'!S106+'Sources and Uses Budget'!T106)/Application!AG430</f>
        <v>405975.97826086957</v>
      </c>
      <c r="AD449" s="2043"/>
      <c r="AE449" s="2043"/>
      <c r="AF449" s="204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6" t="s">
        <v>235</v>
      </c>
      <c r="E458" s="1797"/>
      <c r="F458" s="1797"/>
      <c r="G458" s="1797"/>
      <c r="H458" s="1797"/>
      <c r="I458" s="1797"/>
      <c r="J458" s="1797"/>
      <c r="K458" s="1797"/>
      <c r="L458" s="1797"/>
      <c r="M458" s="1797"/>
      <c r="N458" s="1797"/>
      <c r="O458" s="1797"/>
      <c r="P458" s="1797"/>
      <c r="Q458" s="1797"/>
      <c r="R458" s="1797"/>
      <c r="S458" s="1797"/>
      <c r="T458" s="1797"/>
      <c r="U458" s="1797"/>
      <c r="V458" s="1798"/>
      <c r="W458" s="1886">
        <v>46</v>
      </c>
      <c r="X458" s="1887"/>
      <c r="Y458" s="1888"/>
      <c r="Z458" s="495"/>
      <c r="AA458" s="495"/>
      <c r="AB458" s="495"/>
      <c r="AC458" s="495"/>
      <c r="AD458" s="495"/>
      <c r="AE458" s="495"/>
      <c r="AF458" s="495"/>
      <c r="AG458" s="495"/>
      <c r="AH458" s="495"/>
      <c r="AI458" s="495"/>
      <c r="AJ458" s="327"/>
      <c r="AK458" s="327"/>
      <c r="AL458" s="327"/>
    </row>
    <row r="459" spans="1:38" ht="12.75" customHeight="1">
      <c r="A459" s="327"/>
      <c r="B459" s="327"/>
      <c r="C459" s="327"/>
      <c r="D459" s="1796" t="s">
        <v>236</v>
      </c>
      <c r="E459" s="1797"/>
      <c r="F459" s="1797"/>
      <c r="G459" s="1797"/>
      <c r="H459" s="1797"/>
      <c r="I459" s="1797"/>
      <c r="J459" s="1797"/>
      <c r="K459" s="1797"/>
      <c r="L459" s="1797"/>
      <c r="M459" s="1797"/>
      <c r="N459" s="1797"/>
      <c r="O459" s="1797"/>
      <c r="P459" s="1797"/>
      <c r="Q459" s="1797"/>
      <c r="R459" s="1797"/>
      <c r="S459" s="1797"/>
      <c r="T459" s="1797"/>
      <c r="U459" s="1797"/>
      <c r="V459" s="1798"/>
      <c r="W459" s="1886" t="s">
        <v>135</v>
      </c>
      <c r="X459" s="1887"/>
      <c r="Y459" s="1888"/>
      <c r="Z459" s="495"/>
      <c r="AA459" s="495"/>
      <c r="AB459" s="495"/>
      <c r="AC459" s="495"/>
      <c r="AD459" s="495"/>
      <c r="AE459" s="495"/>
      <c r="AF459" s="495"/>
      <c r="AG459" s="495"/>
      <c r="AH459" s="495"/>
      <c r="AI459" s="495"/>
      <c r="AJ459" s="327"/>
      <c r="AK459" s="327"/>
      <c r="AL459" s="327"/>
    </row>
    <row r="460" spans="1:38" ht="12.75" customHeight="1">
      <c r="A460" s="327"/>
      <c r="B460" s="327"/>
      <c r="C460" s="327"/>
      <c r="D460" s="1796" t="s">
        <v>237</v>
      </c>
      <c r="E460" s="1797"/>
      <c r="F460" s="1797"/>
      <c r="G460" s="1797"/>
      <c r="H460" s="1797"/>
      <c r="I460" s="1797"/>
      <c r="J460" s="1797"/>
      <c r="K460" s="1797"/>
      <c r="L460" s="1797"/>
      <c r="M460" s="1797"/>
      <c r="N460" s="1797"/>
      <c r="O460" s="1797"/>
      <c r="P460" s="1797"/>
      <c r="Q460" s="1797"/>
      <c r="R460" s="1797"/>
      <c r="S460" s="1797"/>
      <c r="T460" s="1797"/>
      <c r="U460" s="1797"/>
      <c r="V460" s="1798"/>
      <c r="W460" s="1886" t="s">
        <v>135</v>
      </c>
      <c r="X460" s="1887"/>
      <c r="Y460" s="1888"/>
      <c r="Z460" s="495"/>
      <c r="AA460" s="495"/>
      <c r="AB460" s="495"/>
      <c r="AC460" s="495"/>
      <c r="AD460" s="495"/>
      <c r="AE460" s="495"/>
      <c r="AF460" s="495"/>
      <c r="AG460" s="495"/>
      <c r="AH460" s="495"/>
      <c r="AI460" s="495"/>
      <c r="AJ460" s="327"/>
      <c r="AK460" s="327"/>
      <c r="AL460" s="327"/>
    </row>
    <row r="461" spans="1:38" ht="12.75" customHeight="1">
      <c r="A461" s="327"/>
      <c r="B461" s="327"/>
      <c r="C461" s="327"/>
      <c r="D461" s="1796" t="s">
        <v>241</v>
      </c>
      <c r="E461" s="1797"/>
      <c r="F461" s="1797"/>
      <c r="G461" s="1797"/>
      <c r="H461" s="1797"/>
      <c r="I461" s="1797"/>
      <c r="J461" s="1797"/>
      <c r="K461" s="1797"/>
      <c r="L461" s="1797"/>
      <c r="M461" s="1797"/>
      <c r="N461" s="1797"/>
      <c r="O461" s="1797"/>
      <c r="P461" s="1797"/>
      <c r="Q461" s="1797"/>
      <c r="R461" s="1797"/>
      <c r="S461" s="1797"/>
      <c r="T461" s="1797"/>
      <c r="U461" s="1797"/>
      <c r="V461" s="1798"/>
      <c r="W461" s="1886" t="s">
        <v>135</v>
      </c>
      <c r="X461" s="1887"/>
      <c r="Y461" s="1888"/>
      <c r="Z461" s="495"/>
      <c r="AA461" s="495"/>
      <c r="AB461" s="495"/>
      <c r="AC461" s="495"/>
      <c r="AD461" s="495"/>
      <c r="AE461" s="495"/>
      <c r="AF461" s="495"/>
      <c r="AG461" s="495"/>
      <c r="AH461" s="495"/>
      <c r="AI461" s="495"/>
      <c r="AJ461" s="327"/>
      <c r="AK461" s="327"/>
      <c r="AL461" s="327"/>
    </row>
    <row r="462" spans="1:38" ht="12.75" customHeight="1">
      <c r="A462" s="327"/>
      <c r="B462" s="327"/>
      <c r="C462" s="327"/>
      <c r="D462" s="2040" t="s">
        <v>1226</v>
      </c>
      <c r="E462" s="1797"/>
      <c r="F462" s="1797"/>
      <c r="G462" s="1797"/>
      <c r="H462" s="1797"/>
      <c r="I462" s="1797"/>
      <c r="J462" s="1797"/>
      <c r="K462" s="1797"/>
      <c r="L462" s="1797"/>
      <c r="M462" s="1797"/>
      <c r="N462" s="1797"/>
      <c r="O462" s="1797"/>
      <c r="P462" s="1797"/>
      <c r="Q462" s="1797"/>
      <c r="R462" s="1797"/>
      <c r="S462" s="1797"/>
      <c r="T462" s="1797"/>
      <c r="U462" s="1797"/>
      <c r="V462" s="1798"/>
      <c r="W462" s="1886" t="s">
        <v>135</v>
      </c>
      <c r="X462" s="1887"/>
      <c r="Y462" s="1888"/>
      <c r="Z462" s="495"/>
      <c r="AA462" s="495"/>
      <c r="AB462" s="495"/>
      <c r="AC462" s="495"/>
      <c r="AD462" s="495"/>
      <c r="AE462" s="495"/>
      <c r="AF462" s="495"/>
      <c r="AG462" s="495"/>
      <c r="AH462" s="495"/>
      <c r="AI462" s="495"/>
      <c r="AJ462" s="327"/>
      <c r="AK462" s="327"/>
      <c r="AL462" s="327"/>
    </row>
    <row r="463" spans="1:38" ht="12.75" customHeight="1">
      <c r="A463" s="327"/>
      <c r="B463" s="327"/>
      <c r="C463" s="327"/>
      <c r="D463" s="1796" t="s">
        <v>245</v>
      </c>
      <c r="E463" s="1797"/>
      <c r="F463" s="1797"/>
      <c r="G463" s="1797"/>
      <c r="H463" s="1797"/>
      <c r="I463" s="1797"/>
      <c r="J463" s="1797"/>
      <c r="K463" s="1797"/>
      <c r="L463" s="1797"/>
      <c r="M463" s="1797"/>
      <c r="N463" s="1797"/>
      <c r="O463" s="1797"/>
      <c r="P463" s="1797"/>
      <c r="Q463" s="1797"/>
      <c r="R463" s="1797"/>
      <c r="S463" s="1797"/>
      <c r="T463" s="1797"/>
      <c r="U463" s="1797"/>
      <c r="V463" s="1798"/>
      <c r="W463" s="1886" t="s">
        <v>135</v>
      </c>
      <c r="X463" s="1887"/>
      <c r="Y463" s="1888"/>
      <c r="Z463" s="495"/>
      <c r="AA463" s="495"/>
      <c r="AB463" s="495"/>
      <c r="AC463" s="495"/>
      <c r="AD463" s="495"/>
      <c r="AE463" s="495"/>
      <c r="AF463" s="495"/>
      <c r="AG463" s="495"/>
      <c r="AH463" s="495"/>
      <c r="AI463" s="495"/>
      <c r="AJ463" s="327"/>
      <c r="AK463" s="327"/>
      <c r="AL463" s="327"/>
    </row>
    <row r="464" spans="1:38" ht="12.75" customHeight="1">
      <c r="A464" s="887"/>
      <c r="B464" s="887"/>
      <c r="C464" s="887"/>
      <c r="D464" s="2040" t="s">
        <v>1446</v>
      </c>
      <c r="E464" s="2051"/>
      <c r="F464" s="2051"/>
      <c r="G464" s="2051"/>
      <c r="H464" s="2051"/>
      <c r="I464" s="2051"/>
      <c r="J464" s="2051"/>
      <c r="K464" s="2051"/>
      <c r="L464" s="2051"/>
      <c r="M464" s="2051"/>
      <c r="N464" s="2051"/>
      <c r="O464" s="2051"/>
      <c r="P464" s="2051"/>
      <c r="Q464" s="2051"/>
      <c r="R464" s="2051"/>
      <c r="S464" s="2051"/>
      <c r="T464" s="2051"/>
      <c r="U464" s="2051"/>
      <c r="V464" s="2052"/>
      <c r="W464" s="2026" t="s">
        <v>135</v>
      </c>
      <c r="X464" s="2027"/>
      <c r="Y464" s="2028"/>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047"/>
      <c r="H465" s="2048"/>
      <c r="I465" s="2048"/>
      <c r="J465" s="2048"/>
      <c r="K465" s="2048"/>
      <c r="L465" s="2048"/>
      <c r="M465" s="2048"/>
      <c r="N465" s="2048"/>
      <c r="O465" s="2048"/>
      <c r="P465" s="2048"/>
      <c r="Q465" s="2048"/>
      <c r="R465" s="2048"/>
      <c r="S465" s="2048"/>
      <c r="T465" s="2048"/>
      <c r="U465" s="2048"/>
      <c r="V465" s="2049"/>
      <c r="W465" s="1886" t="s">
        <v>135</v>
      </c>
      <c r="X465" s="1887"/>
      <c r="Y465" s="188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89" t="s">
        <v>238</v>
      </c>
      <c r="E469" s="1890"/>
      <c r="F469" s="1890"/>
      <c r="G469" s="1890"/>
      <c r="H469" s="1890"/>
      <c r="I469" s="1890"/>
      <c r="J469" s="1890"/>
      <c r="K469" s="1890"/>
      <c r="L469" s="1890"/>
      <c r="M469" s="1890"/>
      <c r="N469" s="1890"/>
      <c r="O469" s="1890"/>
      <c r="P469" s="1890"/>
      <c r="Q469" s="1890"/>
      <c r="R469" s="1890"/>
      <c r="S469" s="1890"/>
      <c r="T469" s="1890"/>
      <c r="U469" s="1890"/>
      <c r="V469" s="1890"/>
      <c r="W469" s="2044"/>
      <c r="X469" s="2044"/>
      <c r="Y469" s="204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6" t="s">
        <v>239</v>
      </c>
      <c r="E470" s="1797"/>
      <c r="F470" s="1797"/>
      <c r="G470" s="1797"/>
      <c r="H470" s="1797"/>
      <c r="I470" s="1797"/>
      <c r="J470" s="1797"/>
      <c r="K470" s="1797"/>
      <c r="L470" s="1797"/>
      <c r="M470" s="1797"/>
      <c r="N470" s="1797"/>
      <c r="O470" s="1797"/>
      <c r="P470" s="1797"/>
      <c r="Q470" s="1797"/>
      <c r="R470" s="1797"/>
      <c r="S470" s="1797"/>
      <c r="T470" s="1797"/>
      <c r="U470" s="1797"/>
      <c r="V470" s="1798"/>
      <c r="W470" s="1886" t="s">
        <v>135</v>
      </c>
      <c r="X470" s="1887"/>
      <c r="Y470" s="188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4" t="s">
        <v>1139</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08" t="s">
        <v>1140</v>
      </c>
      <c r="U478" s="1909"/>
      <c r="V478" s="1909"/>
      <c r="W478" s="1909"/>
      <c r="X478" s="1909"/>
      <c r="Y478" s="1909"/>
      <c r="Z478" s="1909"/>
      <c r="AA478" s="1909"/>
      <c r="AB478" s="1909"/>
      <c r="AC478" s="1909"/>
      <c r="AD478" s="1909"/>
      <c r="AE478" s="1909"/>
      <c r="AF478" s="1909"/>
      <c r="AG478" s="1909"/>
      <c r="AH478" s="191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94" t="s">
        <v>871</v>
      </c>
      <c r="U479" s="1894"/>
      <c r="V479" s="1894"/>
      <c r="W479" s="1894"/>
      <c r="X479" s="1894"/>
      <c r="Y479" s="1894" t="s">
        <v>872</v>
      </c>
      <c r="Z479" s="1894"/>
      <c r="AA479" s="1894"/>
      <c r="AB479" s="1894"/>
      <c r="AC479" s="1894"/>
      <c r="AD479" s="1894" t="s">
        <v>932</v>
      </c>
      <c r="AE479" s="1894"/>
      <c r="AF479" s="1894"/>
      <c r="AG479" s="1894"/>
      <c r="AH479" s="189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94"/>
      <c r="U480" s="1894"/>
      <c r="V480" s="1894"/>
      <c r="W480" s="1894"/>
      <c r="X480" s="1894"/>
      <c r="Y480" s="1894"/>
      <c r="Z480" s="1894"/>
      <c r="AA480" s="1894"/>
      <c r="AB480" s="1894"/>
      <c r="AC480" s="1894"/>
      <c r="AD480" s="1894"/>
      <c r="AE480" s="1894"/>
      <c r="AF480" s="1894"/>
      <c r="AG480" s="1894"/>
      <c r="AH480" s="189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895" t="s">
        <v>2334</v>
      </c>
      <c r="U481" s="1895"/>
      <c r="V481" s="1895"/>
      <c r="W481" s="1895"/>
      <c r="X481" s="1895"/>
      <c r="Y481" s="1895" t="s">
        <v>2334</v>
      </c>
      <c r="Z481" s="1895"/>
      <c r="AA481" s="1895"/>
      <c r="AB481" s="1895"/>
      <c r="AC481" s="1895"/>
      <c r="AD481" s="1906" t="s">
        <v>2334</v>
      </c>
      <c r="AE481" s="1895"/>
      <c r="AF481" s="1895"/>
      <c r="AG481" s="1895"/>
      <c r="AH481" s="189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895">
        <v>44013</v>
      </c>
      <c r="U482" s="1895"/>
      <c r="V482" s="1895"/>
      <c r="W482" s="1895"/>
      <c r="X482" s="1895"/>
      <c r="Y482" s="1895">
        <v>44378</v>
      </c>
      <c r="Z482" s="1895"/>
      <c r="AA482" s="1895"/>
      <c r="AB482" s="1895"/>
      <c r="AC482" s="1895"/>
      <c r="AD482" s="1895" t="s">
        <v>2334</v>
      </c>
      <c r="AE482" s="1895"/>
      <c r="AF482" s="1895"/>
      <c r="AG482" s="1895"/>
      <c r="AH482" s="189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895" t="s">
        <v>2334</v>
      </c>
      <c r="U483" s="1895"/>
      <c r="V483" s="1895"/>
      <c r="W483" s="1895"/>
      <c r="X483" s="1895"/>
      <c r="Y483" s="1895" t="s">
        <v>2334</v>
      </c>
      <c r="Z483" s="1895"/>
      <c r="AA483" s="1895"/>
      <c r="AB483" s="1895"/>
      <c r="AC483" s="1895"/>
      <c r="AD483" s="1906" t="s">
        <v>2334</v>
      </c>
      <c r="AE483" s="1895"/>
      <c r="AF483" s="1895"/>
      <c r="AG483" s="1895"/>
      <c r="AH483" s="189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895">
        <v>44258</v>
      </c>
      <c r="U484" s="1895"/>
      <c r="V484" s="1895"/>
      <c r="W484" s="1895"/>
      <c r="X484" s="1895"/>
      <c r="Y484" s="1895">
        <v>44531</v>
      </c>
      <c r="Z484" s="1895"/>
      <c r="AA484" s="1895"/>
      <c r="AB484" s="1895"/>
      <c r="AC484" s="1895"/>
      <c r="AD484" s="1895" t="s">
        <v>2334</v>
      </c>
      <c r="AE484" s="1895"/>
      <c r="AF484" s="1895"/>
      <c r="AG484" s="1895"/>
      <c r="AH484" s="189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895" t="s">
        <v>2334</v>
      </c>
      <c r="U485" s="1895"/>
      <c r="V485" s="1895"/>
      <c r="W485" s="1895"/>
      <c r="X485" s="1895"/>
      <c r="Y485" s="1895" t="s">
        <v>2334</v>
      </c>
      <c r="Z485" s="1895"/>
      <c r="AA485" s="1895"/>
      <c r="AB485" s="1895"/>
      <c r="AC485" s="1895"/>
      <c r="AD485" s="1906" t="s">
        <v>2334</v>
      </c>
      <c r="AE485" s="1895"/>
      <c r="AF485" s="1895"/>
      <c r="AG485" s="1895"/>
      <c r="AH485" s="189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895">
        <v>43781</v>
      </c>
      <c r="U486" s="1895"/>
      <c r="V486" s="1895"/>
      <c r="W486" s="1895"/>
      <c r="X486" s="1895"/>
      <c r="Y486" s="1895" t="s">
        <v>2334</v>
      </c>
      <c r="Z486" s="1895"/>
      <c r="AA486" s="1895"/>
      <c r="AB486" s="1895"/>
      <c r="AC486" s="1895"/>
      <c r="AD486" s="1895">
        <v>43814</v>
      </c>
      <c r="AE486" s="1895"/>
      <c r="AF486" s="1895"/>
      <c r="AG486" s="1895"/>
      <c r="AH486" s="189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895">
        <v>43781</v>
      </c>
      <c r="U487" s="1895"/>
      <c r="V487" s="1895"/>
      <c r="W487" s="1895"/>
      <c r="X487" s="1895"/>
      <c r="Y487" s="1895" t="s">
        <v>2334</v>
      </c>
      <c r="Z487" s="1895"/>
      <c r="AA487" s="1895"/>
      <c r="AB487" s="1895"/>
      <c r="AC487" s="1895"/>
      <c r="AD487" s="1895">
        <v>43902</v>
      </c>
      <c r="AE487" s="1895"/>
      <c r="AF487" s="1895"/>
      <c r="AG487" s="1895"/>
      <c r="AH487" s="189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939</v>
      </c>
      <c r="F488" s="91"/>
      <c r="G488" s="91"/>
      <c r="H488" s="91"/>
      <c r="I488" s="91"/>
      <c r="J488" s="91"/>
      <c r="K488" s="91"/>
      <c r="L488" s="91"/>
      <c r="M488" s="91"/>
      <c r="N488" s="91"/>
      <c r="O488" s="91"/>
      <c r="P488" s="91"/>
      <c r="Q488" s="91"/>
      <c r="R488" s="91"/>
      <c r="S488" s="91"/>
      <c r="T488" s="1895">
        <v>43781</v>
      </c>
      <c r="U488" s="1895"/>
      <c r="V488" s="1895"/>
      <c r="W488" s="1895"/>
      <c r="X488" s="1895"/>
      <c r="Y488" s="1895" t="s">
        <v>2334</v>
      </c>
      <c r="Z488" s="1895"/>
      <c r="AA488" s="1895"/>
      <c r="AB488" s="1895"/>
      <c r="AC488" s="1895"/>
      <c r="AD488" s="1895">
        <v>43902</v>
      </c>
      <c r="AE488" s="1895"/>
      <c r="AF488" s="1895"/>
      <c r="AG488" s="1895"/>
      <c r="AH488" s="189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895">
        <v>43781</v>
      </c>
      <c r="U489" s="1895"/>
      <c r="V489" s="1895"/>
      <c r="W489" s="1895"/>
      <c r="X489" s="1895"/>
      <c r="Y489" s="1895" t="s">
        <v>2334</v>
      </c>
      <c r="Z489" s="1895"/>
      <c r="AA489" s="1895"/>
      <c r="AB489" s="1895"/>
      <c r="AC489" s="1895"/>
      <c r="AD489" s="1895">
        <v>43902</v>
      </c>
      <c r="AE489" s="1895"/>
      <c r="AF489" s="1895"/>
      <c r="AG489" s="1895"/>
      <c r="AH489" s="189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895">
        <v>43781</v>
      </c>
      <c r="U490" s="1895"/>
      <c r="V490" s="1895"/>
      <c r="W490" s="1895"/>
      <c r="X490" s="1895"/>
      <c r="Y490" s="1895" t="s">
        <v>2334</v>
      </c>
      <c r="Z490" s="1895"/>
      <c r="AA490" s="1895"/>
      <c r="AB490" s="1895"/>
      <c r="AC490" s="1895"/>
      <c r="AD490" s="1895">
        <v>43902</v>
      </c>
      <c r="AE490" s="1895"/>
      <c r="AF490" s="1895"/>
      <c r="AG490" s="1895"/>
      <c r="AH490" s="189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08" t="s">
        <v>265</v>
      </c>
      <c r="R492" s="1909"/>
      <c r="S492" s="1909"/>
      <c r="T492" s="1909"/>
      <c r="U492" s="1909"/>
      <c r="V492" s="1909"/>
      <c r="W492" s="1909"/>
      <c r="X492" s="1909"/>
      <c r="Y492" s="1909"/>
      <c r="Z492" s="1909"/>
      <c r="AA492" s="1909"/>
      <c r="AB492" s="1909"/>
      <c r="AC492" s="1909"/>
      <c r="AD492" s="1909"/>
      <c r="AE492" s="1909"/>
      <c r="AF492" s="1909"/>
      <c r="AG492" s="1909"/>
      <c r="AH492" s="1909"/>
      <c r="AI492" s="1909"/>
      <c r="AJ492" s="1909"/>
      <c r="AK492" s="191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07" t="s">
        <v>2408</v>
      </c>
      <c r="R493" s="1671"/>
      <c r="S493" s="1671"/>
      <c r="T493" s="1671"/>
      <c r="U493" s="1671"/>
      <c r="V493" s="1671"/>
      <c r="W493" s="1671"/>
      <c r="X493" s="1671"/>
      <c r="Y493" s="1671"/>
      <c r="Z493" s="1671"/>
      <c r="AA493" s="1671"/>
      <c r="AB493" s="1671"/>
      <c r="AC493" s="1671"/>
      <c r="AD493" s="1671"/>
      <c r="AE493" s="1671"/>
      <c r="AF493" s="1671"/>
      <c r="AG493" s="1671"/>
      <c r="AH493" s="1671"/>
      <c r="AI493" s="1671"/>
      <c r="AJ493" s="1671"/>
      <c r="AK493" s="169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07" t="s">
        <v>2409</v>
      </c>
      <c r="R494" s="1671"/>
      <c r="S494" s="1671"/>
      <c r="T494" s="1671"/>
      <c r="U494" s="1671"/>
      <c r="V494" s="1671"/>
      <c r="W494" s="1671"/>
      <c r="X494" s="1671"/>
      <c r="Y494" s="1671"/>
      <c r="Z494" s="1671"/>
      <c r="AA494" s="1671"/>
      <c r="AB494" s="1671"/>
      <c r="AC494" s="1671"/>
      <c r="AD494" s="1671"/>
      <c r="AE494" s="1671"/>
      <c r="AF494" s="1671"/>
      <c r="AG494" s="1671"/>
      <c r="AH494" s="1671"/>
      <c r="AI494" s="1671"/>
      <c r="AJ494" s="1671"/>
      <c r="AK494" s="169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07" t="s">
        <v>2410</v>
      </c>
      <c r="R495" s="1671"/>
      <c r="S495" s="1671"/>
      <c r="T495" s="1671"/>
      <c r="U495" s="1671"/>
      <c r="V495" s="1671"/>
      <c r="W495" s="1671"/>
      <c r="X495" s="1671"/>
      <c r="Y495" s="1671"/>
      <c r="Z495" s="1671"/>
      <c r="AA495" s="1671"/>
      <c r="AB495" s="1671"/>
      <c r="AC495" s="1671"/>
      <c r="AD495" s="1671"/>
      <c r="AE495" s="1671"/>
      <c r="AF495" s="1671"/>
      <c r="AG495" s="1671"/>
      <c r="AH495" s="1671"/>
      <c r="AI495" s="1671"/>
      <c r="AJ495" s="1671"/>
      <c r="AK495" s="169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8" t="s">
        <v>269</v>
      </c>
      <c r="C496" s="2059"/>
      <c r="D496" s="2059"/>
      <c r="E496" s="2059"/>
      <c r="F496" s="2059"/>
      <c r="G496" s="2059"/>
      <c r="H496" s="2059"/>
      <c r="I496" s="2059"/>
      <c r="J496" s="2059"/>
      <c r="K496" s="2059"/>
      <c r="L496" s="2059"/>
      <c r="M496" s="2059"/>
      <c r="N496" s="2059"/>
      <c r="O496" s="2059"/>
      <c r="P496" s="2060"/>
      <c r="Q496" s="2070" t="s">
        <v>118</v>
      </c>
      <c r="R496" s="2071"/>
      <c r="S496" s="2074" t="s">
        <v>2411</v>
      </c>
      <c r="T496" s="2075"/>
      <c r="U496" s="2075"/>
      <c r="V496" s="2075"/>
      <c r="W496" s="2075"/>
      <c r="X496" s="2075"/>
      <c r="Y496" s="2075"/>
      <c r="Z496" s="2075"/>
      <c r="AA496" s="2075"/>
      <c r="AB496" s="2075"/>
      <c r="AC496" s="2075"/>
      <c r="AD496" s="2075"/>
      <c r="AE496" s="2075"/>
      <c r="AF496" s="2075"/>
      <c r="AG496" s="2075"/>
      <c r="AH496" s="2075"/>
      <c r="AI496" s="2075"/>
      <c r="AJ496" s="2075"/>
      <c r="AK496" s="207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61"/>
      <c r="C497" s="2062"/>
      <c r="D497" s="2062"/>
      <c r="E497" s="2062"/>
      <c r="F497" s="2062"/>
      <c r="G497" s="2062"/>
      <c r="H497" s="2062"/>
      <c r="I497" s="2062"/>
      <c r="J497" s="2062"/>
      <c r="K497" s="2062"/>
      <c r="L497" s="2062"/>
      <c r="M497" s="2062"/>
      <c r="N497" s="2062"/>
      <c r="O497" s="2062"/>
      <c r="P497" s="2063"/>
      <c r="Q497" s="2072"/>
      <c r="R497" s="2073"/>
      <c r="S497" s="2077"/>
      <c r="T497" s="2078"/>
      <c r="U497" s="2078"/>
      <c r="V497" s="2078"/>
      <c r="W497" s="2078"/>
      <c r="X497" s="2078"/>
      <c r="Y497" s="2078"/>
      <c r="Z497" s="2078"/>
      <c r="AA497" s="2078"/>
      <c r="AB497" s="2078"/>
      <c r="AC497" s="2078"/>
      <c r="AD497" s="2078"/>
      <c r="AE497" s="2078"/>
      <c r="AF497" s="2078"/>
      <c r="AG497" s="2078"/>
      <c r="AH497" s="2078"/>
      <c r="AI497" s="2078"/>
      <c r="AJ497" s="2078"/>
      <c r="AK497" s="207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2279</v>
      </c>
      <c r="C498" s="1401"/>
      <c r="D498" s="1401"/>
      <c r="E498" s="1401"/>
      <c r="F498" s="1401"/>
      <c r="G498" s="1401"/>
      <c r="H498" s="1401"/>
      <c r="I498" s="1401"/>
      <c r="J498" s="1401"/>
      <c r="K498" s="1401"/>
      <c r="L498" s="1401"/>
      <c r="M498" s="1401"/>
      <c r="N498" s="1401"/>
      <c r="O498" s="1401"/>
      <c r="P498" s="1401"/>
      <c r="Q498" s="2080" t="s">
        <v>530</v>
      </c>
      <c r="R498" s="2081"/>
      <c r="S498" s="2081"/>
      <c r="T498" s="2081"/>
      <c r="U498" s="2081"/>
      <c r="V498" s="2081"/>
      <c r="W498" s="2081"/>
      <c r="X498" s="2081"/>
      <c r="Y498" s="2081"/>
      <c r="Z498" s="2081"/>
      <c r="AA498" s="2081"/>
      <c r="AB498" s="2081"/>
      <c r="AC498" s="2081"/>
      <c r="AD498" s="2081"/>
      <c r="AE498" s="2081"/>
      <c r="AF498" s="2081"/>
      <c r="AG498" s="2081"/>
      <c r="AH498" s="2081"/>
      <c r="AI498" s="2081"/>
      <c r="AJ498" s="2081"/>
      <c r="AK498" s="208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07" t="s">
        <v>2412</v>
      </c>
      <c r="R499" s="1671"/>
      <c r="S499" s="1671"/>
      <c r="T499" s="1671"/>
      <c r="U499" s="1671"/>
      <c r="V499" s="1671"/>
      <c r="W499" s="1671"/>
      <c r="X499" s="1671"/>
      <c r="Y499" s="1671"/>
      <c r="Z499" s="1671"/>
      <c r="AA499" s="1671"/>
      <c r="AB499" s="1671"/>
      <c r="AC499" s="1671"/>
      <c r="AD499" s="1671"/>
      <c r="AE499" s="1671"/>
      <c r="AF499" s="1671"/>
      <c r="AG499" s="1671"/>
      <c r="AH499" s="1671"/>
      <c r="AI499" s="1671"/>
      <c r="AJ499" s="1671"/>
      <c r="AK499" s="169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07" t="s">
        <v>2413</v>
      </c>
      <c r="R500" s="1671"/>
      <c r="S500" s="1671"/>
      <c r="T500" s="1671"/>
      <c r="U500" s="1671"/>
      <c r="V500" s="1671"/>
      <c r="W500" s="1671"/>
      <c r="X500" s="1671"/>
      <c r="Y500" s="1671"/>
      <c r="Z500" s="1671"/>
      <c r="AA500" s="1671"/>
      <c r="AB500" s="1671"/>
      <c r="AC500" s="1671"/>
      <c r="AD500" s="1671"/>
      <c r="AE500" s="1671"/>
      <c r="AF500" s="1671"/>
      <c r="AG500" s="1671"/>
      <c r="AH500" s="1671"/>
      <c r="AI500" s="1671"/>
      <c r="AJ500" s="1671"/>
      <c r="AK500" s="169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2280</v>
      </c>
      <c r="C501" s="91"/>
      <c r="D501" s="91"/>
      <c r="E501" s="91"/>
      <c r="F501" s="91"/>
      <c r="G501" s="91"/>
      <c r="H501" s="91"/>
      <c r="I501" s="91"/>
      <c r="J501" s="91"/>
      <c r="K501" s="91"/>
      <c r="L501" s="91"/>
      <c r="M501" s="91"/>
      <c r="N501" s="91"/>
      <c r="O501" s="91"/>
      <c r="P501" s="91"/>
      <c r="Q501" s="1694">
        <v>19</v>
      </c>
      <c r="R501" s="1671"/>
      <c r="S501" s="1671"/>
      <c r="T501" s="1671"/>
      <c r="U501" s="1671"/>
      <c r="V501" s="1671"/>
      <c r="W501" s="1671"/>
      <c r="X501" s="1671"/>
      <c r="Y501" s="1671"/>
      <c r="Z501" s="1671"/>
      <c r="AA501" s="1671"/>
      <c r="AB501" s="1671"/>
      <c r="AC501" s="1671"/>
      <c r="AD501" s="1671"/>
      <c r="AE501" s="1671"/>
      <c r="AF501" s="1671"/>
      <c r="AG501" s="1671"/>
      <c r="AH501" s="1671"/>
      <c r="AI501" s="1671"/>
      <c r="AJ501" s="1671"/>
      <c r="AK501" s="169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2281</v>
      </c>
      <c r="C502" s="91"/>
      <c r="D502" s="91"/>
      <c r="E502" s="91"/>
      <c r="F502" s="91"/>
      <c r="G502" s="91"/>
      <c r="H502" s="91"/>
      <c r="I502" s="91"/>
      <c r="J502" s="91"/>
      <c r="K502" s="91"/>
      <c r="L502" s="91"/>
      <c r="M502" s="1883">
        <v>19</v>
      </c>
      <c r="N502" s="1781"/>
      <c r="O502" s="1781"/>
      <c r="P502" s="1884"/>
      <c r="Q502" s="1436" t="s">
        <v>2282</v>
      </c>
      <c r="R502" s="1437"/>
      <c r="S502" s="1437"/>
      <c r="T502" s="1437"/>
      <c r="U502" s="1437"/>
      <c r="V502" s="1437"/>
      <c r="W502" s="1437"/>
      <c r="X502" s="1437"/>
      <c r="Y502" s="1437"/>
      <c r="Z502" s="1437"/>
      <c r="AA502" s="1437"/>
      <c r="AB502" s="1437"/>
      <c r="AC502" s="1437"/>
      <c r="AD502" s="1437"/>
      <c r="AE502" s="1437"/>
      <c r="AF502" s="1437"/>
      <c r="AG502" s="1437"/>
      <c r="AH502" s="1883">
        <v>0</v>
      </c>
      <c r="AI502" s="1781"/>
      <c r="AJ502" s="1781"/>
      <c r="AK502" s="188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8" t="s">
        <v>273</v>
      </c>
      <c r="AD506" s="1909"/>
      <c r="AE506" s="1909"/>
      <c r="AF506" s="1909"/>
      <c r="AG506" s="1909"/>
      <c r="AH506" s="1909"/>
      <c r="AI506" s="1909"/>
      <c r="AJ506" s="1909"/>
      <c r="AK506" s="191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5" t="s">
        <v>274</v>
      </c>
      <c r="AD507" s="1929"/>
      <c r="AE507" s="1929"/>
      <c r="AF507" s="1929"/>
      <c r="AG507" s="96" t="s">
        <v>275</v>
      </c>
      <c r="AH507" s="1929" t="s">
        <v>276</v>
      </c>
      <c r="AI507" s="1929"/>
      <c r="AJ507" s="1929"/>
      <c r="AK507" s="193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96" t="s">
        <v>277</v>
      </c>
      <c r="C508" s="1897"/>
      <c r="D508" s="1897"/>
      <c r="E508" s="1897"/>
      <c r="F508" s="1897"/>
      <c r="G508" s="1897"/>
      <c r="H508" s="1898"/>
      <c r="I508" s="86" t="s">
        <v>735</v>
      </c>
      <c r="J508" s="86"/>
      <c r="K508" s="86"/>
      <c r="L508" s="86"/>
      <c r="M508" s="86"/>
      <c r="N508" s="86"/>
      <c r="O508" s="86"/>
      <c r="P508" s="86"/>
      <c r="Q508" s="86"/>
      <c r="R508" s="86"/>
      <c r="S508" s="86"/>
      <c r="T508" s="86"/>
      <c r="U508" s="86"/>
      <c r="V508" s="86"/>
      <c r="W508" s="86"/>
      <c r="X508" s="35"/>
      <c r="Y508" s="35"/>
      <c r="AC508" s="1885">
        <v>12</v>
      </c>
      <c r="AD508" s="1789"/>
      <c r="AE508" s="1789"/>
      <c r="AF508" s="1789"/>
      <c r="AG508" s="89" t="s">
        <v>275</v>
      </c>
      <c r="AH508" s="1706">
        <v>2021</v>
      </c>
      <c r="AI508" s="1706"/>
      <c r="AJ508" s="1706"/>
      <c r="AK508" s="170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9"/>
      <c r="C509" s="1900"/>
      <c r="D509" s="1900"/>
      <c r="E509" s="1900"/>
      <c r="F509" s="1900"/>
      <c r="G509" s="1900"/>
      <c r="H509" s="1901"/>
      <c r="I509" s="94" t="s">
        <v>736</v>
      </c>
      <c r="J509" s="94"/>
      <c r="K509" s="94"/>
      <c r="L509" s="94"/>
      <c r="M509" s="94"/>
      <c r="N509" s="94"/>
      <c r="O509" s="94"/>
      <c r="P509" s="94"/>
      <c r="Q509" s="94"/>
      <c r="R509" s="94"/>
      <c r="S509" s="94"/>
      <c r="T509" s="94"/>
      <c r="U509" s="94"/>
      <c r="V509" s="94"/>
      <c r="W509" s="94"/>
      <c r="X509" s="94"/>
      <c r="Y509" s="94"/>
      <c r="Z509" s="94"/>
      <c r="AA509" s="94"/>
      <c r="AB509" s="94"/>
      <c r="AC509" s="1885">
        <v>10</v>
      </c>
      <c r="AD509" s="1789"/>
      <c r="AE509" s="1789"/>
      <c r="AF509" s="1789"/>
      <c r="AG509" s="79" t="s">
        <v>275</v>
      </c>
      <c r="AH509" s="1706">
        <v>2019</v>
      </c>
      <c r="AI509" s="1706"/>
      <c r="AJ509" s="1706"/>
      <c r="AK509" s="170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96" t="s">
        <v>737</v>
      </c>
      <c r="C510" s="1897"/>
      <c r="D510" s="1897"/>
      <c r="E510" s="1897"/>
      <c r="F510" s="1897"/>
      <c r="G510" s="1897"/>
      <c r="H510" s="1898"/>
      <c r="I510" s="86" t="s">
        <v>738</v>
      </c>
      <c r="J510" s="86"/>
      <c r="K510" s="86"/>
      <c r="L510" s="86"/>
      <c r="M510" s="86"/>
      <c r="N510" s="86"/>
      <c r="O510" s="86"/>
      <c r="P510" s="86"/>
      <c r="Q510" s="86"/>
      <c r="R510" s="86"/>
      <c r="S510" s="86"/>
      <c r="T510" s="86"/>
      <c r="U510" s="86"/>
      <c r="V510" s="86"/>
      <c r="W510" s="86"/>
      <c r="X510" s="35"/>
      <c r="Y510" s="35"/>
      <c r="AC510" s="1885">
        <v>3</v>
      </c>
      <c r="AD510" s="1789"/>
      <c r="AE510" s="1789"/>
      <c r="AF510" s="1789"/>
      <c r="AG510" s="89" t="s">
        <v>275</v>
      </c>
      <c r="AH510" s="1706">
        <v>2020</v>
      </c>
      <c r="AI510" s="1706"/>
      <c r="AJ510" s="1706"/>
      <c r="AK510" s="170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9"/>
      <c r="C511" s="1900"/>
      <c r="D511" s="1900"/>
      <c r="E511" s="1900"/>
      <c r="F511" s="1900"/>
      <c r="G511" s="1900"/>
      <c r="H511" s="1901"/>
      <c r="I511" s="35" t="s">
        <v>739</v>
      </c>
      <c r="J511" s="35"/>
      <c r="K511" s="35"/>
      <c r="L511" s="35"/>
      <c r="M511" s="35"/>
      <c r="N511" s="35"/>
      <c r="O511" s="35"/>
      <c r="P511" s="35"/>
      <c r="Q511" s="35"/>
      <c r="R511" s="35"/>
      <c r="S511" s="35"/>
      <c r="T511" s="35"/>
      <c r="U511" s="35"/>
      <c r="V511" s="35"/>
      <c r="W511" s="35"/>
      <c r="X511" s="35"/>
      <c r="Y511" s="35"/>
      <c r="AC511" s="1885">
        <v>3</v>
      </c>
      <c r="AD511" s="1789"/>
      <c r="AE511" s="1789"/>
      <c r="AF511" s="1789"/>
      <c r="AG511" s="89" t="s">
        <v>275</v>
      </c>
      <c r="AH511" s="1706">
        <v>2020</v>
      </c>
      <c r="AI511" s="1706"/>
      <c r="AJ511" s="1706"/>
      <c r="AK511" s="170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9"/>
      <c r="C512" s="1900"/>
      <c r="D512" s="1900"/>
      <c r="E512" s="1900"/>
      <c r="F512" s="1900"/>
      <c r="G512" s="1900"/>
      <c r="H512" s="1901"/>
      <c r="I512" s="35" t="s">
        <v>740</v>
      </c>
      <c r="J512" s="35"/>
      <c r="K512" s="35"/>
      <c r="L512" s="35"/>
      <c r="M512" s="35"/>
      <c r="N512" s="35"/>
      <c r="O512" s="35"/>
      <c r="P512" s="35"/>
      <c r="Q512" s="35"/>
      <c r="R512" s="35"/>
      <c r="S512" s="35"/>
      <c r="T512" s="35"/>
      <c r="U512" s="35"/>
      <c r="V512" s="35"/>
      <c r="W512" s="35"/>
      <c r="X512" s="35"/>
      <c r="Y512" s="35"/>
      <c r="AC512" s="1885">
        <v>3</v>
      </c>
      <c r="AD512" s="1789"/>
      <c r="AE512" s="1789"/>
      <c r="AF512" s="1789"/>
      <c r="AG512" s="89" t="s">
        <v>275</v>
      </c>
      <c r="AH512" s="1706">
        <v>2020</v>
      </c>
      <c r="AI512" s="1706"/>
      <c r="AJ512" s="1706"/>
      <c r="AK512" s="170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9"/>
      <c r="C513" s="1900"/>
      <c r="D513" s="1900"/>
      <c r="E513" s="1900"/>
      <c r="F513" s="1900"/>
      <c r="G513" s="1900"/>
      <c r="H513" s="1901"/>
      <c r="I513" s="35" t="s">
        <v>741</v>
      </c>
      <c r="J513" s="35"/>
      <c r="K513" s="35"/>
      <c r="L513" s="35"/>
      <c r="M513" s="35"/>
      <c r="N513" s="35"/>
      <c r="O513" s="35"/>
      <c r="P513" s="35"/>
      <c r="Q513" s="35"/>
      <c r="R513" s="35"/>
      <c r="S513" s="35"/>
      <c r="T513" s="35"/>
      <c r="U513" s="35"/>
      <c r="V513" s="35"/>
      <c r="W513" s="35"/>
      <c r="X513" s="35"/>
      <c r="Y513" s="35"/>
      <c r="AC513" s="1885">
        <v>12</v>
      </c>
      <c r="AD513" s="1789"/>
      <c r="AE513" s="1789"/>
      <c r="AF513" s="1789"/>
      <c r="AG513" s="89" t="s">
        <v>275</v>
      </c>
      <c r="AH513" s="1706">
        <v>2021</v>
      </c>
      <c r="AI513" s="1706"/>
      <c r="AJ513" s="1706"/>
      <c r="AK513" s="170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9"/>
      <c r="C514" s="1900"/>
      <c r="D514" s="1900"/>
      <c r="E514" s="1900"/>
      <c r="F514" s="1900"/>
      <c r="G514" s="1900"/>
      <c r="H514" s="1901"/>
      <c r="I514" s="326" t="s">
        <v>742</v>
      </c>
      <c r="J514" s="35"/>
      <c r="K514" s="35"/>
      <c r="L514" s="35"/>
      <c r="M514" s="35"/>
      <c r="N514" s="35"/>
      <c r="O514" s="35"/>
      <c r="P514" s="35"/>
      <c r="Q514" s="35"/>
      <c r="R514" s="35"/>
      <c r="S514" s="35"/>
      <c r="T514" s="35"/>
      <c r="U514" s="35"/>
      <c r="V514" s="35"/>
      <c r="W514" s="35"/>
      <c r="X514" s="35"/>
      <c r="Y514" s="35"/>
      <c r="AC514" s="1648">
        <v>12</v>
      </c>
      <c r="AD514" s="1649"/>
      <c r="AE514" s="1649"/>
      <c r="AF514" s="1649"/>
      <c r="AG514" s="1403" t="s">
        <v>275</v>
      </c>
      <c r="AH514" s="1706">
        <v>2021</v>
      </c>
      <c r="AI514" s="1706"/>
      <c r="AJ514" s="1706"/>
      <c r="AK514" s="170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9"/>
      <c r="C515" s="1900"/>
      <c r="D515" s="1900"/>
      <c r="E515" s="1900"/>
      <c r="F515" s="1900"/>
      <c r="G515" s="1900"/>
      <c r="H515" s="1901"/>
      <c r="I515" s="646" t="s">
        <v>310</v>
      </c>
      <c r="J515" s="94"/>
      <c r="K515" s="94"/>
      <c r="L515" s="2031" t="s">
        <v>620</v>
      </c>
      <c r="M515" s="2032"/>
      <c r="N515" s="2032"/>
      <c r="O515" s="2032"/>
      <c r="P515" s="2032"/>
      <c r="Q515" s="2032"/>
      <c r="R515" s="2032"/>
      <c r="S515" s="2032"/>
      <c r="T515" s="2032"/>
      <c r="U515" s="2032"/>
      <c r="V515" s="2032"/>
      <c r="W515" s="2032"/>
      <c r="X515" s="2032"/>
      <c r="Y515" s="2032"/>
      <c r="Z515" s="2032"/>
      <c r="AA515" s="2032"/>
      <c r="AB515" s="2033"/>
      <c r="AC515" s="2034" t="s">
        <v>135</v>
      </c>
      <c r="AD515" s="1778"/>
      <c r="AE515" s="1778"/>
      <c r="AF515" s="1778"/>
      <c r="AG515" s="1399" t="s">
        <v>275</v>
      </c>
      <c r="AH515" s="1706"/>
      <c r="AI515" s="1706"/>
      <c r="AJ515" s="1706"/>
      <c r="AK515" s="170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9"/>
      <c r="C516" s="1900"/>
      <c r="D516" s="1900"/>
      <c r="E516" s="1900"/>
      <c r="F516" s="1900"/>
      <c r="G516" s="1900"/>
      <c r="H516" s="1901"/>
      <c r="I516" s="1105" t="s">
        <v>2283</v>
      </c>
      <c r="J516" s="35"/>
      <c r="K516" s="35"/>
      <c r="L516" s="35"/>
      <c r="M516" s="35"/>
      <c r="N516" s="35"/>
      <c r="O516" s="35"/>
      <c r="P516" s="35"/>
      <c r="Q516" s="35"/>
      <c r="R516" s="35"/>
      <c r="S516" s="35"/>
      <c r="T516" s="35"/>
      <c r="U516" s="35"/>
      <c r="V516" s="35"/>
      <c r="W516" s="35"/>
      <c r="X516" s="35"/>
      <c r="Y516" s="35"/>
      <c r="AC516" s="2035" t="s">
        <v>118</v>
      </c>
      <c r="AD516" s="2035"/>
      <c r="AE516" s="2035"/>
      <c r="AF516" s="2035"/>
      <c r="AG516" s="1403"/>
      <c r="AH516" s="2036"/>
      <c r="AI516" s="2036"/>
      <c r="AJ516" s="2036"/>
      <c r="AK516" s="203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9"/>
      <c r="C517" s="1900"/>
      <c r="D517" s="1900"/>
      <c r="E517" s="1900"/>
      <c r="F517" s="1900"/>
      <c r="G517" s="1900"/>
      <c r="H517" s="1901"/>
      <c r="I517" s="645" t="s">
        <v>2284</v>
      </c>
      <c r="J517" s="35"/>
      <c r="K517" s="35"/>
      <c r="L517" s="35"/>
      <c r="M517" s="35"/>
      <c r="N517" s="35"/>
      <c r="O517" s="35"/>
      <c r="P517" s="35"/>
      <c r="Q517" s="35"/>
      <c r="R517" s="35"/>
      <c r="S517" s="35"/>
      <c r="T517" s="35"/>
      <c r="U517" s="35"/>
      <c r="V517" s="35"/>
      <c r="W517" s="35"/>
      <c r="X517" s="35"/>
      <c r="Y517" s="35"/>
      <c r="AC517" s="1648">
        <v>1</v>
      </c>
      <c r="AD517" s="1649"/>
      <c r="AE517" s="1649"/>
      <c r="AF517" s="1650"/>
      <c r="AG517" s="1403"/>
      <c r="AH517" s="2036"/>
      <c r="AI517" s="2036"/>
      <c r="AJ517" s="2036"/>
      <c r="AK517" s="203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9"/>
      <c r="C518" s="1900"/>
      <c r="D518" s="1900"/>
      <c r="E518" s="1900"/>
      <c r="F518" s="1900"/>
      <c r="G518" s="1900"/>
      <c r="H518" s="1901"/>
      <c r="I518" s="645" t="s">
        <v>2285</v>
      </c>
      <c r="J518" s="35"/>
      <c r="K518" s="35"/>
      <c r="L518" s="35"/>
      <c r="M518" s="35"/>
      <c r="N518" s="35"/>
      <c r="O518" s="35"/>
      <c r="P518" s="35"/>
      <c r="Q518" s="35"/>
      <c r="R518" s="35"/>
      <c r="S518" s="35"/>
      <c r="T518" s="35"/>
      <c r="U518" s="35"/>
      <c r="V518" s="35"/>
      <c r="W518" s="35"/>
      <c r="X518" s="35"/>
      <c r="Y518" s="35"/>
      <c r="AC518" s="1438"/>
      <c r="AD518" s="1439"/>
      <c r="AE518" s="1439"/>
      <c r="AF518" s="1440"/>
      <c r="AG518" s="1402"/>
      <c r="AH518" s="1405"/>
      <c r="AI518" s="1405"/>
      <c r="AJ518" s="1405"/>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9"/>
      <c r="C519" s="1900"/>
      <c r="D519" s="1900"/>
      <c r="E519" s="1900"/>
      <c r="F519" s="1900"/>
      <c r="G519" s="1900"/>
      <c r="H519" s="1901"/>
      <c r="I519" s="1442" t="s">
        <v>2286</v>
      </c>
      <c r="J519" s="94"/>
      <c r="K519" s="94"/>
      <c r="L519" s="94"/>
      <c r="M519" s="94"/>
      <c r="N519" s="94"/>
      <c r="O519" s="94"/>
      <c r="P519" s="94"/>
      <c r="Q519" s="94"/>
      <c r="R519" s="94"/>
      <c r="S519" s="94"/>
      <c r="T519" s="94"/>
      <c r="U519" s="94"/>
      <c r="V519" s="94"/>
      <c r="W519" s="94"/>
      <c r="X519" s="94"/>
      <c r="Y519" s="94"/>
      <c r="Z519" s="94"/>
      <c r="AA519" s="94"/>
      <c r="AB519" s="94"/>
      <c r="AC519" s="2085" t="s">
        <v>2414</v>
      </c>
      <c r="AD519" s="2086"/>
      <c r="AE519" s="2086"/>
      <c r="AF519" s="2087"/>
      <c r="AG519" s="1399"/>
      <c r="AH519" s="2023"/>
      <c r="AI519" s="2023"/>
      <c r="AJ519" s="2023"/>
      <c r="AK519" s="202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96" t="s">
        <v>743</v>
      </c>
      <c r="C520" s="1897"/>
      <c r="D520" s="1897"/>
      <c r="E520" s="1897"/>
      <c r="F520" s="1897"/>
      <c r="G520" s="1897"/>
      <c r="H520" s="1898"/>
      <c r="I520" s="86" t="s">
        <v>744</v>
      </c>
      <c r="J520" s="86"/>
      <c r="K520" s="86"/>
      <c r="L520" s="86"/>
      <c r="M520" s="86"/>
      <c r="N520" s="86"/>
      <c r="O520" s="86"/>
      <c r="P520" s="86"/>
      <c r="Q520" s="86"/>
      <c r="R520" s="86"/>
      <c r="S520" s="86"/>
      <c r="T520" s="86"/>
      <c r="U520" s="86"/>
      <c r="V520" s="86"/>
      <c r="W520" s="86"/>
      <c r="X520" s="35"/>
      <c r="Y520" s="35"/>
      <c r="AC520" s="1885">
        <v>3</v>
      </c>
      <c r="AD520" s="1789"/>
      <c r="AE520" s="1789"/>
      <c r="AF520" s="1789"/>
      <c r="AG520" s="89" t="s">
        <v>275</v>
      </c>
      <c r="AH520" s="1706">
        <v>2021</v>
      </c>
      <c r="AI520" s="1706"/>
      <c r="AJ520" s="1706"/>
      <c r="AK520" s="170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9"/>
      <c r="C521" s="1900"/>
      <c r="D521" s="1900"/>
      <c r="E521" s="1900"/>
      <c r="F521" s="1900"/>
      <c r="G521" s="1900"/>
      <c r="H521" s="1901"/>
      <c r="I521" s="35" t="s">
        <v>745</v>
      </c>
      <c r="J521" s="35"/>
      <c r="K521" s="35"/>
      <c r="L521" s="35"/>
      <c r="M521" s="35"/>
      <c r="N521" s="35"/>
      <c r="O521" s="35"/>
      <c r="P521" s="35"/>
      <c r="Q521" s="35"/>
      <c r="R521" s="35"/>
      <c r="S521" s="35"/>
      <c r="T521" s="35"/>
      <c r="U521" s="35"/>
      <c r="V521" s="35"/>
      <c r="W521" s="35"/>
      <c r="X521" s="35"/>
      <c r="Y521" s="35"/>
      <c r="AC521" s="1885">
        <v>3</v>
      </c>
      <c r="AD521" s="1789"/>
      <c r="AE521" s="1789"/>
      <c r="AF521" s="1789"/>
      <c r="AG521" s="89" t="s">
        <v>275</v>
      </c>
      <c r="AH521" s="1706">
        <v>2021</v>
      </c>
      <c r="AI521" s="1706"/>
      <c r="AJ521" s="1706"/>
      <c r="AK521" s="170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9"/>
      <c r="C522" s="1900"/>
      <c r="D522" s="1900"/>
      <c r="E522" s="1900"/>
      <c r="F522" s="1900"/>
      <c r="G522" s="1900"/>
      <c r="H522" s="1901"/>
      <c r="I522" s="94" t="s">
        <v>746</v>
      </c>
      <c r="J522" s="94"/>
      <c r="K522" s="94"/>
      <c r="L522" s="94"/>
      <c r="M522" s="94"/>
      <c r="N522" s="94"/>
      <c r="O522" s="94"/>
      <c r="P522" s="94"/>
      <c r="Q522" s="94"/>
      <c r="R522" s="94"/>
      <c r="S522" s="94"/>
      <c r="T522" s="94"/>
      <c r="U522" s="94"/>
      <c r="V522" s="94"/>
      <c r="W522" s="94"/>
      <c r="X522" s="94"/>
      <c r="Y522" s="94"/>
      <c r="Z522" s="94"/>
      <c r="AA522" s="94"/>
      <c r="AB522" s="94"/>
      <c r="AC522" s="1885">
        <v>12</v>
      </c>
      <c r="AD522" s="1789"/>
      <c r="AE522" s="1789"/>
      <c r="AF522" s="1789"/>
      <c r="AG522" s="79" t="s">
        <v>275</v>
      </c>
      <c r="AH522" s="1706">
        <v>2021</v>
      </c>
      <c r="AI522" s="1706"/>
      <c r="AJ522" s="1706"/>
      <c r="AK522" s="170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96" t="s">
        <v>747</v>
      </c>
      <c r="C523" s="1897"/>
      <c r="D523" s="1897"/>
      <c r="E523" s="1897"/>
      <c r="F523" s="1897"/>
      <c r="G523" s="1897"/>
      <c r="H523" s="1898"/>
      <c r="I523" s="86" t="s">
        <v>744</v>
      </c>
      <c r="J523" s="86"/>
      <c r="K523" s="86"/>
      <c r="L523" s="86"/>
      <c r="M523" s="86"/>
      <c r="N523" s="86"/>
      <c r="O523" s="86"/>
      <c r="P523" s="86"/>
      <c r="Q523" s="86"/>
      <c r="R523" s="86"/>
      <c r="S523" s="86"/>
      <c r="T523" s="86"/>
      <c r="U523" s="86"/>
      <c r="V523" s="86"/>
      <c r="W523" s="86"/>
      <c r="X523" s="86"/>
      <c r="Y523" s="86"/>
      <c r="Z523" s="86"/>
      <c r="AA523" s="86"/>
      <c r="AB523" s="86"/>
      <c r="AC523" s="1834">
        <v>3</v>
      </c>
      <c r="AD523" s="1835"/>
      <c r="AE523" s="1835"/>
      <c r="AF523" s="1835"/>
      <c r="AG523" s="360" t="s">
        <v>275</v>
      </c>
      <c r="AH523" s="1706">
        <v>2021</v>
      </c>
      <c r="AI523" s="1706"/>
      <c r="AJ523" s="1706"/>
      <c r="AK523" s="170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9"/>
      <c r="C524" s="1900"/>
      <c r="D524" s="1900"/>
      <c r="E524" s="1900"/>
      <c r="F524" s="1900"/>
      <c r="G524" s="1900"/>
      <c r="H524" s="1901"/>
      <c r="I524" s="35" t="s">
        <v>745</v>
      </c>
      <c r="J524" s="35"/>
      <c r="K524" s="35"/>
      <c r="L524" s="35"/>
      <c r="M524" s="35"/>
      <c r="N524" s="35"/>
      <c r="O524" s="35"/>
      <c r="P524" s="35"/>
      <c r="Q524" s="35"/>
      <c r="R524" s="35"/>
      <c r="S524" s="35"/>
      <c r="T524" s="35"/>
      <c r="U524" s="35"/>
      <c r="V524" s="35"/>
      <c r="W524" s="35"/>
      <c r="X524" s="35"/>
      <c r="Y524" s="35"/>
      <c r="Z524" s="35"/>
      <c r="AA524" s="35"/>
      <c r="AB524" s="35"/>
      <c r="AC524" s="1885">
        <v>3</v>
      </c>
      <c r="AD524" s="1789"/>
      <c r="AE524" s="1789"/>
      <c r="AF524" s="1789"/>
      <c r="AG524" s="89" t="s">
        <v>275</v>
      </c>
      <c r="AH524" s="1706">
        <v>2021</v>
      </c>
      <c r="AI524" s="1706"/>
      <c r="AJ524" s="1706"/>
      <c r="AK524" s="170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31"/>
      <c r="C525" s="1932"/>
      <c r="D525" s="1932"/>
      <c r="E525" s="1932"/>
      <c r="F525" s="1932"/>
      <c r="G525" s="1932"/>
      <c r="H525" s="1933"/>
      <c r="I525" s="94" t="s">
        <v>746</v>
      </c>
      <c r="J525" s="94"/>
      <c r="K525" s="94"/>
      <c r="L525" s="94"/>
      <c r="M525" s="94"/>
      <c r="N525" s="94"/>
      <c r="O525" s="94"/>
      <c r="P525" s="94"/>
      <c r="Q525" s="94"/>
      <c r="R525" s="94"/>
      <c r="S525" s="94"/>
      <c r="T525" s="94"/>
      <c r="U525" s="94"/>
      <c r="V525" s="94"/>
      <c r="W525" s="94"/>
      <c r="X525" s="94"/>
      <c r="Y525" s="94"/>
      <c r="Z525" s="94"/>
      <c r="AA525" s="94"/>
      <c r="AB525" s="94"/>
      <c r="AC525" s="1885">
        <v>12</v>
      </c>
      <c r="AD525" s="1789"/>
      <c r="AE525" s="1789"/>
      <c r="AF525" s="1789"/>
      <c r="AG525" s="79" t="s">
        <v>275</v>
      </c>
      <c r="AH525" s="1706">
        <v>2021</v>
      </c>
      <c r="AI525" s="1706"/>
      <c r="AJ525" s="1706"/>
      <c r="AK525" s="170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96" t="s">
        <v>748</v>
      </c>
      <c r="C526" s="1897"/>
      <c r="D526" s="1897"/>
      <c r="E526" s="1897"/>
      <c r="F526" s="1897"/>
      <c r="G526" s="1897"/>
      <c r="H526" s="1898"/>
      <c r="I526" s="85" t="s">
        <v>749</v>
      </c>
      <c r="J526" s="86"/>
      <c r="K526" s="86"/>
      <c r="L526" s="86"/>
      <c r="M526" s="86"/>
      <c r="N526" s="86"/>
      <c r="O526" s="1670" t="s">
        <v>2415</v>
      </c>
      <c r="P526" s="1671"/>
      <c r="Q526" s="1671"/>
      <c r="R526" s="1671"/>
      <c r="S526" s="1671"/>
      <c r="T526" s="1671"/>
      <c r="U526" s="1671"/>
      <c r="V526" s="1671"/>
      <c r="W526" s="1671"/>
      <c r="X526" s="1671"/>
      <c r="Y526" s="1671"/>
      <c r="Z526" s="1671"/>
      <c r="AA526" s="1671"/>
      <c r="AB526" s="108"/>
      <c r="AC526" s="1834" t="s">
        <v>135</v>
      </c>
      <c r="AD526" s="1835"/>
      <c r="AE526" s="1835"/>
      <c r="AF526" s="1835"/>
      <c r="AG526" s="360" t="s">
        <v>275</v>
      </c>
      <c r="AH526" s="1706"/>
      <c r="AI526" s="1706"/>
      <c r="AJ526" s="1706"/>
      <c r="AK526" s="170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9"/>
      <c r="C527" s="1900"/>
      <c r="D527" s="1900"/>
      <c r="E527" s="1900"/>
      <c r="F527" s="1900"/>
      <c r="G527" s="1900"/>
      <c r="H527" s="1901"/>
      <c r="I527" s="317" t="s">
        <v>750</v>
      </c>
      <c r="J527" s="35"/>
      <c r="K527" s="35"/>
      <c r="L527" s="35"/>
      <c r="M527" s="35"/>
      <c r="N527" s="35"/>
      <c r="O527" s="35"/>
      <c r="P527" s="35"/>
      <c r="Q527" s="35"/>
      <c r="R527" s="35"/>
      <c r="S527" s="35"/>
      <c r="T527" s="35"/>
      <c r="U527" s="35"/>
      <c r="V527" s="35"/>
      <c r="W527" s="35"/>
      <c r="X527" s="35"/>
      <c r="Y527" s="35"/>
      <c r="Z527" s="35"/>
      <c r="AA527" s="35"/>
      <c r="AB527" s="115"/>
      <c r="AC527" s="1885">
        <v>11</v>
      </c>
      <c r="AD527" s="1789"/>
      <c r="AE527" s="1789"/>
      <c r="AF527" s="1789"/>
      <c r="AG527" s="89" t="s">
        <v>275</v>
      </c>
      <c r="AH527" s="1706">
        <v>2019</v>
      </c>
      <c r="AI527" s="1706"/>
      <c r="AJ527" s="1706"/>
      <c r="AK527" s="170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9"/>
      <c r="C528" s="1900"/>
      <c r="D528" s="1900"/>
      <c r="E528" s="1900"/>
      <c r="F528" s="1900"/>
      <c r="G528" s="1900"/>
      <c r="H528" s="1901"/>
      <c r="I528" s="93" t="s">
        <v>751</v>
      </c>
      <c r="J528" s="94"/>
      <c r="K528" s="94"/>
      <c r="L528" s="94"/>
      <c r="M528" s="94"/>
      <c r="N528" s="94"/>
      <c r="O528" s="94"/>
      <c r="P528" s="94"/>
      <c r="Q528" s="94"/>
      <c r="R528" s="94"/>
      <c r="S528" s="94"/>
      <c r="T528" s="94"/>
      <c r="U528" s="94"/>
      <c r="V528" s="94"/>
      <c r="W528" s="94"/>
      <c r="X528" s="94"/>
      <c r="Y528" s="94"/>
      <c r="Z528" s="94"/>
      <c r="AA528" s="94"/>
      <c r="AB528" s="95"/>
      <c r="AC528" s="1885">
        <v>2</v>
      </c>
      <c r="AD528" s="1789"/>
      <c r="AE528" s="1789"/>
      <c r="AF528" s="1789"/>
      <c r="AG528" s="79" t="s">
        <v>275</v>
      </c>
      <c r="AH528" s="1706">
        <v>2020</v>
      </c>
      <c r="AI528" s="1706"/>
      <c r="AJ528" s="1706"/>
      <c r="AK528" s="170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9"/>
      <c r="C529" s="1900"/>
      <c r="D529" s="1900"/>
      <c r="E529" s="1900"/>
      <c r="F529" s="1900"/>
      <c r="G529" s="1900"/>
      <c r="H529" s="1901"/>
      <c r="I529" s="86" t="s">
        <v>752</v>
      </c>
      <c r="J529" s="86"/>
      <c r="K529" s="86"/>
      <c r="L529" s="86"/>
      <c r="M529" s="86"/>
      <c r="N529" s="86"/>
      <c r="O529" s="1662" t="s">
        <v>620</v>
      </c>
      <c r="P529" s="1662"/>
      <c r="Q529" s="1662"/>
      <c r="R529" s="1662"/>
      <c r="S529" s="1662"/>
      <c r="T529" s="1662"/>
      <c r="U529" s="1662"/>
      <c r="V529" s="1662"/>
      <c r="W529" s="1662"/>
      <c r="X529" s="1662"/>
      <c r="Y529" s="1662"/>
      <c r="Z529" s="1662"/>
      <c r="AA529" s="1662"/>
      <c r="AC529" s="1885" t="s">
        <v>135</v>
      </c>
      <c r="AD529" s="1789"/>
      <c r="AE529" s="1789"/>
      <c r="AF529" s="1789"/>
      <c r="AG529" s="89" t="s">
        <v>275</v>
      </c>
      <c r="AH529" s="1706"/>
      <c r="AI529" s="1706"/>
      <c r="AJ529" s="1706"/>
      <c r="AK529" s="170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9"/>
      <c r="C530" s="1900"/>
      <c r="D530" s="1900"/>
      <c r="E530" s="1900"/>
      <c r="F530" s="1900"/>
      <c r="G530" s="1900"/>
      <c r="H530" s="1901"/>
      <c r="I530" s="35" t="s">
        <v>750</v>
      </c>
      <c r="J530" s="35"/>
      <c r="K530" s="35"/>
      <c r="L530" s="35"/>
      <c r="M530" s="35"/>
      <c r="N530" s="35"/>
      <c r="O530" s="35"/>
      <c r="P530" s="35"/>
      <c r="Q530" s="35"/>
      <c r="R530" s="35"/>
      <c r="S530" s="35"/>
      <c r="T530" s="35"/>
      <c r="U530" s="35"/>
      <c r="V530" s="35"/>
      <c r="W530" s="35"/>
      <c r="X530" s="35"/>
      <c r="Y530" s="35"/>
      <c r="AC530" s="1885" t="s">
        <v>135</v>
      </c>
      <c r="AD530" s="1789"/>
      <c r="AE530" s="1789"/>
      <c r="AF530" s="1789"/>
      <c r="AG530" s="89" t="s">
        <v>275</v>
      </c>
      <c r="AH530" s="1706"/>
      <c r="AI530" s="1706"/>
      <c r="AJ530" s="1706"/>
      <c r="AK530" s="170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9"/>
      <c r="C531" s="1900"/>
      <c r="D531" s="1900"/>
      <c r="E531" s="1900"/>
      <c r="F531" s="1900"/>
      <c r="G531" s="1900"/>
      <c r="H531" s="1901"/>
      <c r="I531" s="94" t="s">
        <v>751</v>
      </c>
      <c r="J531" s="94"/>
      <c r="K531" s="94"/>
      <c r="L531" s="94"/>
      <c r="M531" s="94"/>
      <c r="N531" s="94"/>
      <c r="O531" s="94"/>
      <c r="P531" s="94"/>
      <c r="Q531" s="94"/>
      <c r="R531" s="94"/>
      <c r="S531" s="94"/>
      <c r="T531" s="94"/>
      <c r="U531" s="94"/>
      <c r="V531" s="94"/>
      <c r="W531" s="94"/>
      <c r="X531" s="94"/>
      <c r="Y531" s="94"/>
      <c r="Z531" s="94"/>
      <c r="AA531" s="94"/>
      <c r="AB531" s="94"/>
      <c r="AC531" s="1885" t="s">
        <v>135</v>
      </c>
      <c r="AD531" s="1789"/>
      <c r="AE531" s="1789"/>
      <c r="AF531" s="1789"/>
      <c r="AG531" s="79" t="s">
        <v>275</v>
      </c>
      <c r="AH531" s="1706"/>
      <c r="AI531" s="1706"/>
      <c r="AJ531" s="1706"/>
      <c r="AK531" s="170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9"/>
      <c r="C532" s="1900"/>
      <c r="D532" s="1900"/>
      <c r="E532" s="1900"/>
      <c r="F532" s="1900"/>
      <c r="G532" s="1900"/>
      <c r="H532" s="1901"/>
      <c r="I532" s="86" t="s">
        <v>752</v>
      </c>
      <c r="J532" s="86"/>
      <c r="K532" s="86"/>
      <c r="L532" s="86"/>
      <c r="M532" s="86"/>
      <c r="N532" s="86"/>
      <c r="O532" s="1662" t="s">
        <v>620</v>
      </c>
      <c r="P532" s="1662"/>
      <c r="Q532" s="1662"/>
      <c r="R532" s="1662"/>
      <c r="S532" s="1662"/>
      <c r="T532" s="1662"/>
      <c r="U532" s="1662"/>
      <c r="V532" s="1662"/>
      <c r="W532" s="1662"/>
      <c r="X532" s="1662"/>
      <c r="Y532" s="1662"/>
      <c r="Z532" s="1662"/>
      <c r="AA532" s="1662"/>
      <c r="AC532" s="1885" t="s">
        <v>135</v>
      </c>
      <c r="AD532" s="1789"/>
      <c r="AE532" s="1789"/>
      <c r="AF532" s="1789"/>
      <c r="AG532" s="89" t="s">
        <v>275</v>
      </c>
      <c r="AH532" s="1706"/>
      <c r="AI532" s="1706"/>
      <c r="AJ532" s="1706"/>
      <c r="AK532" s="170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9"/>
      <c r="C533" s="1900"/>
      <c r="D533" s="1900"/>
      <c r="E533" s="1900"/>
      <c r="F533" s="1900"/>
      <c r="G533" s="1900"/>
      <c r="H533" s="1901"/>
      <c r="I533" s="35" t="s">
        <v>750</v>
      </c>
      <c r="J533" s="35"/>
      <c r="K533" s="35"/>
      <c r="L533" s="35"/>
      <c r="M533" s="35"/>
      <c r="N533" s="35"/>
      <c r="O533" s="35"/>
      <c r="P533" s="35"/>
      <c r="Q533" s="35"/>
      <c r="R533" s="35"/>
      <c r="S533" s="35"/>
      <c r="T533" s="35"/>
      <c r="U533" s="35"/>
      <c r="V533" s="35"/>
      <c r="W533" s="35"/>
      <c r="X533" s="35"/>
      <c r="Y533" s="35"/>
      <c r="AC533" s="1885" t="s">
        <v>135</v>
      </c>
      <c r="AD533" s="1789"/>
      <c r="AE533" s="1789"/>
      <c r="AF533" s="1789"/>
      <c r="AG533" s="89" t="s">
        <v>275</v>
      </c>
      <c r="AH533" s="1706"/>
      <c r="AI533" s="1706"/>
      <c r="AJ533" s="1706"/>
      <c r="AK533" s="170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9"/>
      <c r="C534" s="1900"/>
      <c r="D534" s="1900"/>
      <c r="E534" s="1900"/>
      <c r="F534" s="1900"/>
      <c r="G534" s="1900"/>
      <c r="H534" s="1901"/>
      <c r="I534" s="94" t="s">
        <v>751</v>
      </c>
      <c r="J534" s="94"/>
      <c r="K534" s="94"/>
      <c r="L534" s="94"/>
      <c r="M534" s="94"/>
      <c r="N534" s="94"/>
      <c r="O534" s="94"/>
      <c r="P534" s="94"/>
      <c r="Q534" s="94"/>
      <c r="R534" s="94"/>
      <c r="S534" s="94"/>
      <c r="T534" s="94"/>
      <c r="U534" s="94"/>
      <c r="V534" s="94"/>
      <c r="W534" s="94"/>
      <c r="X534" s="94"/>
      <c r="Y534" s="94"/>
      <c r="Z534" s="94"/>
      <c r="AA534" s="94"/>
      <c r="AB534" s="94"/>
      <c r="AC534" s="1885" t="s">
        <v>135</v>
      </c>
      <c r="AD534" s="1789"/>
      <c r="AE534" s="1789"/>
      <c r="AF534" s="1789"/>
      <c r="AG534" s="79" t="s">
        <v>275</v>
      </c>
      <c r="AH534" s="1706"/>
      <c r="AI534" s="1706"/>
      <c r="AJ534" s="1706"/>
      <c r="AK534" s="170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9"/>
      <c r="C535" s="1900"/>
      <c r="D535" s="1900"/>
      <c r="E535" s="1900"/>
      <c r="F535" s="1900"/>
      <c r="G535" s="1900"/>
      <c r="H535" s="1901"/>
      <c r="I535" s="86" t="s">
        <v>752</v>
      </c>
      <c r="J535" s="86"/>
      <c r="K535" s="86"/>
      <c r="L535" s="86"/>
      <c r="M535" s="86"/>
      <c r="N535" s="86"/>
      <c r="O535" s="1662" t="s">
        <v>620</v>
      </c>
      <c r="P535" s="1662"/>
      <c r="Q535" s="1662"/>
      <c r="R535" s="1662"/>
      <c r="S535" s="1662"/>
      <c r="T535" s="1662"/>
      <c r="U535" s="1662"/>
      <c r="V535" s="1662"/>
      <c r="W535" s="1662"/>
      <c r="X535" s="1662"/>
      <c r="Y535" s="1662"/>
      <c r="Z535" s="1662"/>
      <c r="AA535" s="1662"/>
      <c r="AC535" s="1885" t="s">
        <v>135</v>
      </c>
      <c r="AD535" s="1789"/>
      <c r="AE535" s="1789"/>
      <c r="AF535" s="1789"/>
      <c r="AG535" s="89" t="s">
        <v>275</v>
      </c>
      <c r="AH535" s="1706"/>
      <c r="AI535" s="1706"/>
      <c r="AJ535" s="1706"/>
      <c r="AK535" s="170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9"/>
      <c r="C536" s="1900"/>
      <c r="D536" s="1900"/>
      <c r="E536" s="1900"/>
      <c r="F536" s="1900"/>
      <c r="G536" s="1900"/>
      <c r="H536" s="1901"/>
      <c r="I536" s="35" t="s">
        <v>750</v>
      </c>
      <c r="J536" s="35"/>
      <c r="K536" s="35"/>
      <c r="L536" s="35"/>
      <c r="M536" s="35"/>
      <c r="N536" s="35"/>
      <c r="O536" s="35"/>
      <c r="P536" s="35"/>
      <c r="Q536" s="35"/>
      <c r="R536" s="35"/>
      <c r="S536" s="35"/>
      <c r="T536" s="35"/>
      <c r="U536" s="35"/>
      <c r="V536" s="35"/>
      <c r="W536" s="35"/>
      <c r="X536" s="35"/>
      <c r="Y536" s="35"/>
      <c r="AC536" s="1885" t="s">
        <v>135</v>
      </c>
      <c r="AD536" s="1789"/>
      <c r="AE536" s="1789"/>
      <c r="AF536" s="1789"/>
      <c r="AG536" s="89" t="s">
        <v>275</v>
      </c>
      <c r="AH536" s="1706"/>
      <c r="AI536" s="1706"/>
      <c r="AJ536" s="1706"/>
      <c r="AK536" s="170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9"/>
      <c r="C537" s="1900"/>
      <c r="D537" s="1900"/>
      <c r="E537" s="1900"/>
      <c r="F537" s="1900"/>
      <c r="G537" s="1900"/>
      <c r="H537" s="1901"/>
      <c r="I537" s="94" t="s">
        <v>751</v>
      </c>
      <c r="J537" s="94"/>
      <c r="K537" s="94"/>
      <c r="L537" s="94"/>
      <c r="M537" s="94"/>
      <c r="N537" s="94"/>
      <c r="O537" s="94"/>
      <c r="P537" s="94"/>
      <c r="Q537" s="94"/>
      <c r="R537" s="94"/>
      <c r="S537" s="94"/>
      <c r="T537" s="94"/>
      <c r="U537" s="94"/>
      <c r="V537" s="94"/>
      <c r="W537" s="94"/>
      <c r="X537" s="94"/>
      <c r="Y537" s="94"/>
      <c r="Z537" s="94"/>
      <c r="AA537" s="94"/>
      <c r="AB537" s="94"/>
      <c r="AC537" s="1885" t="s">
        <v>135</v>
      </c>
      <c r="AD537" s="1789"/>
      <c r="AE537" s="1789"/>
      <c r="AF537" s="1789"/>
      <c r="AG537" s="79" t="s">
        <v>275</v>
      </c>
      <c r="AH537" s="1706"/>
      <c r="AI537" s="1706"/>
      <c r="AJ537" s="1706"/>
      <c r="AK537" s="170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9"/>
      <c r="C538" s="1900"/>
      <c r="D538" s="1900"/>
      <c r="E538" s="1900"/>
      <c r="F538" s="1900"/>
      <c r="G538" s="1900"/>
      <c r="H538" s="1901"/>
      <c r="I538" s="86" t="s">
        <v>752</v>
      </c>
      <c r="J538" s="86"/>
      <c r="K538" s="86"/>
      <c r="L538" s="86"/>
      <c r="M538" s="86"/>
      <c r="N538" s="86"/>
      <c r="O538" s="1662" t="s">
        <v>620</v>
      </c>
      <c r="P538" s="1662"/>
      <c r="Q538" s="1662"/>
      <c r="R538" s="1662"/>
      <c r="S538" s="1662"/>
      <c r="T538" s="1662"/>
      <c r="U538" s="1662"/>
      <c r="V538" s="1662"/>
      <c r="W538" s="1662"/>
      <c r="X538" s="1662"/>
      <c r="Y538" s="1662"/>
      <c r="Z538" s="1662"/>
      <c r="AA538" s="1662"/>
      <c r="AC538" s="1885" t="s">
        <v>135</v>
      </c>
      <c r="AD538" s="1789"/>
      <c r="AE538" s="1789"/>
      <c r="AF538" s="1789"/>
      <c r="AG538" s="89" t="s">
        <v>275</v>
      </c>
      <c r="AH538" s="1706"/>
      <c r="AI538" s="1706"/>
      <c r="AJ538" s="1706"/>
      <c r="AK538" s="170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9"/>
      <c r="C539" s="1900"/>
      <c r="D539" s="1900"/>
      <c r="E539" s="1900"/>
      <c r="F539" s="1900"/>
      <c r="G539" s="1900"/>
      <c r="H539" s="1901"/>
      <c r="I539" s="35" t="s">
        <v>750</v>
      </c>
      <c r="J539" s="35"/>
      <c r="K539" s="35"/>
      <c r="L539" s="35"/>
      <c r="M539" s="35"/>
      <c r="N539" s="35"/>
      <c r="O539" s="35"/>
      <c r="P539" s="35"/>
      <c r="Q539" s="35"/>
      <c r="R539" s="35"/>
      <c r="S539" s="35"/>
      <c r="T539" s="35"/>
      <c r="U539" s="35"/>
      <c r="V539" s="35"/>
      <c r="W539" s="35"/>
      <c r="X539" s="35"/>
      <c r="Y539" s="35"/>
      <c r="AC539" s="1885" t="s">
        <v>135</v>
      </c>
      <c r="AD539" s="1789"/>
      <c r="AE539" s="1789"/>
      <c r="AF539" s="1789"/>
      <c r="AG539" s="79" t="s">
        <v>275</v>
      </c>
      <c r="AH539" s="1706"/>
      <c r="AI539" s="1706"/>
      <c r="AJ539" s="1706"/>
      <c r="AK539" s="170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9"/>
      <c r="C540" s="1900"/>
      <c r="D540" s="1900"/>
      <c r="E540" s="1900"/>
      <c r="F540" s="1900"/>
      <c r="G540" s="1900"/>
      <c r="H540" s="1901"/>
      <c r="I540" s="94" t="s">
        <v>751</v>
      </c>
      <c r="J540" s="94"/>
      <c r="K540" s="94"/>
      <c r="L540" s="94"/>
      <c r="M540" s="94"/>
      <c r="N540" s="94"/>
      <c r="O540" s="94"/>
      <c r="P540" s="94"/>
      <c r="Q540" s="94"/>
      <c r="R540" s="94"/>
      <c r="S540" s="94"/>
      <c r="T540" s="94"/>
      <c r="U540" s="94"/>
      <c r="V540" s="94"/>
      <c r="W540" s="94"/>
      <c r="X540" s="94"/>
      <c r="Y540" s="94"/>
      <c r="Z540" s="94"/>
      <c r="AA540" s="94"/>
      <c r="AB540" s="94"/>
      <c r="AC540" s="1885" t="s">
        <v>135</v>
      </c>
      <c r="AD540" s="1789"/>
      <c r="AE540" s="1789"/>
      <c r="AF540" s="1789"/>
      <c r="AG540" s="89" t="s">
        <v>275</v>
      </c>
      <c r="AH540" s="1706"/>
      <c r="AI540" s="1706"/>
      <c r="AJ540" s="1706"/>
      <c r="AK540" s="170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9"/>
      <c r="C541" s="1900"/>
      <c r="D541" s="1900"/>
      <c r="E541" s="1900"/>
      <c r="F541" s="1900"/>
      <c r="G541" s="1900"/>
      <c r="H541" s="1901"/>
      <c r="I541" s="86" t="s">
        <v>752</v>
      </c>
      <c r="J541" s="86"/>
      <c r="K541" s="86"/>
      <c r="L541" s="86"/>
      <c r="M541" s="86"/>
      <c r="N541" s="86"/>
      <c r="O541" s="1662" t="s">
        <v>620</v>
      </c>
      <c r="P541" s="1662"/>
      <c r="Q541" s="1662"/>
      <c r="R541" s="1662"/>
      <c r="S541" s="1662"/>
      <c r="T541" s="1662"/>
      <c r="U541" s="1662"/>
      <c r="V541" s="1662"/>
      <c r="W541" s="1662"/>
      <c r="X541" s="1662"/>
      <c r="Y541" s="1662"/>
      <c r="Z541" s="1662"/>
      <c r="AA541" s="1662"/>
      <c r="AC541" s="1885" t="s">
        <v>135</v>
      </c>
      <c r="AD541" s="1789"/>
      <c r="AE541" s="1789"/>
      <c r="AF541" s="1789"/>
      <c r="AG541" s="79" t="s">
        <v>275</v>
      </c>
      <c r="AH541" s="1706"/>
      <c r="AI541" s="1706"/>
      <c r="AJ541" s="1706"/>
      <c r="AK541" s="170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9"/>
      <c r="C542" s="1900"/>
      <c r="D542" s="1900"/>
      <c r="E542" s="1900"/>
      <c r="F542" s="1900"/>
      <c r="G542" s="1900"/>
      <c r="H542" s="1901"/>
      <c r="I542" s="35" t="s">
        <v>750</v>
      </c>
      <c r="J542" s="35"/>
      <c r="K542" s="35"/>
      <c r="L542" s="35"/>
      <c r="M542" s="35"/>
      <c r="N542" s="35"/>
      <c r="O542" s="35"/>
      <c r="P542" s="35"/>
      <c r="Q542" s="35"/>
      <c r="R542" s="35"/>
      <c r="S542" s="35"/>
      <c r="T542" s="35"/>
      <c r="U542" s="35"/>
      <c r="V542" s="35"/>
      <c r="W542" s="35"/>
      <c r="X542" s="35"/>
      <c r="Y542" s="35"/>
      <c r="AC542" s="1885" t="s">
        <v>135</v>
      </c>
      <c r="AD542" s="1789"/>
      <c r="AE542" s="1789"/>
      <c r="AF542" s="1789"/>
      <c r="AG542" s="89" t="s">
        <v>275</v>
      </c>
      <c r="AH542" s="1706"/>
      <c r="AI542" s="1706"/>
      <c r="AJ542" s="1706"/>
      <c r="AK542" s="170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9"/>
      <c r="C543" s="1900"/>
      <c r="D543" s="1900"/>
      <c r="E543" s="1900"/>
      <c r="F543" s="1900"/>
      <c r="G543" s="1900"/>
      <c r="H543" s="1901"/>
      <c r="I543" s="94" t="s">
        <v>751</v>
      </c>
      <c r="J543" s="94"/>
      <c r="K543" s="94"/>
      <c r="L543" s="94"/>
      <c r="M543" s="94"/>
      <c r="N543" s="94"/>
      <c r="O543" s="94"/>
      <c r="P543" s="94"/>
      <c r="Q543" s="94"/>
      <c r="R543" s="94"/>
      <c r="S543" s="94"/>
      <c r="T543" s="94"/>
      <c r="U543" s="94"/>
      <c r="V543" s="94"/>
      <c r="W543" s="94"/>
      <c r="X543" s="94"/>
      <c r="Y543" s="94"/>
      <c r="Z543" s="94"/>
      <c r="AA543" s="94"/>
      <c r="AB543" s="94"/>
      <c r="AC543" s="1885" t="s">
        <v>135</v>
      </c>
      <c r="AD543" s="1789"/>
      <c r="AE543" s="1789"/>
      <c r="AF543" s="1789"/>
      <c r="AG543" s="79" t="s">
        <v>275</v>
      </c>
      <c r="AH543" s="1706"/>
      <c r="AI543" s="1706"/>
      <c r="AJ543" s="1706"/>
      <c r="AK543" s="170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9"/>
      <c r="C544" s="1900"/>
      <c r="D544" s="1900"/>
      <c r="E544" s="1900"/>
      <c r="F544" s="1900"/>
      <c r="G544" s="1900"/>
      <c r="H544" s="1901"/>
      <c r="I544" s="86" t="s">
        <v>800</v>
      </c>
      <c r="J544" s="86"/>
      <c r="K544" s="86"/>
      <c r="L544" s="86"/>
      <c r="M544" s="86"/>
      <c r="N544" s="86"/>
      <c r="O544" s="86"/>
      <c r="P544" s="86"/>
      <c r="Q544" s="86"/>
      <c r="R544" s="86"/>
      <c r="S544" s="86"/>
      <c r="T544" s="86"/>
      <c r="U544" s="86"/>
      <c r="V544" s="86"/>
      <c r="W544" s="86"/>
      <c r="X544" s="35"/>
      <c r="Y544" s="35"/>
      <c r="AC544" s="1885">
        <v>11</v>
      </c>
      <c r="AD544" s="1789"/>
      <c r="AE544" s="1789"/>
      <c r="AF544" s="1789"/>
      <c r="AG544" s="79" t="s">
        <v>275</v>
      </c>
      <c r="AH544" s="1706">
        <v>2021</v>
      </c>
      <c r="AI544" s="1706"/>
      <c r="AJ544" s="1706"/>
      <c r="AK544" s="170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9"/>
      <c r="C545" s="1900"/>
      <c r="D545" s="1900"/>
      <c r="E545" s="1900"/>
      <c r="F545" s="1900"/>
      <c r="G545" s="1900"/>
      <c r="H545" s="1901"/>
      <c r="I545" s="35" t="s">
        <v>801</v>
      </c>
      <c r="J545" s="35"/>
      <c r="K545" s="35"/>
      <c r="L545" s="35"/>
      <c r="M545" s="35"/>
      <c r="N545" s="35"/>
      <c r="O545" s="35"/>
      <c r="P545" s="35"/>
      <c r="Q545" s="35"/>
      <c r="R545" s="35"/>
      <c r="S545" s="35"/>
      <c r="T545" s="35"/>
      <c r="U545" s="35"/>
      <c r="V545" s="35"/>
      <c r="W545" s="35"/>
      <c r="X545" s="35"/>
      <c r="Y545" s="35"/>
      <c r="AC545" s="1885">
        <v>11</v>
      </c>
      <c r="AD545" s="1789"/>
      <c r="AE545" s="1789"/>
      <c r="AF545" s="1789"/>
      <c r="AG545" s="89" t="s">
        <v>275</v>
      </c>
      <c r="AH545" s="1706">
        <v>2021</v>
      </c>
      <c r="AI545" s="1706"/>
      <c r="AJ545" s="1706"/>
      <c r="AK545" s="170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9"/>
      <c r="C546" s="1900"/>
      <c r="D546" s="1900"/>
      <c r="E546" s="1900"/>
      <c r="F546" s="1900"/>
      <c r="G546" s="1900"/>
      <c r="H546" s="1901"/>
      <c r="I546" s="35" t="s">
        <v>802</v>
      </c>
      <c r="J546" s="35"/>
      <c r="K546" s="35"/>
      <c r="L546" s="35"/>
      <c r="M546" s="35"/>
      <c r="N546" s="35"/>
      <c r="O546" s="35"/>
      <c r="P546" s="35"/>
      <c r="Q546" s="35"/>
      <c r="R546" s="35"/>
      <c r="S546" s="35"/>
      <c r="T546" s="35"/>
      <c r="U546" s="35"/>
      <c r="V546" s="35"/>
      <c r="W546" s="35"/>
      <c r="X546" s="35"/>
      <c r="Y546" s="35"/>
      <c r="AC546" s="1885">
        <v>9</v>
      </c>
      <c r="AD546" s="1789"/>
      <c r="AE546" s="1789"/>
      <c r="AF546" s="1789"/>
      <c r="AG546" s="79" t="s">
        <v>275</v>
      </c>
      <c r="AH546" s="1706">
        <v>2023</v>
      </c>
      <c r="AI546" s="1706"/>
      <c r="AJ546" s="1706"/>
      <c r="AK546" s="170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9"/>
      <c r="C547" s="1900"/>
      <c r="D547" s="1900"/>
      <c r="E547" s="1900"/>
      <c r="F547" s="1900"/>
      <c r="G547" s="1900"/>
      <c r="H547" s="1901"/>
      <c r="I547" s="35" t="s">
        <v>803</v>
      </c>
      <c r="J547" s="35"/>
      <c r="K547" s="35"/>
      <c r="L547" s="35"/>
      <c r="M547" s="35"/>
      <c r="N547" s="35"/>
      <c r="O547" s="35"/>
      <c r="P547" s="35"/>
      <c r="Q547" s="35"/>
      <c r="R547" s="35"/>
      <c r="S547" s="35"/>
      <c r="T547" s="35"/>
      <c r="U547" s="35"/>
      <c r="V547" s="35"/>
      <c r="W547" s="35"/>
      <c r="X547" s="35"/>
      <c r="Y547" s="35"/>
      <c r="AC547" s="1885">
        <v>9</v>
      </c>
      <c r="AD547" s="1789"/>
      <c r="AE547" s="1789"/>
      <c r="AF547" s="1789"/>
      <c r="AG547" s="79" t="s">
        <v>275</v>
      </c>
      <c r="AH547" s="1706">
        <v>2023</v>
      </c>
      <c r="AI547" s="1706"/>
      <c r="AJ547" s="1706"/>
      <c r="AK547" s="170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31"/>
      <c r="C548" s="1932"/>
      <c r="D548" s="1932"/>
      <c r="E548" s="1932"/>
      <c r="F548" s="1932"/>
      <c r="G548" s="1932"/>
      <c r="H548" s="1933"/>
      <c r="I548" s="94" t="s">
        <v>1518</v>
      </c>
      <c r="J548" s="94"/>
      <c r="K548" s="94"/>
      <c r="L548" s="94"/>
      <c r="M548" s="94"/>
      <c r="N548" s="94"/>
      <c r="O548" s="94"/>
      <c r="P548" s="94"/>
      <c r="Q548" s="94"/>
      <c r="R548" s="94"/>
      <c r="S548" s="94"/>
      <c r="T548" s="94"/>
      <c r="U548" s="94"/>
      <c r="V548" s="94"/>
      <c r="W548" s="94"/>
      <c r="X548" s="94"/>
      <c r="Y548" s="94"/>
      <c r="Z548" s="94"/>
      <c r="AA548" s="94"/>
      <c r="AB548" s="94"/>
      <c r="AC548" s="1885">
        <v>12</v>
      </c>
      <c r="AD548" s="1789"/>
      <c r="AE548" s="1789"/>
      <c r="AF548" s="1789"/>
      <c r="AG548" s="79" t="s">
        <v>275</v>
      </c>
      <c r="AH548" s="1706">
        <v>2023</v>
      </c>
      <c r="AI548" s="1706"/>
      <c r="AJ548" s="1706"/>
      <c r="AK548" s="170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5" t="s">
        <v>546</v>
      </c>
      <c r="B550" s="1515"/>
      <c r="C550" s="1515"/>
      <c r="D550" s="1515"/>
      <c r="E550" s="1515"/>
      <c r="F550" s="1515"/>
      <c r="G550" s="1515"/>
      <c r="H550" s="1515"/>
      <c r="I550" s="1515"/>
      <c r="J550" s="1515"/>
      <c r="K550" s="1515"/>
      <c r="L550" s="1515"/>
      <c r="M550" s="1515"/>
      <c r="N550" s="1515"/>
      <c r="O550" s="1515"/>
      <c r="P550" s="1515"/>
      <c r="Q550" s="1515"/>
      <c r="R550" s="1515"/>
      <c r="S550" s="1515"/>
      <c r="T550" s="1515"/>
      <c r="U550" s="1515"/>
      <c r="V550" s="1515"/>
      <c r="W550" s="1515"/>
      <c r="X550" s="1515"/>
      <c r="Y550" s="1515"/>
      <c r="Z550" s="1515"/>
      <c r="AA550" s="1515"/>
      <c r="AB550" s="1515"/>
      <c r="AC550" s="1515"/>
      <c r="AD550" s="1515"/>
      <c r="AE550" s="1515"/>
      <c r="AF550" s="1515"/>
      <c r="AG550" s="1515"/>
      <c r="AH550" s="1515"/>
      <c r="AI550" s="1515"/>
      <c r="AJ550" s="1515"/>
      <c r="AK550" s="1515"/>
      <c r="AL550" s="1515"/>
      <c r="AM550" s="1515"/>
      <c r="AN550" s="1515"/>
      <c r="AO550" s="1515"/>
      <c r="AP550" s="1515"/>
      <c r="AQ550" s="1515"/>
      <c r="AR550" s="1515"/>
      <c r="AS550" s="151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5"/>
      <c r="B551" s="1515"/>
      <c r="C551" s="1515"/>
      <c r="D551" s="1515"/>
      <c r="E551" s="1515"/>
      <c r="F551" s="1515"/>
      <c r="G551" s="1515"/>
      <c r="H551" s="1515"/>
      <c r="I551" s="1515"/>
      <c r="J551" s="1515"/>
      <c r="K551" s="1515"/>
      <c r="L551" s="1515"/>
      <c r="M551" s="1515"/>
      <c r="N551" s="1515"/>
      <c r="O551" s="1515"/>
      <c r="P551" s="1515"/>
      <c r="Q551" s="1515"/>
      <c r="R551" s="1515"/>
      <c r="S551" s="1515"/>
      <c r="T551" s="1515"/>
      <c r="U551" s="1515"/>
      <c r="V551" s="1515"/>
      <c r="W551" s="1515"/>
      <c r="X551" s="1515"/>
      <c r="Y551" s="1515"/>
      <c r="Z551" s="1515"/>
      <c r="AA551" s="1515"/>
      <c r="AB551" s="1515"/>
      <c r="AC551" s="1515"/>
      <c r="AD551" s="1515"/>
      <c r="AE551" s="1515"/>
      <c r="AF551" s="1515"/>
      <c r="AG551" s="1515"/>
      <c r="AH551" s="1515"/>
      <c r="AI551" s="1515"/>
      <c r="AJ551" s="1515"/>
      <c r="AK551" s="1515"/>
      <c r="AL551" s="1515"/>
      <c r="AM551" s="1515"/>
      <c r="AN551" s="1515"/>
      <c r="AO551" s="1515"/>
      <c r="AP551" s="1515"/>
      <c r="AQ551" s="1515"/>
      <c r="AR551" s="1515"/>
      <c r="AS551" s="151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55" t="s">
        <v>805</v>
      </c>
      <c r="C557" s="1828"/>
      <c r="D557" s="1828"/>
      <c r="E557" s="1828"/>
      <c r="F557" s="1828"/>
      <c r="G557" s="1828"/>
      <c r="H557" s="1828"/>
      <c r="I557" s="1828"/>
      <c r="J557" s="1828"/>
      <c r="K557" s="1828"/>
      <c r="L557" s="1828"/>
      <c r="M557" s="1828"/>
      <c r="N557" s="1828"/>
      <c r="O557" s="1828"/>
      <c r="P557" s="1954"/>
      <c r="Q557" s="2055" t="s">
        <v>488</v>
      </c>
      <c r="R557" s="2056"/>
      <c r="S557" s="2057"/>
      <c r="T557" s="2055" t="s">
        <v>2288</v>
      </c>
      <c r="U557" s="2056"/>
      <c r="V557" s="2057"/>
      <c r="W557" s="2055" t="s">
        <v>806</v>
      </c>
      <c r="X557" s="2056"/>
      <c r="Y557" s="2057"/>
      <c r="Z557" s="2055" t="s">
        <v>2293</v>
      </c>
      <c r="AA557" s="2056"/>
      <c r="AB557" s="2056"/>
      <c r="AC557" s="2056"/>
      <c r="AD557" s="2056"/>
      <c r="AE557" s="2055" t="s">
        <v>2290</v>
      </c>
      <c r="AF557" s="2056"/>
      <c r="AG557" s="2056"/>
      <c r="AH557" s="2057"/>
      <c r="AI557" s="2055" t="s">
        <v>2294</v>
      </c>
      <c r="AJ557" s="2056"/>
      <c r="AK557" s="2056"/>
      <c r="AL557" s="2057"/>
      <c r="AM557" s="2055" t="s">
        <v>807</v>
      </c>
      <c r="AN557" s="2056"/>
      <c r="AO557" s="2056"/>
      <c r="AP557" s="2056"/>
      <c r="AQ557" s="2056"/>
      <c r="AR557" s="2056"/>
      <c r="AS557" s="205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1002</v>
      </c>
      <c r="C558" s="1670" t="s">
        <v>2416</v>
      </c>
      <c r="D558" s="1670"/>
      <c r="E558" s="1670"/>
      <c r="F558" s="1670"/>
      <c r="G558" s="1670"/>
      <c r="H558" s="1670"/>
      <c r="I558" s="1670"/>
      <c r="J558" s="1670"/>
      <c r="K558" s="1670"/>
      <c r="L558" s="1670"/>
      <c r="M558" s="1670"/>
      <c r="N558" s="1670"/>
      <c r="O558" s="1670"/>
      <c r="P558" s="1934"/>
      <c r="Q558" s="1767">
        <v>30</v>
      </c>
      <c r="R558" s="1767"/>
      <c r="S558" s="1936"/>
      <c r="T558" s="1737" t="s">
        <v>2334</v>
      </c>
      <c r="U558" s="1767"/>
      <c r="V558" s="1936"/>
      <c r="W558" s="1937">
        <v>0.03</v>
      </c>
      <c r="X558" s="1938"/>
      <c r="Y558" s="1939"/>
      <c r="Z558" s="1940" t="s">
        <v>2417</v>
      </c>
      <c r="AA558" s="1940"/>
      <c r="AB558" s="1940"/>
      <c r="AC558" s="1940"/>
      <c r="AD558" s="1940"/>
      <c r="AE558" s="1941">
        <v>1</v>
      </c>
      <c r="AF558" s="1942"/>
      <c r="AG558" s="1942"/>
      <c r="AH558" s="1943"/>
      <c r="AI558" s="1944" t="s">
        <v>118</v>
      </c>
      <c r="AJ558" s="1945"/>
      <c r="AK558" s="1945"/>
      <c r="AL558" s="1946"/>
      <c r="AM558" s="1677">
        <v>26946371</v>
      </c>
      <c r="AN558" s="1678"/>
      <c r="AO558" s="1678"/>
      <c r="AP558" s="1678"/>
      <c r="AQ558" s="1678"/>
      <c r="AR558" s="1678"/>
      <c r="AS558" s="167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1003</v>
      </c>
      <c r="C559" s="1670" t="s">
        <v>2418</v>
      </c>
      <c r="D559" s="1670"/>
      <c r="E559" s="1670"/>
      <c r="F559" s="1670"/>
      <c r="G559" s="1670"/>
      <c r="H559" s="1670"/>
      <c r="I559" s="1670"/>
      <c r="J559" s="1670"/>
      <c r="K559" s="1670"/>
      <c r="L559" s="1670"/>
      <c r="M559" s="1670"/>
      <c r="N559" s="1670"/>
      <c r="O559" s="1670"/>
      <c r="P559" s="1934"/>
      <c r="Q559" s="1737" t="s">
        <v>2334</v>
      </c>
      <c r="R559" s="1767"/>
      <c r="S559" s="1936"/>
      <c r="T559" s="1737" t="s">
        <v>2334</v>
      </c>
      <c r="U559" s="1767"/>
      <c r="V559" s="1936"/>
      <c r="W559" s="1937" t="s">
        <v>2334</v>
      </c>
      <c r="X559" s="1938"/>
      <c r="Y559" s="1939"/>
      <c r="Z559" s="1940" t="s">
        <v>135</v>
      </c>
      <c r="AA559" s="1940"/>
      <c r="AB559" s="1940"/>
      <c r="AC559" s="1940"/>
      <c r="AD559" s="1940"/>
      <c r="AE559" s="1941" t="s">
        <v>2334</v>
      </c>
      <c r="AF559" s="1942"/>
      <c r="AG559" s="1942"/>
      <c r="AH559" s="1943"/>
      <c r="AI559" s="1944" t="s">
        <v>118</v>
      </c>
      <c r="AJ559" s="1945"/>
      <c r="AK559" s="1945"/>
      <c r="AL559" s="1946"/>
      <c r="AM559" s="1677">
        <f>6650783+327136</f>
        <v>6977919</v>
      </c>
      <c r="AN559" s="1678"/>
      <c r="AO559" s="1678"/>
      <c r="AP559" s="1678"/>
      <c r="AQ559" s="1678"/>
      <c r="AR559" s="1678"/>
      <c r="AS559" s="167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1009</v>
      </c>
      <c r="C560" s="1670" t="s">
        <v>2415</v>
      </c>
      <c r="D560" s="1670"/>
      <c r="E560" s="1670"/>
      <c r="F560" s="1670"/>
      <c r="G560" s="1670"/>
      <c r="H560" s="1670"/>
      <c r="I560" s="1670"/>
      <c r="J560" s="1670"/>
      <c r="K560" s="1670"/>
      <c r="L560" s="1670"/>
      <c r="M560" s="1670"/>
      <c r="N560" s="1670"/>
      <c r="O560" s="1670"/>
      <c r="P560" s="1934"/>
      <c r="Q560" s="1935">
        <v>30</v>
      </c>
      <c r="R560" s="1767"/>
      <c r="S560" s="1936"/>
      <c r="T560" s="1737" t="s">
        <v>2334</v>
      </c>
      <c r="U560" s="1767"/>
      <c r="V560" s="1936"/>
      <c r="W560" s="1937">
        <v>0.03</v>
      </c>
      <c r="X560" s="1938"/>
      <c r="Y560" s="1939"/>
      <c r="Z560" s="1940" t="s">
        <v>2419</v>
      </c>
      <c r="AA560" s="1940"/>
      <c r="AB560" s="1940"/>
      <c r="AC560" s="1940"/>
      <c r="AD560" s="1940"/>
      <c r="AE560" s="1941">
        <v>2</v>
      </c>
      <c r="AF560" s="1942"/>
      <c r="AG560" s="1942"/>
      <c r="AH560" s="1943"/>
      <c r="AI560" s="1944" t="s">
        <v>118</v>
      </c>
      <c r="AJ560" s="1945"/>
      <c r="AK560" s="1945"/>
      <c r="AL560" s="1946"/>
      <c r="AM560" s="1677">
        <v>6300000</v>
      </c>
      <c r="AN560" s="1678"/>
      <c r="AO560" s="1678"/>
      <c r="AP560" s="1678"/>
      <c r="AQ560" s="1678"/>
      <c r="AR560" s="1678"/>
      <c r="AS560" s="167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479</v>
      </c>
      <c r="C561" s="1670"/>
      <c r="D561" s="1670"/>
      <c r="E561" s="1670"/>
      <c r="F561" s="1670"/>
      <c r="G561" s="1670"/>
      <c r="H561" s="1670"/>
      <c r="I561" s="1670"/>
      <c r="J561" s="1670"/>
      <c r="K561" s="1670"/>
      <c r="L561" s="1670"/>
      <c r="M561" s="1670"/>
      <c r="N561" s="1670"/>
      <c r="O561" s="1670"/>
      <c r="P561" s="1934"/>
      <c r="Q561" s="1935"/>
      <c r="R561" s="1767"/>
      <c r="S561" s="1936"/>
      <c r="T561" s="1935"/>
      <c r="U561" s="1767"/>
      <c r="V561" s="1936"/>
      <c r="W561" s="1937"/>
      <c r="X561" s="1938"/>
      <c r="Y561" s="1939"/>
      <c r="Z561" s="1940" t="s">
        <v>2274</v>
      </c>
      <c r="AA561" s="1940"/>
      <c r="AB561" s="1940"/>
      <c r="AC561" s="1940"/>
      <c r="AD561" s="1940"/>
      <c r="AE561" s="1941"/>
      <c r="AF561" s="1942"/>
      <c r="AG561" s="1942"/>
      <c r="AH561" s="1943"/>
      <c r="AI561" s="1944"/>
      <c r="AJ561" s="1945"/>
      <c r="AK561" s="1945"/>
      <c r="AL561" s="1946"/>
      <c r="AM561" s="1677"/>
      <c r="AN561" s="1678"/>
      <c r="AO561" s="1678"/>
      <c r="AP561" s="1678"/>
      <c r="AQ561" s="1678"/>
      <c r="AR561" s="1678"/>
      <c r="AS561" s="167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187</v>
      </c>
      <c r="C562" s="1670"/>
      <c r="D562" s="1670"/>
      <c r="E562" s="1670"/>
      <c r="F562" s="1670"/>
      <c r="G562" s="1670"/>
      <c r="H562" s="1670"/>
      <c r="I562" s="1670"/>
      <c r="J562" s="1670"/>
      <c r="K562" s="1670"/>
      <c r="L562" s="1670"/>
      <c r="M562" s="1670"/>
      <c r="N562" s="1670"/>
      <c r="O562" s="1670"/>
      <c r="P562" s="1934"/>
      <c r="Q562" s="1935"/>
      <c r="R562" s="1767"/>
      <c r="S562" s="1936"/>
      <c r="T562" s="1935"/>
      <c r="U562" s="1767"/>
      <c r="V562" s="1936"/>
      <c r="W562" s="1937"/>
      <c r="X562" s="1938"/>
      <c r="Y562" s="1939"/>
      <c r="Z562" s="1940" t="s">
        <v>2274</v>
      </c>
      <c r="AA562" s="1940"/>
      <c r="AB562" s="1940"/>
      <c r="AC562" s="1940"/>
      <c r="AD562" s="1940"/>
      <c r="AE562" s="1941"/>
      <c r="AF562" s="1942"/>
      <c r="AG562" s="1942"/>
      <c r="AH562" s="1943"/>
      <c r="AI562" s="1944"/>
      <c r="AJ562" s="1945"/>
      <c r="AK562" s="1945"/>
      <c r="AL562" s="1946"/>
      <c r="AM562" s="1677"/>
      <c r="AN562" s="1678"/>
      <c r="AO562" s="1678"/>
      <c r="AP562" s="1678"/>
      <c r="AQ562" s="1678"/>
      <c r="AR562" s="1678"/>
      <c r="AS562" s="167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482</v>
      </c>
      <c r="C563" s="1670"/>
      <c r="D563" s="1670"/>
      <c r="E563" s="1670"/>
      <c r="F563" s="1670"/>
      <c r="G563" s="1670"/>
      <c r="H563" s="1670"/>
      <c r="I563" s="1670"/>
      <c r="J563" s="1670"/>
      <c r="K563" s="1670"/>
      <c r="L563" s="1670"/>
      <c r="M563" s="1670"/>
      <c r="N563" s="1670"/>
      <c r="O563" s="1670"/>
      <c r="P563" s="1934"/>
      <c r="Q563" s="1935"/>
      <c r="R563" s="1767"/>
      <c r="S563" s="1936"/>
      <c r="T563" s="1935"/>
      <c r="U563" s="1767"/>
      <c r="V563" s="1936"/>
      <c r="W563" s="1937"/>
      <c r="X563" s="1938"/>
      <c r="Y563" s="1939"/>
      <c r="Z563" s="1940" t="s">
        <v>2274</v>
      </c>
      <c r="AA563" s="1940"/>
      <c r="AB563" s="1940"/>
      <c r="AC563" s="1940"/>
      <c r="AD563" s="1940"/>
      <c r="AE563" s="1941"/>
      <c r="AF563" s="1942"/>
      <c r="AG563" s="1942"/>
      <c r="AH563" s="1943"/>
      <c r="AI563" s="1944"/>
      <c r="AJ563" s="1945"/>
      <c r="AK563" s="1945"/>
      <c r="AL563" s="1946"/>
      <c r="AM563" s="1677"/>
      <c r="AN563" s="1678"/>
      <c r="AO563" s="1678"/>
      <c r="AP563" s="1678"/>
      <c r="AQ563" s="1678"/>
      <c r="AR563" s="1678"/>
      <c r="AS563" s="167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808</v>
      </c>
      <c r="C564" s="1670"/>
      <c r="D564" s="1670"/>
      <c r="E564" s="1670"/>
      <c r="F564" s="1670"/>
      <c r="G564" s="1670"/>
      <c r="H564" s="1670"/>
      <c r="I564" s="1670"/>
      <c r="J564" s="1670"/>
      <c r="K564" s="1670"/>
      <c r="L564" s="1670"/>
      <c r="M564" s="1670"/>
      <c r="N564" s="1670"/>
      <c r="O564" s="1670"/>
      <c r="P564" s="1934"/>
      <c r="Q564" s="1935"/>
      <c r="R564" s="1767"/>
      <c r="S564" s="1936"/>
      <c r="T564" s="1935"/>
      <c r="U564" s="1767"/>
      <c r="V564" s="1936"/>
      <c r="W564" s="1937"/>
      <c r="X564" s="1938"/>
      <c r="Y564" s="1939"/>
      <c r="Z564" s="1940" t="s">
        <v>2274</v>
      </c>
      <c r="AA564" s="1940"/>
      <c r="AB564" s="1940"/>
      <c r="AC564" s="1940"/>
      <c r="AD564" s="1940"/>
      <c r="AE564" s="1941"/>
      <c r="AF564" s="1942"/>
      <c r="AG564" s="1942"/>
      <c r="AH564" s="1943"/>
      <c r="AI564" s="1944"/>
      <c r="AJ564" s="1945"/>
      <c r="AK564" s="1945"/>
      <c r="AL564" s="1946"/>
      <c r="AM564" s="1677"/>
      <c r="AN564" s="1678"/>
      <c r="AO564" s="1678"/>
      <c r="AP564" s="1678"/>
      <c r="AQ564" s="1678"/>
      <c r="AR564" s="1678"/>
      <c r="AS564" s="167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809</v>
      </c>
      <c r="C565" s="1670"/>
      <c r="D565" s="1670"/>
      <c r="E565" s="1670"/>
      <c r="F565" s="1670"/>
      <c r="G565" s="1670"/>
      <c r="H565" s="1670"/>
      <c r="I565" s="1670"/>
      <c r="J565" s="1670"/>
      <c r="K565" s="1670"/>
      <c r="L565" s="1670"/>
      <c r="M565" s="1670"/>
      <c r="N565" s="1670"/>
      <c r="O565" s="1670"/>
      <c r="P565" s="1934"/>
      <c r="Q565" s="1935"/>
      <c r="R565" s="1767"/>
      <c r="S565" s="1936"/>
      <c r="T565" s="1935"/>
      <c r="U565" s="1767"/>
      <c r="V565" s="1936"/>
      <c r="W565" s="1937"/>
      <c r="X565" s="1938"/>
      <c r="Y565" s="1939"/>
      <c r="Z565" s="1940" t="s">
        <v>2274</v>
      </c>
      <c r="AA565" s="1940"/>
      <c r="AB565" s="1940"/>
      <c r="AC565" s="1940"/>
      <c r="AD565" s="1940"/>
      <c r="AE565" s="1941"/>
      <c r="AF565" s="1942"/>
      <c r="AG565" s="1942"/>
      <c r="AH565" s="1943"/>
      <c r="AI565" s="1944"/>
      <c r="AJ565" s="1945"/>
      <c r="AK565" s="1945"/>
      <c r="AL565" s="1946"/>
      <c r="AM565" s="1677"/>
      <c r="AN565" s="1678"/>
      <c r="AO565" s="1678"/>
      <c r="AP565" s="1678"/>
      <c r="AQ565" s="1678"/>
      <c r="AR565" s="1678"/>
      <c r="AS565" s="167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604</v>
      </c>
      <c r="C566" s="1670"/>
      <c r="D566" s="1670"/>
      <c r="E566" s="1670"/>
      <c r="F566" s="1670"/>
      <c r="G566" s="1670"/>
      <c r="H566" s="1670"/>
      <c r="I566" s="1670"/>
      <c r="J566" s="1670"/>
      <c r="K566" s="1670"/>
      <c r="L566" s="1670"/>
      <c r="M566" s="1670"/>
      <c r="N566" s="1670"/>
      <c r="O566" s="1670"/>
      <c r="P566" s="1934"/>
      <c r="Q566" s="1935"/>
      <c r="R566" s="1767"/>
      <c r="S566" s="1936"/>
      <c r="T566" s="1935"/>
      <c r="U566" s="1767"/>
      <c r="V566" s="1936"/>
      <c r="W566" s="1937"/>
      <c r="X566" s="1938"/>
      <c r="Y566" s="1939"/>
      <c r="Z566" s="1940" t="s">
        <v>2274</v>
      </c>
      <c r="AA566" s="1940"/>
      <c r="AB566" s="1940"/>
      <c r="AC566" s="1940"/>
      <c r="AD566" s="1940"/>
      <c r="AE566" s="1941"/>
      <c r="AF566" s="1942"/>
      <c r="AG566" s="1942"/>
      <c r="AH566" s="1943"/>
      <c r="AI566" s="1944"/>
      <c r="AJ566" s="1945"/>
      <c r="AK566" s="1945"/>
      <c r="AL566" s="1946"/>
      <c r="AM566" s="1677"/>
      <c r="AN566" s="1678"/>
      <c r="AO566" s="1678"/>
      <c r="AP566" s="1678"/>
      <c r="AQ566" s="1678"/>
      <c r="AR566" s="1678"/>
      <c r="AS566" s="167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190</v>
      </c>
      <c r="C567" s="1670"/>
      <c r="D567" s="1670"/>
      <c r="E567" s="1670"/>
      <c r="F567" s="1670"/>
      <c r="G567" s="1670"/>
      <c r="H567" s="1670"/>
      <c r="I567" s="1670"/>
      <c r="J567" s="1670"/>
      <c r="K567" s="1670"/>
      <c r="L567" s="1670"/>
      <c r="M567" s="1670"/>
      <c r="N567" s="1670"/>
      <c r="O567" s="1670"/>
      <c r="P567" s="1934"/>
      <c r="Q567" s="1935"/>
      <c r="R567" s="1767"/>
      <c r="S567" s="1936"/>
      <c r="T567" s="1935"/>
      <c r="U567" s="1767"/>
      <c r="V567" s="1936"/>
      <c r="W567" s="1937"/>
      <c r="X567" s="1938"/>
      <c r="Y567" s="1939"/>
      <c r="Z567" s="1940" t="s">
        <v>2274</v>
      </c>
      <c r="AA567" s="1940"/>
      <c r="AB567" s="1940"/>
      <c r="AC567" s="1940"/>
      <c r="AD567" s="1940"/>
      <c r="AE567" s="1941"/>
      <c r="AF567" s="1942"/>
      <c r="AG567" s="1942"/>
      <c r="AH567" s="1943"/>
      <c r="AI567" s="1944"/>
      <c r="AJ567" s="1945"/>
      <c r="AK567" s="1945"/>
      <c r="AL567" s="1946"/>
      <c r="AM567" s="1677"/>
      <c r="AN567" s="1678"/>
      <c r="AO567" s="1678"/>
      <c r="AP567" s="1678"/>
      <c r="AQ567" s="1678"/>
      <c r="AR567" s="1678"/>
      <c r="AS567" s="167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70"/>
      <c r="D568" s="1670"/>
      <c r="E568" s="1670"/>
      <c r="F568" s="1670"/>
      <c r="G568" s="1670"/>
      <c r="H568" s="1670"/>
      <c r="I568" s="1670"/>
      <c r="J568" s="1670"/>
      <c r="K568" s="1670"/>
      <c r="L568" s="1670"/>
      <c r="M568" s="1670"/>
      <c r="N568" s="1670"/>
      <c r="O568" s="1670"/>
      <c r="P568" s="1934"/>
      <c r="Q568" s="1935"/>
      <c r="R568" s="1767"/>
      <c r="S568" s="1936"/>
      <c r="T568" s="1935"/>
      <c r="U568" s="1767"/>
      <c r="V568" s="1936"/>
      <c r="W568" s="1937"/>
      <c r="X568" s="1938"/>
      <c r="Y568" s="1939"/>
      <c r="Z568" s="1940" t="s">
        <v>2274</v>
      </c>
      <c r="AA568" s="1940"/>
      <c r="AB568" s="1940"/>
      <c r="AC568" s="1940"/>
      <c r="AD568" s="1940"/>
      <c r="AE568" s="1941"/>
      <c r="AF568" s="1942"/>
      <c r="AG568" s="1942"/>
      <c r="AH568" s="1943"/>
      <c r="AI568" s="1944"/>
      <c r="AJ568" s="1945"/>
      <c r="AK568" s="1945"/>
      <c r="AL568" s="1946"/>
      <c r="AM568" s="1677"/>
      <c r="AN568" s="1678"/>
      <c r="AO568" s="1678"/>
      <c r="AP568" s="1678"/>
      <c r="AQ568" s="1678"/>
      <c r="AR568" s="1678"/>
      <c r="AS568" s="167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70"/>
      <c r="D569" s="1670"/>
      <c r="E569" s="1670"/>
      <c r="F569" s="1670"/>
      <c r="G569" s="1670"/>
      <c r="H569" s="1670"/>
      <c r="I569" s="1670"/>
      <c r="J569" s="1670"/>
      <c r="K569" s="1670"/>
      <c r="L569" s="1670"/>
      <c r="M569" s="1670"/>
      <c r="N569" s="1670"/>
      <c r="O569" s="1670"/>
      <c r="P569" s="1934"/>
      <c r="Q569" s="1935"/>
      <c r="R569" s="1767"/>
      <c r="S569" s="1936"/>
      <c r="T569" s="1935"/>
      <c r="U569" s="1767"/>
      <c r="V569" s="1936"/>
      <c r="W569" s="1937"/>
      <c r="X569" s="1938"/>
      <c r="Y569" s="1939"/>
      <c r="Z569" s="1940" t="s">
        <v>2274</v>
      </c>
      <c r="AA569" s="1940"/>
      <c r="AB569" s="1940"/>
      <c r="AC569" s="1940"/>
      <c r="AD569" s="1940"/>
      <c r="AE569" s="1941"/>
      <c r="AF569" s="1942"/>
      <c r="AG569" s="1942"/>
      <c r="AH569" s="1943"/>
      <c r="AI569" s="1944"/>
      <c r="AJ569" s="1945"/>
      <c r="AK569" s="1945"/>
      <c r="AL569" s="1946"/>
      <c r="AM569" s="1677"/>
      <c r="AN569" s="1678"/>
      <c r="AO569" s="1678"/>
      <c r="AP569" s="1678"/>
      <c r="AQ569" s="1678"/>
      <c r="AR569" s="1678"/>
      <c r="AS569" s="167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41" t="s">
        <v>400</v>
      </c>
      <c r="C570" s="1742"/>
      <c r="D570" s="1742"/>
      <c r="E570" s="1742"/>
      <c r="F570" s="1742"/>
      <c r="G570" s="1742"/>
      <c r="H570" s="1742"/>
      <c r="I570" s="1742"/>
      <c r="J570" s="1742"/>
      <c r="K570" s="1742"/>
      <c r="L570" s="1742"/>
      <c r="M570" s="1742"/>
      <c r="N570" s="1742"/>
      <c r="O570" s="1742"/>
      <c r="P570" s="1742"/>
      <c r="Q570" s="1742"/>
      <c r="R570" s="1742"/>
      <c r="S570" s="1742"/>
      <c r="T570" s="1742"/>
      <c r="U570" s="1994"/>
      <c r="V570" s="1742"/>
      <c r="W570" s="1742"/>
      <c r="X570" s="1742"/>
      <c r="Y570" s="1742"/>
      <c r="Z570" s="1742"/>
      <c r="AA570" s="1742"/>
      <c r="AB570" s="1742"/>
      <c r="AC570" s="1742"/>
      <c r="AD570" s="1742"/>
      <c r="AE570" s="1742"/>
      <c r="AF570" s="1742"/>
      <c r="AG570" s="1742"/>
      <c r="AH570" s="1742"/>
      <c r="AI570" s="1742"/>
      <c r="AJ570" s="1742"/>
      <c r="AK570" s="1742"/>
      <c r="AL570" s="1743"/>
      <c r="AM570" s="1684">
        <f>SUM(AM558:AS569)</f>
        <v>40224290</v>
      </c>
      <c r="AN570" s="1685"/>
      <c r="AO570" s="1685"/>
      <c r="AP570" s="1685"/>
      <c r="AQ570" s="1685"/>
      <c r="AR570" s="1685"/>
      <c r="AS570" s="1686"/>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1002</v>
      </c>
      <c r="B572" s="16" t="s">
        <v>92</v>
      </c>
      <c r="G572" s="1667" t="str">
        <f>C558</f>
        <v>Construction Lender - Chase</v>
      </c>
      <c r="H572" s="1667"/>
      <c r="I572" s="1667"/>
      <c r="J572" s="1667"/>
      <c r="K572" s="1667"/>
      <c r="L572" s="1667"/>
      <c r="M572" s="1667"/>
      <c r="N572" s="1667"/>
      <c r="O572" s="1667"/>
      <c r="P572" s="1667"/>
      <c r="Q572" s="1667"/>
      <c r="R572" s="1667"/>
      <c r="S572" s="18"/>
      <c r="T572" s="101" t="s">
        <v>1003</v>
      </c>
      <c r="U572" s="16" t="s">
        <v>92</v>
      </c>
      <c r="Z572" s="1667" t="str">
        <f>C559</f>
        <v>Equity Investor - Boston Financial</v>
      </c>
      <c r="AA572" s="1667"/>
      <c r="AB572" s="1667"/>
      <c r="AC572" s="1667"/>
      <c r="AD572" s="1667"/>
      <c r="AE572" s="1667"/>
      <c r="AF572" s="1667"/>
      <c r="AG572" s="1667"/>
      <c r="AH572" s="1667"/>
      <c r="AI572" s="1667"/>
      <c r="AJ572" s="1667"/>
      <c r="AK572" s="1667"/>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415</v>
      </c>
      <c r="G573" s="1659" t="s">
        <v>2478</v>
      </c>
      <c r="H573" s="1662"/>
      <c r="I573" s="1662"/>
      <c r="J573" s="1662"/>
      <c r="K573" s="1662"/>
      <c r="L573" s="1662"/>
      <c r="M573" s="1662"/>
      <c r="N573" s="1662"/>
      <c r="O573" s="1662"/>
      <c r="P573" s="1662"/>
      <c r="Q573" s="1662"/>
      <c r="R573" s="1662"/>
      <c r="S573" s="18"/>
      <c r="T573" s="46"/>
      <c r="U573" s="16" t="s">
        <v>415</v>
      </c>
      <c r="Z573" s="1662" t="s">
        <v>2487</v>
      </c>
      <c r="AA573" s="1662"/>
      <c r="AB573" s="1662"/>
      <c r="AC573" s="1662"/>
      <c r="AD573" s="1662"/>
      <c r="AE573" s="1662"/>
      <c r="AF573" s="1662"/>
      <c r="AG573" s="1662"/>
      <c r="AH573" s="1662"/>
      <c r="AI573" s="1662"/>
      <c r="AJ573" s="1662"/>
      <c r="AK573" s="166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478</v>
      </c>
      <c r="G574" s="1659" t="s">
        <v>447</v>
      </c>
      <c r="H574" s="1662"/>
      <c r="I574" s="1662"/>
      <c r="J574" s="1662"/>
      <c r="K574" s="1662"/>
      <c r="L574" s="1662"/>
      <c r="M574" s="1662"/>
      <c r="N574" s="1662"/>
      <c r="O574" s="1662"/>
      <c r="P574" s="1662"/>
      <c r="Q574" s="1662"/>
      <c r="R574" s="1662"/>
      <c r="S574" s="102"/>
      <c r="T574" s="46"/>
      <c r="U574" s="16" t="s">
        <v>478</v>
      </c>
      <c r="Z574" s="1671" t="s">
        <v>2490</v>
      </c>
      <c r="AA574" s="1671"/>
      <c r="AB574" s="1671"/>
      <c r="AC574" s="1671"/>
      <c r="AD574" s="1671"/>
      <c r="AE574" s="1671"/>
      <c r="AF574" s="1671"/>
      <c r="AG574" s="1671"/>
      <c r="AH574" s="1671"/>
      <c r="AI574" s="1671"/>
      <c r="AJ574" s="1671"/>
      <c r="AK574" s="167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913</v>
      </c>
      <c r="G575" s="1659" t="s">
        <v>2479</v>
      </c>
      <c r="H575" s="1662"/>
      <c r="I575" s="1662"/>
      <c r="J575" s="1662"/>
      <c r="K575" s="1662"/>
      <c r="L575" s="1662"/>
      <c r="M575" s="1662"/>
      <c r="N575" s="1662"/>
      <c r="O575" s="1662"/>
      <c r="P575" s="1662"/>
      <c r="Q575" s="1662"/>
      <c r="R575" s="1662"/>
      <c r="S575" s="18"/>
      <c r="T575" s="46"/>
      <c r="U575" s="16" t="s">
        <v>913</v>
      </c>
      <c r="Z575" s="1671" t="s">
        <v>2387</v>
      </c>
      <c r="AA575" s="1671"/>
      <c r="AB575" s="1671"/>
      <c r="AC575" s="1671"/>
      <c r="AD575" s="1671"/>
      <c r="AE575" s="1671"/>
      <c r="AF575" s="1671"/>
      <c r="AG575" s="1671"/>
      <c r="AH575" s="1671"/>
      <c r="AI575" s="1671"/>
      <c r="AJ575" s="1671"/>
      <c r="AK575" s="1671"/>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714</v>
      </c>
      <c r="G576" s="1654" t="s">
        <v>2480</v>
      </c>
      <c r="H576" s="1655"/>
      <c r="I576" s="1655"/>
      <c r="J576" s="1655"/>
      <c r="K576" s="1655"/>
      <c r="L576" s="1655"/>
      <c r="O576" s="149" t="s">
        <v>898</v>
      </c>
      <c r="P576" s="1670" t="s">
        <v>2334</v>
      </c>
      <c r="Q576" s="1663"/>
      <c r="R576" s="1663"/>
      <c r="S576" s="20"/>
      <c r="T576" s="46"/>
      <c r="U576" s="16" t="s">
        <v>714</v>
      </c>
      <c r="Z576" s="1654" t="s">
        <v>2489</v>
      </c>
      <c r="AA576" s="1655"/>
      <c r="AB576" s="1655"/>
      <c r="AC576" s="1655"/>
      <c r="AD576" s="1655"/>
      <c r="AE576" s="1655"/>
      <c r="AH576" s="149" t="s">
        <v>898</v>
      </c>
      <c r="AI576" s="1663"/>
      <c r="AJ576" s="1663"/>
      <c r="AK576" s="1663"/>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914</v>
      </c>
      <c r="H577" s="1659" t="s">
        <v>2423</v>
      </c>
      <c r="I577" s="1662"/>
      <c r="J577" s="1662"/>
      <c r="K577" s="1662"/>
      <c r="L577" s="1662"/>
      <c r="M577" s="1662"/>
      <c r="N577" s="1662"/>
      <c r="O577" s="1662"/>
      <c r="P577" s="1662"/>
      <c r="Q577" s="1662"/>
      <c r="R577" s="1662"/>
      <c r="S577" s="18"/>
      <c r="T577" s="46"/>
      <c r="U577" s="16" t="s">
        <v>914</v>
      </c>
      <c r="AA577" s="1662" t="s">
        <v>2491</v>
      </c>
      <c r="AB577" s="1662"/>
      <c r="AC577" s="1662"/>
      <c r="AD577" s="1662"/>
      <c r="AE577" s="1662"/>
      <c r="AF577" s="1662"/>
      <c r="AG577" s="1662"/>
      <c r="AH577" s="1662"/>
      <c r="AI577" s="1662"/>
      <c r="AJ577" s="1662"/>
      <c r="AK577" s="166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916</v>
      </c>
      <c r="N578" s="1666" t="s">
        <v>118</v>
      </c>
      <c r="O578" s="1666"/>
      <c r="T578" s="46"/>
      <c r="U578" s="16" t="s">
        <v>916</v>
      </c>
      <c r="AG578" s="1666" t="s">
        <v>118</v>
      </c>
      <c r="AH578" s="166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1009</v>
      </c>
      <c r="B580" s="16" t="s">
        <v>92</v>
      </c>
      <c r="G580" s="1667" t="str">
        <f>C560</f>
        <v>LACDA - Affordable Multifamily Rental Housing</v>
      </c>
      <c r="H580" s="1667"/>
      <c r="I580" s="1667"/>
      <c r="J580" s="1667"/>
      <c r="K580" s="1667"/>
      <c r="L580" s="1667"/>
      <c r="M580" s="1667"/>
      <c r="N580" s="1667"/>
      <c r="O580" s="1667"/>
      <c r="P580" s="1667"/>
      <c r="Q580" s="1667"/>
      <c r="R580" s="1667"/>
      <c r="T580" s="101" t="s">
        <v>479</v>
      </c>
      <c r="U580" s="16" t="s">
        <v>92</v>
      </c>
      <c r="Z580" s="1667">
        <f>C561</f>
        <v>0</v>
      </c>
      <c r="AA580" s="1667"/>
      <c r="AB580" s="1667"/>
      <c r="AC580" s="1667"/>
      <c r="AD580" s="1667"/>
      <c r="AE580" s="1667"/>
      <c r="AF580" s="1667"/>
      <c r="AG580" s="1667"/>
      <c r="AH580" s="1667"/>
      <c r="AI580" s="1667"/>
      <c r="AJ580" s="1667"/>
      <c r="AK580" s="166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1659" t="s">
        <v>2331</v>
      </c>
      <c r="H581" s="1662"/>
      <c r="I581" s="1662"/>
      <c r="J581" s="1662"/>
      <c r="K581" s="1662"/>
      <c r="L581" s="1662"/>
      <c r="M581" s="1662"/>
      <c r="N581" s="1662"/>
      <c r="O581" s="1662"/>
      <c r="P581" s="1662"/>
      <c r="Q581" s="1662"/>
      <c r="R581" s="1662"/>
      <c r="T581" s="46"/>
      <c r="U581" s="16" t="s">
        <v>415</v>
      </c>
      <c r="Z581" s="1662"/>
      <c r="AA581" s="1662"/>
      <c r="AB581" s="1662"/>
      <c r="AC581" s="1662"/>
      <c r="AD581" s="1662"/>
      <c r="AE581" s="1662"/>
      <c r="AF581" s="1662"/>
      <c r="AG581" s="1662"/>
      <c r="AH581" s="1662"/>
      <c r="AI581" s="1662"/>
      <c r="AJ581" s="1662"/>
      <c r="AK581" s="166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1670" t="s">
        <v>2420</v>
      </c>
      <c r="H582" s="1671"/>
      <c r="I582" s="1671"/>
      <c r="J582" s="1671"/>
      <c r="K582" s="1671"/>
      <c r="L582" s="1671"/>
      <c r="M582" s="1671"/>
      <c r="N582" s="1671"/>
      <c r="O582" s="1671"/>
      <c r="P582" s="1671"/>
      <c r="Q582" s="1671"/>
      <c r="R582" s="1671"/>
      <c r="T582" s="46"/>
      <c r="U582" s="16" t="s">
        <v>478</v>
      </c>
      <c r="Z582" s="1671"/>
      <c r="AA582" s="1671"/>
      <c r="AB582" s="1671"/>
      <c r="AC582" s="1671"/>
      <c r="AD582" s="1671"/>
      <c r="AE582" s="1671"/>
      <c r="AF582" s="1671"/>
      <c r="AG582" s="1671"/>
      <c r="AH582" s="1671"/>
      <c r="AI582" s="1671"/>
      <c r="AJ582" s="1671"/>
      <c r="AK582" s="167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913</v>
      </c>
      <c r="G583" s="1670" t="s">
        <v>2421</v>
      </c>
      <c r="H583" s="1671"/>
      <c r="I583" s="1671"/>
      <c r="J583" s="1671"/>
      <c r="K583" s="1671"/>
      <c r="L583" s="1671"/>
      <c r="M583" s="1671"/>
      <c r="N583" s="1671"/>
      <c r="O583" s="1671"/>
      <c r="P583" s="1671"/>
      <c r="Q583" s="1671"/>
      <c r="R583" s="1671"/>
      <c r="T583" s="46"/>
      <c r="U583" s="16" t="s">
        <v>913</v>
      </c>
      <c r="Z583" s="1671"/>
      <c r="AA583" s="1671"/>
      <c r="AB583" s="1671"/>
      <c r="AC583" s="1671"/>
      <c r="AD583" s="1671"/>
      <c r="AE583" s="1671"/>
      <c r="AF583" s="1671"/>
      <c r="AG583" s="1671"/>
      <c r="AH583" s="1671"/>
      <c r="AI583" s="1671"/>
      <c r="AJ583" s="1671"/>
      <c r="AK583" s="167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714</v>
      </c>
      <c r="G584" s="1654" t="s">
        <v>2422</v>
      </c>
      <c r="H584" s="1655"/>
      <c r="I584" s="1655"/>
      <c r="J584" s="1655"/>
      <c r="K584" s="1655"/>
      <c r="L584" s="1655"/>
      <c r="O584" s="149" t="s">
        <v>898</v>
      </c>
      <c r="P584" s="1670" t="s">
        <v>2334</v>
      </c>
      <c r="Q584" s="1663"/>
      <c r="R584" s="1663"/>
      <c r="T584" s="46"/>
      <c r="U584" s="16" t="s">
        <v>714</v>
      </c>
      <c r="Z584" s="1655"/>
      <c r="AA584" s="1655"/>
      <c r="AB584" s="1655"/>
      <c r="AC584" s="1655"/>
      <c r="AD584" s="1655"/>
      <c r="AE584" s="1655"/>
      <c r="AH584" s="149" t="s">
        <v>898</v>
      </c>
      <c r="AI584" s="1663"/>
      <c r="AJ584" s="1663"/>
      <c r="AK584" s="166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H585" s="1659" t="s">
        <v>2423</v>
      </c>
      <c r="I585" s="1662"/>
      <c r="J585" s="1662"/>
      <c r="K585" s="1662"/>
      <c r="L585" s="1662"/>
      <c r="M585" s="1662"/>
      <c r="N585" s="1662"/>
      <c r="O585" s="1662"/>
      <c r="P585" s="1662"/>
      <c r="Q585" s="1662"/>
      <c r="R585" s="1662"/>
      <c r="T585" s="46"/>
      <c r="U585" s="16" t="s">
        <v>914</v>
      </c>
      <c r="AA585" s="1662"/>
      <c r="AB585" s="1662"/>
      <c r="AC585" s="1662"/>
      <c r="AD585" s="1662"/>
      <c r="AE585" s="1662"/>
      <c r="AF585" s="1662"/>
      <c r="AG585" s="1662"/>
      <c r="AH585" s="1662"/>
      <c r="AI585" s="1662"/>
      <c r="AJ585" s="1662"/>
      <c r="AK585" s="166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916</v>
      </c>
      <c r="N586" s="1706" t="s">
        <v>118</v>
      </c>
      <c r="O586" s="1706"/>
      <c r="T586" s="46"/>
      <c r="U586" s="16" t="s">
        <v>916</v>
      </c>
      <c r="AG586" s="1706" t="s">
        <v>530</v>
      </c>
      <c r="AH586" s="170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1667">
        <f>C562</f>
        <v>0</v>
      </c>
      <c r="H588" s="1667"/>
      <c r="I588" s="1667"/>
      <c r="J588" s="1667"/>
      <c r="K588" s="1667"/>
      <c r="L588" s="1667"/>
      <c r="M588" s="1667"/>
      <c r="N588" s="1667"/>
      <c r="O588" s="1667"/>
      <c r="P588" s="1667"/>
      <c r="Q588" s="1667"/>
      <c r="R588" s="1667"/>
      <c r="T588" s="101" t="s">
        <v>482</v>
      </c>
      <c r="U588" s="16" t="s">
        <v>92</v>
      </c>
      <c r="Z588" s="1667">
        <f>C563</f>
        <v>0</v>
      </c>
      <c r="AA588" s="1667"/>
      <c r="AB588" s="1667"/>
      <c r="AC588" s="1667"/>
      <c r="AD588" s="1667"/>
      <c r="AE588" s="1667"/>
      <c r="AF588" s="1667"/>
      <c r="AG588" s="1667"/>
      <c r="AH588" s="1667"/>
      <c r="AI588" s="1667"/>
      <c r="AJ588" s="1667"/>
      <c r="AK588" s="1667"/>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1662"/>
      <c r="H589" s="1662"/>
      <c r="I589" s="1662"/>
      <c r="J589" s="1662"/>
      <c r="K589" s="1662"/>
      <c r="L589" s="1662"/>
      <c r="M589" s="1662"/>
      <c r="N589" s="1662"/>
      <c r="O589" s="1662"/>
      <c r="P589" s="1662"/>
      <c r="Q589" s="1662"/>
      <c r="R589" s="1662"/>
      <c r="T589" s="46"/>
      <c r="U589" s="16" t="s">
        <v>415</v>
      </c>
      <c r="Z589" s="1662"/>
      <c r="AA589" s="1662"/>
      <c r="AB589" s="1662"/>
      <c r="AC589" s="1662"/>
      <c r="AD589" s="1662"/>
      <c r="AE589" s="1662"/>
      <c r="AF589" s="1662"/>
      <c r="AG589" s="1662"/>
      <c r="AH589" s="1662"/>
      <c r="AI589" s="1662"/>
      <c r="AJ589" s="1662"/>
      <c r="AK589" s="166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1662"/>
      <c r="H590" s="1662"/>
      <c r="I590" s="1662"/>
      <c r="J590" s="1662"/>
      <c r="K590" s="1662"/>
      <c r="L590" s="1662"/>
      <c r="M590" s="1662"/>
      <c r="N590" s="1662"/>
      <c r="O590" s="1662"/>
      <c r="P590" s="1662"/>
      <c r="Q590" s="1662"/>
      <c r="R590" s="1662"/>
      <c r="T590" s="46"/>
      <c r="U590" s="16" t="s">
        <v>478</v>
      </c>
      <c r="Z590" s="1671"/>
      <c r="AA590" s="1671"/>
      <c r="AB590" s="1671"/>
      <c r="AC590" s="1671"/>
      <c r="AD590" s="1671"/>
      <c r="AE590" s="1671"/>
      <c r="AF590" s="1671"/>
      <c r="AG590" s="1671"/>
      <c r="AH590" s="1671"/>
      <c r="AI590" s="1671"/>
      <c r="AJ590" s="1671"/>
      <c r="AK590" s="167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913</v>
      </c>
      <c r="G591" s="1662"/>
      <c r="H591" s="1662"/>
      <c r="I591" s="1662"/>
      <c r="J591" s="1662"/>
      <c r="K591" s="1662"/>
      <c r="L591" s="1662"/>
      <c r="M591" s="1662"/>
      <c r="N591" s="1662"/>
      <c r="O591" s="1662"/>
      <c r="P591" s="1662"/>
      <c r="Q591" s="1662"/>
      <c r="R591" s="1662"/>
      <c r="T591" s="46"/>
      <c r="U591" s="16" t="s">
        <v>913</v>
      </c>
      <c r="Z591" s="1671"/>
      <c r="AA591" s="1671"/>
      <c r="AB591" s="1671"/>
      <c r="AC591" s="1671"/>
      <c r="AD591" s="1671"/>
      <c r="AE591" s="1671"/>
      <c r="AF591" s="1671"/>
      <c r="AG591" s="1671"/>
      <c r="AH591" s="1671"/>
      <c r="AI591" s="1671"/>
      <c r="AJ591" s="1671"/>
      <c r="AK591" s="167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714</v>
      </c>
      <c r="G592" s="1655"/>
      <c r="H592" s="1655"/>
      <c r="I592" s="1655"/>
      <c r="J592" s="1655"/>
      <c r="K592" s="1655"/>
      <c r="L592" s="1655"/>
      <c r="O592" s="149" t="s">
        <v>898</v>
      </c>
      <c r="P592" s="1663"/>
      <c r="Q592" s="1663"/>
      <c r="R592" s="1663"/>
      <c r="T592" s="46"/>
      <c r="U592" s="16" t="s">
        <v>714</v>
      </c>
      <c r="Z592" s="1655"/>
      <c r="AA592" s="1655"/>
      <c r="AB592" s="1655"/>
      <c r="AC592" s="1655"/>
      <c r="AD592" s="1655"/>
      <c r="AE592" s="1655"/>
      <c r="AH592" s="149" t="s">
        <v>898</v>
      </c>
      <c r="AI592" s="1663"/>
      <c r="AJ592" s="1663"/>
      <c r="AK592" s="166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914</v>
      </c>
      <c r="H593" s="1662"/>
      <c r="I593" s="1662"/>
      <c r="J593" s="1662"/>
      <c r="K593" s="1662"/>
      <c r="L593" s="1662"/>
      <c r="M593" s="1662"/>
      <c r="N593" s="1662"/>
      <c r="O593" s="1662"/>
      <c r="P593" s="1662"/>
      <c r="Q593" s="1662"/>
      <c r="R593" s="1662"/>
      <c r="T593" s="46"/>
      <c r="U593" s="16" t="s">
        <v>914</v>
      </c>
      <c r="AA593" s="1662"/>
      <c r="AB593" s="1662"/>
      <c r="AC593" s="1662"/>
      <c r="AD593" s="1662"/>
      <c r="AE593" s="1662"/>
      <c r="AF593" s="1662"/>
      <c r="AG593" s="1662"/>
      <c r="AH593" s="1662"/>
      <c r="AI593" s="1662"/>
      <c r="AJ593" s="1662"/>
      <c r="AK593" s="166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916</v>
      </c>
      <c r="N594" s="1706" t="s">
        <v>530</v>
      </c>
      <c r="O594" s="1706"/>
      <c r="T594" s="46"/>
      <c r="U594" s="16" t="s">
        <v>916</v>
      </c>
      <c r="AG594" s="1706" t="s">
        <v>530</v>
      </c>
      <c r="AH594" s="170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808</v>
      </c>
      <c r="B596" s="16" t="s">
        <v>92</v>
      </c>
      <c r="G596" s="1667">
        <f>C564</f>
        <v>0</v>
      </c>
      <c r="H596" s="1667"/>
      <c r="I596" s="1667"/>
      <c r="J596" s="1667"/>
      <c r="K596" s="1667"/>
      <c r="L596" s="1667"/>
      <c r="M596" s="1667"/>
      <c r="N596" s="1667"/>
      <c r="O596" s="1667"/>
      <c r="P596" s="1667"/>
      <c r="Q596" s="1667"/>
      <c r="R596" s="1667"/>
      <c r="T596" s="101" t="s">
        <v>809</v>
      </c>
      <c r="U596" s="16" t="s">
        <v>92</v>
      </c>
      <c r="Z596" s="1667">
        <f>C565</f>
        <v>0</v>
      </c>
      <c r="AA596" s="1667"/>
      <c r="AB596" s="1667"/>
      <c r="AC596" s="1667"/>
      <c r="AD596" s="1667"/>
      <c r="AE596" s="1667"/>
      <c r="AF596" s="1667"/>
      <c r="AG596" s="1667"/>
      <c r="AH596" s="1667"/>
      <c r="AI596" s="1667"/>
      <c r="AJ596" s="1667"/>
      <c r="AK596" s="166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415</v>
      </c>
      <c r="G597" s="1662"/>
      <c r="H597" s="1662"/>
      <c r="I597" s="1662"/>
      <c r="J597" s="1662"/>
      <c r="K597" s="1662"/>
      <c r="L597" s="1662"/>
      <c r="M597" s="1662"/>
      <c r="N597" s="1662"/>
      <c r="O597" s="1662"/>
      <c r="P597" s="1662"/>
      <c r="Q597" s="1662"/>
      <c r="R597" s="1662"/>
      <c r="T597" s="46"/>
      <c r="U597" s="16" t="s">
        <v>415</v>
      </c>
      <c r="Z597" s="1662"/>
      <c r="AA597" s="1662"/>
      <c r="AB597" s="1662"/>
      <c r="AC597" s="1662"/>
      <c r="AD597" s="1662"/>
      <c r="AE597" s="1662"/>
      <c r="AF597" s="1662"/>
      <c r="AG597" s="1662"/>
      <c r="AH597" s="1662"/>
      <c r="AI597" s="1662"/>
      <c r="AJ597" s="1662"/>
      <c r="AK597" s="166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1662"/>
      <c r="H598" s="1662"/>
      <c r="I598" s="1662"/>
      <c r="J598" s="1662"/>
      <c r="K598" s="1662"/>
      <c r="L598" s="1662"/>
      <c r="M598" s="1662"/>
      <c r="N598" s="1662"/>
      <c r="O598" s="1662"/>
      <c r="P598" s="1662"/>
      <c r="Q598" s="1662"/>
      <c r="R598" s="1662"/>
      <c r="S598" s="16"/>
      <c r="T598" s="46"/>
      <c r="U598" s="16" t="s">
        <v>478</v>
      </c>
      <c r="V598" s="16"/>
      <c r="W598" s="16"/>
      <c r="X598" s="16"/>
      <c r="Y598" s="16"/>
      <c r="Z598" s="1671"/>
      <c r="AA598" s="1671"/>
      <c r="AB598" s="1671"/>
      <c r="AC598" s="1671"/>
      <c r="AD598" s="1671"/>
      <c r="AE598" s="1671"/>
      <c r="AF598" s="1671"/>
      <c r="AG598" s="1671"/>
      <c r="AH598" s="1671"/>
      <c r="AI598" s="1671"/>
      <c r="AJ598" s="1671"/>
      <c r="AK598" s="1671"/>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945</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913</v>
      </c>
      <c r="C599" s="16"/>
      <c r="D599" s="16"/>
      <c r="E599" s="16"/>
      <c r="F599" s="16"/>
      <c r="G599" s="1662"/>
      <c r="H599" s="1662"/>
      <c r="I599" s="1662"/>
      <c r="J599" s="1662"/>
      <c r="K599" s="1662"/>
      <c r="L599" s="1662"/>
      <c r="M599" s="1662"/>
      <c r="N599" s="1662"/>
      <c r="O599" s="1662"/>
      <c r="P599" s="1662"/>
      <c r="Q599" s="1662"/>
      <c r="R599" s="1662"/>
      <c r="S599" s="16"/>
      <c r="T599" s="46"/>
      <c r="U599" s="16" t="s">
        <v>913</v>
      </c>
      <c r="V599" s="16"/>
      <c r="W599" s="16"/>
      <c r="X599" s="16"/>
      <c r="Y599" s="16"/>
      <c r="Z599" s="1671"/>
      <c r="AA599" s="1671"/>
      <c r="AB599" s="1671"/>
      <c r="AC599" s="1671"/>
      <c r="AD599" s="1671"/>
      <c r="AE599" s="1671"/>
      <c r="AF599" s="1671"/>
      <c r="AG599" s="1671"/>
      <c r="AH599" s="1671"/>
      <c r="AI599" s="1671"/>
      <c r="AJ599" s="1671"/>
      <c r="AK599" s="1671"/>
      <c r="AL599" s="16"/>
      <c r="AM599" s="72"/>
      <c r="AN599" s="72"/>
      <c r="AO599" s="72"/>
      <c r="AP599" s="72"/>
      <c r="AQ599" s="72"/>
      <c r="AR599" s="72"/>
      <c r="AS599" s="72"/>
      <c r="AT599" s="72"/>
      <c r="AU599" s="72"/>
      <c r="AV599" s="72"/>
      <c r="AW599" s="72"/>
      <c r="AX599" s="72"/>
      <c r="AY599" s="72"/>
      <c r="AZ599" s="72"/>
      <c r="BN599" s="1445" t="s">
        <v>467</v>
      </c>
      <c r="BO599" s="1445"/>
      <c r="BP599" s="1445"/>
      <c r="BQ599" s="1446"/>
      <c r="BR599" s="1447"/>
      <c r="BS599" s="1445" t="s">
        <v>490</v>
      </c>
      <c r="BT599" s="1445"/>
      <c r="BU599" s="1445"/>
      <c r="BV599" s="1446"/>
      <c r="BW599" s="1447"/>
      <c r="BX599" s="1447" t="s">
        <v>851</v>
      </c>
      <c r="BY599" s="1445"/>
      <c r="BZ599" s="1445"/>
      <c r="CA599" s="1445"/>
      <c r="CB599" s="1445"/>
      <c r="CC599" s="1445" t="s">
        <v>852</v>
      </c>
      <c r="CD599" s="1445"/>
      <c r="CE599" s="1445"/>
      <c r="CF599" s="1445"/>
      <c r="CG599" s="1445"/>
      <c r="CH599" s="1445" t="s">
        <v>865</v>
      </c>
      <c r="CI599" s="1445"/>
      <c r="CJ599" s="1445"/>
      <c r="CK599" s="1445"/>
      <c r="CL599" s="1445"/>
      <c r="CM599" s="1445" t="s">
        <v>382</v>
      </c>
      <c r="CN599" s="1445"/>
      <c r="CO599" s="1445"/>
      <c r="CP599" s="1446"/>
      <c r="CQ599" s="1447"/>
      <c r="CS599" s="72" t="s">
        <v>981</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714</v>
      </c>
      <c r="C600" s="16"/>
      <c r="D600" s="16"/>
      <c r="E600" s="16"/>
      <c r="F600" s="16"/>
      <c r="G600" s="1655"/>
      <c r="H600" s="1655"/>
      <c r="I600" s="1655"/>
      <c r="J600" s="1655"/>
      <c r="K600" s="1655"/>
      <c r="L600" s="1655"/>
      <c r="M600" s="16"/>
      <c r="N600" s="16"/>
      <c r="O600" s="149" t="s">
        <v>898</v>
      </c>
      <c r="P600" s="1663"/>
      <c r="Q600" s="1663"/>
      <c r="R600" s="1663"/>
      <c r="S600" s="16"/>
      <c r="T600" s="46"/>
      <c r="U600" s="16" t="s">
        <v>714</v>
      </c>
      <c r="V600" s="16"/>
      <c r="W600" s="16"/>
      <c r="X600" s="16"/>
      <c r="Y600" s="16"/>
      <c r="Z600" s="1655"/>
      <c r="AA600" s="1655"/>
      <c r="AB600" s="1655"/>
      <c r="AC600" s="1655"/>
      <c r="AD600" s="1655"/>
      <c r="AE600" s="1655"/>
      <c r="AF600" s="16"/>
      <c r="AG600" s="16"/>
      <c r="AH600" s="149" t="s">
        <v>898</v>
      </c>
      <c r="AI600" s="1663"/>
      <c r="AJ600" s="1663"/>
      <c r="AK600" s="1663"/>
      <c r="AL600" s="16"/>
      <c r="AZ600" s="8" t="s">
        <v>489</v>
      </c>
      <c r="BA600" s="72"/>
      <c r="BB600" s="72"/>
      <c r="BC600" s="72"/>
      <c r="BD600" s="72"/>
      <c r="BE600" s="334" t="s">
        <v>391</v>
      </c>
      <c r="BF600" s="335"/>
      <c r="BG600" s="1715"/>
      <c r="BH600" s="1716"/>
      <c r="BI600" s="334" t="s">
        <v>392</v>
      </c>
      <c r="BJ600" s="335"/>
      <c r="BK600" s="1715"/>
      <c r="BL600" s="1716"/>
      <c r="BN600" s="1715">
        <f t="shared" ref="BN600:BN624" si="0">IF(B704="SRO/Studio",G704,0)</f>
        <v>25</v>
      </c>
      <c r="BO600" s="1717"/>
      <c r="BP600" s="1717"/>
      <c r="BQ600" s="1717"/>
      <c r="BR600" s="1718"/>
      <c r="BS600" s="1715">
        <f t="shared" ref="BS600:BS624" si="1">IF(B704="1 Bedroom",G704,0)</f>
        <v>0</v>
      </c>
      <c r="BT600" s="1717"/>
      <c r="BU600" s="1717"/>
      <c r="BV600" s="1717"/>
      <c r="BW600" s="1716"/>
      <c r="BX600" s="1715">
        <f t="shared" ref="BX600:BX624" si="2">IF(B704="2 Bedrooms",G704,0)</f>
        <v>0</v>
      </c>
      <c r="BY600" s="1717"/>
      <c r="BZ600" s="1717"/>
      <c r="CA600" s="1717"/>
      <c r="CB600" s="1716"/>
      <c r="CC600" s="1715">
        <f t="shared" ref="CC600:CC624" si="3">IF(B704="3 Bedrooms",G704,0)</f>
        <v>0</v>
      </c>
      <c r="CD600" s="1717"/>
      <c r="CE600" s="1717"/>
      <c r="CF600" s="1717"/>
      <c r="CG600" s="1716"/>
      <c r="CH600" s="1715">
        <f t="shared" ref="CH600:CH624" si="4">IF(B704="4 Bedrooms",G704,0)</f>
        <v>0</v>
      </c>
      <c r="CI600" s="1717"/>
      <c r="CJ600" s="1717"/>
      <c r="CK600" s="1717"/>
      <c r="CL600" s="1716"/>
      <c r="CM600" s="2091">
        <f t="shared" ref="CM600:CM624" si="5">IF(B704="5 Bedrooms",G704,0)</f>
        <v>0</v>
      </c>
      <c r="CN600" s="2092"/>
      <c r="CO600" s="2092"/>
      <c r="CP600" s="2092"/>
      <c r="CQ600" s="1718"/>
      <c r="CS600" s="1445" t="s">
        <v>467</v>
      </c>
      <c r="CT600" s="1445"/>
      <c r="CU600" s="1445"/>
      <c r="CV600" s="1445"/>
      <c r="CW600" s="1445"/>
      <c r="CX600" s="1445" t="s">
        <v>490</v>
      </c>
      <c r="CY600" s="1445"/>
      <c r="CZ600" s="1446"/>
      <c r="DA600" s="1448"/>
      <c r="DB600" s="1447"/>
      <c r="DC600" s="1445" t="s">
        <v>851</v>
      </c>
      <c r="DD600" s="1445"/>
      <c r="DE600" s="1445"/>
      <c r="DF600" s="1445"/>
      <c r="DG600" s="1445"/>
      <c r="DH600" s="1445" t="s">
        <v>852</v>
      </c>
      <c r="DI600" s="1445"/>
      <c r="DJ600" s="1445"/>
      <c r="DK600" s="1445"/>
      <c r="DL600" s="1445"/>
      <c r="DM600" s="1445" t="s">
        <v>865</v>
      </c>
      <c r="DN600" s="1445"/>
      <c r="DO600" s="1445"/>
      <c r="DP600" s="1445"/>
      <c r="DQ600" s="1445"/>
      <c r="DR600" s="1445" t="s">
        <v>382</v>
      </c>
      <c r="DS600" s="1445"/>
      <c r="DT600" s="1445"/>
      <c r="DU600" s="1445"/>
      <c r="DV600" s="1445"/>
    </row>
    <row r="601" spans="1:126" s="8" customFormat="1" ht="12.75">
      <c r="A601" s="46"/>
      <c r="B601" s="16" t="s">
        <v>914</v>
      </c>
      <c r="C601" s="16"/>
      <c r="D601" s="16"/>
      <c r="E601" s="16"/>
      <c r="F601" s="16"/>
      <c r="G601" s="16"/>
      <c r="H601" s="1662"/>
      <c r="I601" s="1662"/>
      <c r="J601" s="1662"/>
      <c r="K601" s="1662"/>
      <c r="L601" s="1662"/>
      <c r="M601" s="1662"/>
      <c r="N601" s="1662"/>
      <c r="O601" s="1662"/>
      <c r="P601" s="1662"/>
      <c r="Q601" s="1662"/>
      <c r="R601" s="1662"/>
      <c r="S601" s="16"/>
      <c r="T601" s="46"/>
      <c r="U601" s="16" t="s">
        <v>914</v>
      </c>
      <c r="V601" s="16"/>
      <c r="W601" s="16"/>
      <c r="X601" s="16"/>
      <c r="Y601" s="16"/>
      <c r="Z601" s="16"/>
      <c r="AA601" s="1662"/>
      <c r="AB601" s="1662"/>
      <c r="AC601" s="1662"/>
      <c r="AD601" s="1662"/>
      <c r="AE601" s="1662"/>
      <c r="AF601" s="1662"/>
      <c r="AG601" s="1662"/>
      <c r="AH601" s="1662"/>
      <c r="AI601" s="1662"/>
      <c r="AJ601" s="1662"/>
      <c r="AK601" s="1662"/>
      <c r="AL601" s="16"/>
      <c r="AZ601" s="8" t="s">
        <v>490</v>
      </c>
      <c r="BA601" s="72"/>
      <c r="BB601" s="72"/>
      <c r="BC601" s="72"/>
      <c r="BD601" s="72"/>
      <c r="BE601" s="1719">
        <f>IF(AND(AH704&lt;=0.5,AH704&gt;=0.36),1,0)</f>
        <v>0</v>
      </c>
      <c r="BF601" s="1720"/>
      <c r="BG601" s="1715">
        <f t="shared" ref="BG601:BG625" si="6">IF(BE601=1,G704,0)</f>
        <v>0</v>
      </c>
      <c r="BH601" s="1716"/>
      <c r="BI601" s="1719">
        <f>IF(AND(AH704&lt;=0.35,AH704&gt;0),1,0)</f>
        <v>1</v>
      </c>
      <c r="BJ601" s="1720"/>
      <c r="BK601" s="1715">
        <f t="shared" ref="BK601:BK625" si="7">IF(BI601=1,G704,0)</f>
        <v>25</v>
      </c>
      <c r="BL601" s="1716"/>
      <c r="BN601" s="1715">
        <f t="shared" si="0"/>
        <v>14</v>
      </c>
      <c r="BO601" s="1717"/>
      <c r="BP601" s="1717"/>
      <c r="BQ601" s="1717"/>
      <c r="BR601" s="1718"/>
      <c r="BS601" s="1715">
        <f t="shared" si="1"/>
        <v>0</v>
      </c>
      <c r="BT601" s="1717"/>
      <c r="BU601" s="1717"/>
      <c r="BV601" s="1717"/>
      <c r="BW601" s="1716"/>
      <c r="BX601" s="1715">
        <f t="shared" si="2"/>
        <v>0</v>
      </c>
      <c r="BY601" s="1717"/>
      <c r="BZ601" s="1717"/>
      <c r="CA601" s="1717"/>
      <c r="CB601" s="1716"/>
      <c r="CC601" s="1715">
        <f t="shared" si="3"/>
        <v>0</v>
      </c>
      <c r="CD601" s="1717"/>
      <c r="CE601" s="1717"/>
      <c r="CF601" s="1717"/>
      <c r="CG601" s="1716"/>
      <c r="CH601" s="1715">
        <f t="shared" si="4"/>
        <v>0</v>
      </c>
      <c r="CI601" s="1717"/>
      <c r="CJ601" s="1717"/>
      <c r="CK601" s="1717"/>
      <c r="CL601" s="1716"/>
      <c r="CM601" s="1715">
        <f t="shared" si="5"/>
        <v>0</v>
      </c>
      <c r="CN601" s="1717"/>
      <c r="CO601" s="1717"/>
      <c r="CP601" s="1717"/>
      <c r="CQ601" s="1716"/>
      <c r="CS601" s="2088">
        <f>IF(AND(B704="SRO/Studio",AH704&lt;=0.3),G704,0)</f>
        <v>25</v>
      </c>
      <c r="CT601" s="2089"/>
      <c r="CU601" s="2089"/>
      <c r="CV601" s="2089"/>
      <c r="CW601" s="2090"/>
      <c r="CX601" s="2088">
        <f>IF(AND(B704="1 Bedroom",AH704&lt;=0.3),G704,0)</f>
        <v>0</v>
      </c>
      <c r="CY601" s="2089"/>
      <c r="CZ601" s="2089"/>
      <c r="DA601" s="2089"/>
      <c r="DB601" s="2090"/>
      <c r="DC601" s="2088">
        <f>IF(AND(B704="2 Bedrooms",AH704&lt;=0.3),G704,0)</f>
        <v>0</v>
      </c>
      <c r="DD601" s="2089"/>
      <c r="DE601" s="2089"/>
      <c r="DF601" s="2089"/>
      <c r="DG601" s="2090"/>
      <c r="DH601" s="2088">
        <f>IF(AND(B704="3 Bedrooms",AH704&lt;=0.3),G704,0)</f>
        <v>0</v>
      </c>
      <c r="DI601" s="2089"/>
      <c r="DJ601" s="2089"/>
      <c r="DK601" s="2089"/>
      <c r="DL601" s="2090"/>
      <c r="DM601" s="2088">
        <f>IF(AND(B704="4 Bedrooms",AH704&lt;=0.3),G704,0)</f>
        <v>0</v>
      </c>
      <c r="DN601" s="2089"/>
      <c r="DO601" s="2089"/>
      <c r="DP601" s="2089"/>
      <c r="DQ601" s="2090"/>
      <c r="DR601" s="2088">
        <f>IF(AND(B704="5 Bedrooms",AH704&lt;=0.3),G704,0)</f>
        <v>0</v>
      </c>
      <c r="DS601" s="2089"/>
      <c r="DT601" s="2089"/>
      <c r="DU601" s="2089"/>
      <c r="DV601" s="2090"/>
    </row>
    <row r="602" spans="1:126" s="8" customFormat="1" ht="12.75">
      <c r="A602" s="46"/>
      <c r="B602" s="16" t="s">
        <v>916</v>
      </c>
      <c r="C602" s="16"/>
      <c r="D602" s="16"/>
      <c r="E602" s="16"/>
      <c r="F602" s="16"/>
      <c r="G602" s="16"/>
      <c r="H602" s="16"/>
      <c r="I602" s="16"/>
      <c r="J602" s="16"/>
      <c r="K602" s="16"/>
      <c r="L602" s="16"/>
      <c r="M602" s="16"/>
      <c r="N602" s="1706" t="s">
        <v>530</v>
      </c>
      <c r="O602" s="1706"/>
      <c r="P602" s="16"/>
      <c r="Q602" s="16"/>
      <c r="R602" s="16"/>
      <c r="S602" s="16"/>
      <c r="T602" s="46"/>
      <c r="U602" s="16" t="s">
        <v>916</v>
      </c>
      <c r="V602" s="16"/>
      <c r="W602" s="16"/>
      <c r="X602" s="16"/>
      <c r="Y602" s="16"/>
      <c r="Z602" s="16"/>
      <c r="AA602" s="16"/>
      <c r="AB602" s="16"/>
      <c r="AC602" s="16"/>
      <c r="AD602" s="16"/>
      <c r="AE602" s="16"/>
      <c r="AF602" s="16"/>
      <c r="AG602" s="1706" t="s">
        <v>530</v>
      </c>
      <c r="AH602" s="1706"/>
      <c r="AI602" s="16"/>
      <c r="AJ602" s="16"/>
      <c r="AK602" s="16"/>
      <c r="AL602" s="16"/>
      <c r="AZ602" s="8" t="s">
        <v>851</v>
      </c>
      <c r="BA602" s="72"/>
      <c r="BB602" s="72"/>
      <c r="BC602" s="72"/>
      <c r="BD602" s="72"/>
      <c r="BE602" s="1719">
        <f t="shared" ref="BE602:BE625" si="8">IF(AND(AH705&lt;=0.5,AH705&gt;=0.36),1,0)</f>
        <v>1</v>
      </c>
      <c r="BF602" s="1720"/>
      <c r="BG602" s="1715">
        <f t="shared" si="6"/>
        <v>14</v>
      </c>
      <c r="BH602" s="1716"/>
      <c r="BI602" s="1719">
        <f t="shared" ref="BI602:BI625" si="9">IF(AND(AH705&lt;=0.35,AH705&gt;0),1,0)</f>
        <v>0</v>
      </c>
      <c r="BJ602" s="1720"/>
      <c r="BK602" s="1715">
        <f t="shared" si="7"/>
        <v>0</v>
      </c>
      <c r="BL602" s="1716"/>
      <c r="BN602" s="1715">
        <f t="shared" si="0"/>
        <v>9</v>
      </c>
      <c r="BO602" s="1717"/>
      <c r="BP602" s="1717"/>
      <c r="BQ602" s="1717"/>
      <c r="BR602" s="1718"/>
      <c r="BS602" s="1715">
        <f t="shared" si="1"/>
        <v>0</v>
      </c>
      <c r="BT602" s="1717"/>
      <c r="BU602" s="1717"/>
      <c r="BV602" s="1717"/>
      <c r="BW602" s="1716"/>
      <c r="BX602" s="1715">
        <f t="shared" si="2"/>
        <v>0</v>
      </c>
      <c r="BY602" s="1717"/>
      <c r="BZ602" s="1717"/>
      <c r="CA602" s="1717"/>
      <c r="CB602" s="1716"/>
      <c r="CC602" s="1715">
        <f t="shared" si="3"/>
        <v>0</v>
      </c>
      <c r="CD602" s="1717"/>
      <c r="CE602" s="1717"/>
      <c r="CF602" s="1717"/>
      <c r="CG602" s="1716"/>
      <c r="CH602" s="1715">
        <f t="shared" si="4"/>
        <v>0</v>
      </c>
      <c r="CI602" s="1717"/>
      <c r="CJ602" s="1717"/>
      <c r="CK602" s="1717"/>
      <c r="CL602" s="1716"/>
      <c r="CM602" s="1715">
        <f t="shared" si="5"/>
        <v>0</v>
      </c>
      <c r="CN602" s="1717"/>
      <c r="CO602" s="1717"/>
      <c r="CP602" s="1717"/>
      <c r="CQ602" s="1716"/>
      <c r="CS602" s="2088">
        <f t="shared" ref="CS602:CS625" si="10">IF(AND(B705="SRO/Studio",AH705&lt;=0.3),G705,0)</f>
        <v>0</v>
      </c>
      <c r="CT602" s="2089"/>
      <c r="CU602" s="2089"/>
      <c r="CV602" s="2089"/>
      <c r="CW602" s="2090"/>
      <c r="CX602" s="2088">
        <f t="shared" ref="CX602:CX625" si="11">IF(AND(B705="1 Bedroom",AH705&lt;=0.3),G705,0)</f>
        <v>0</v>
      </c>
      <c r="CY602" s="2089"/>
      <c r="CZ602" s="2089"/>
      <c r="DA602" s="2089"/>
      <c r="DB602" s="2090"/>
      <c r="DC602" s="2088">
        <f t="shared" ref="DC602:DC625" si="12">IF(AND(B705="2 Bedrooms",AH705&lt;=0.3),G705,0)</f>
        <v>0</v>
      </c>
      <c r="DD602" s="2089"/>
      <c r="DE602" s="2089"/>
      <c r="DF602" s="2089"/>
      <c r="DG602" s="2090"/>
      <c r="DH602" s="2088">
        <f t="shared" ref="DH602:DH625" si="13">IF(AND(B705="3 Bedrooms",AH705&lt;=0.3),G705,0)</f>
        <v>0</v>
      </c>
      <c r="DI602" s="2089"/>
      <c r="DJ602" s="2089"/>
      <c r="DK602" s="2089"/>
      <c r="DL602" s="2090"/>
      <c r="DM602" s="2088">
        <f t="shared" ref="DM602:DM625" si="14">IF(AND(B705="4 Bedrooms",AH705&lt;=0.3),G705,0)</f>
        <v>0</v>
      </c>
      <c r="DN602" s="2089"/>
      <c r="DO602" s="2089"/>
      <c r="DP602" s="2089"/>
      <c r="DQ602" s="2090"/>
      <c r="DR602" s="2088">
        <f t="shared" ref="DR602:DR625" si="15">IF(AND(B705="5 Bedrooms",AH705&lt;=0.3),G705,0)</f>
        <v>0</v>
      </c>
      <c r="DS602" s="2089"/>
      <c r="DT602" s="2089"/>
      <c r="DU602" s="2089"/>
      <c r="DV602" s="2090"/>
    </row>
    <row r="603" spans="1:126" ht="12.75">
      <c r="AZ603" s="8" t="s">
        <v>852</v>
      </c>
      <c r="BA603" s="72"/>
      <c r="BB603" s="72"/>
      <c r="BC603" s="72"/>
      <c r="BD603" s="72"/>
      <c r="BE603" s="1719">
        <f t="shared" si="8"/>
        <v>0</v>
      </c>
      <c r="BF603" s="1720"/>
      <c r="BG603" s="1715">
        <f t="shared" si="6"/>
        <v>0</v>
      </c>
      <c r="BH603" s="1716"/>
      <c r="BI603" s="1719">
        <f t="shared" si="9"/>
        <v>0</v>
      </c>
      <c r="BJ603" s="1720"/>
      <c r="BK603" s="1715">
        <f t="shared" si="7"/>
        <v>0</v>
      </c>
      <c r="BL603" s="1716"/>
      <c r="BN603" s="1715">
        <f t="shared" si="0"/>
        <v>0</v>
      </c>
      <c r="BO603" s="1717"/>
      <c r="BP603" s="1717"/>
      <c r="BQ603" s="1717"/>
      <c r="BR603" s="1718"/>
      <c r="BS603" s="1715">
        <f t="shared" si="1"/>
        <v>21</v>
      </c>
      <c r="BT603" s="1717"/>
      <c r="BU603" s="1717"/>
      <c r="BV603" s="1717"/>
      <c r="BW603" s="1716"/>
      <c r="BX603" s="1715">
        <f t="shared" si="2"/>
        <v>0</v>
      </c>
      <c r="BY603" s="1717"/>
      <c r="BZ603" s="1717"/>
      <c r="CA603" s="1717"/>
      <c r="CB603" s="1716"/>
      <c r="CC603" s="1715">
        <f t="shared" si="3"/>
        <v>0</v>
      </c>
      <c r="CD603" s="1717"/>
      <c r="CE603" s="1717"/>
      <c r="CF603" s="1717"/>
      <c r="CG603" s="1716"/>
      <c r="CH603" s="1715">
        <f t="shared" si="4"/>
        <v>0</v>
      </c>
      <c r="CI603" s="1717"/>
      <c r="CJ603" s="1717"/>
      <c r="CK603" s="1717"/>
      <c r="CL603" s="1716"/>
      <c r="CM603" s="1715">
        <f t="shared" si="5"/>
        <v>0</v>
      </c>
      <c r="CN603" s="1717"/>
      <c r="CO603" s="1717"/>
      <c r="CP603" s="1717"/>
      <c r="CQ603" s="1716"/>
      <c r="CS603" s="2088">
        <f t="shared" si="10"/>
        <v>0</v>
      </c>
      <c r="CT603" s="2089"/>
      <c r="CU603" s="2089"/>
      <c r="CV603" s="2089"/>
      <c r="CW603" s="2090"/>
      <c r="CX603" s="2088">
        <f t="shared" si="11"/>
        <v>0</v>
      </c>
      <c r="CY603" s="2089"/>
      <c r="CZ603" s="2089"/>
      <c r="DA603" s="2089"/>
      <c r="DB603" s="2090"/>
      <c r="DC603" s="2088">
        <f t="shared" si="12"/>
        <v>0</v>
      </c>
      <c r="DD603" s="2089"/>
      <c r="DE603" s="2089"/>
      <c r="DF603" s="2089"/>
      <c r="DG603" s="2090"/>
      <c r="DH603" s="2088">
        <f t="shared" si="13"/>
        <v>0</v>
      </c>
      <c r="DI603" s="2089"/>
      <c r="DJ603" s="2089"/>
      <c r="DK603" s="2089"/>
      <c r="DL603" s="2090"/>
      <c r="DM603" s="2088">
        <f t="shared" si="14"/>
        <v>0</v>
      </c>
      <c r="DN603" s="2089"/>
      <c r="DO603" s="2089"/>
      <c r="DP603" s="2089"/>
      <c r="DQ603" s="2090"/>
      <c r="DR603" s="2088">
        <f t="shared" si="15"/>
        <v>0</v>
      </c>
      <c r="DS603" s="2089"/>
      <c r="DT603" s="2089"/>
      <c r="DU603" s="2089"/>
      <c r="DV603" s="2090"/>
    </row>
    <row r="604" spans="1:126" ht="12.75">
      <c r="A604" s="101" t="s">
        <v>604</v>
      </c>
      <c r="B604" s="16" t="s">
        <v>92</v>
      </c>
      <c r="G604" s="1667">
        <f>C566</f>
        <v>0</v>
      </c>
      <c r="H604" s="1667"/>
      <c r="I604" s="1667"/>
      <c r="J604" s="1667"/>
      <c r="K604" s="1667"/>
      <c r="L604" s="1667"/>
      <c r="M604" s="1667"/>
      <c r="N604" s="1667"/>
      <c r="O604" s="1667"/>
      <c r="P604" s="1667"/>
      <c r="Q604" s="1667"/>
      <c r="R604" s="1667"/>
      <c r="T604" s="101" t="s">
        <v>190</v>
      </c>
      <c r="U604" s="16" t="s">
        <v>92</v>
      </c>
      <c r="Z604" s="1667">
        <f>C567</f>
        <v>0</v>
      </c>
      <c r="AA604" s="1667"/>
      <c r="AB604" s="1667"/>
      <c r="AC604" s="1667"/>
      <c r="AD604" s="1667"/>
      <c r="AE604" s="1667"/>
      <c r="AF604" s="1667"/>
      <c r="AG604" s="1667"/>
      <c r="AH604" s="1667"/>
      <c r="AI604" s="1667"/>
      <c r="AJ604" s="1667"/>
      <c r="AK604" s="1667"/>
      <c r="AZ604" s="8" t="s">
        <v>853</v>
      </c>
      <c r="BA604" s="72"/>
      <c r="BB604" s="72"/>
      <c r="BC604" s="72"/>
      <c r="BD604" s="72"/>
      <c r="BE604" s="1719">
        <f t="shared" si="8"/>
        <v>0</v>
      </c>
      <c r="BF604" s="1720"/>
      <c r="BG604" s="1715">
        <f t="shared" si="6"/>
        <v>0</v>
      </c>
      <c r="BH604" s="1716"/>
      <c r="BI604" s="1719">
        <f t="shared" si="9"/>
        <v>1</v>
      </c>
      <c r="BJ604" s="1720"/>
      <c r="BK604" s="1715">
        <f t="shared" si="7"/>
        <v>21</v>
      </c>
      <c r="BL604" s="1716"/>
      <c r="BN604" s="1715">
        <f t="shared" si="0"/>
        <v>0</v>
      </c>
      <c r="BO604" s="1717"/>
      <c r="BP604" s="1717"/>
      <c r="BQ604" s="1717"/>
      <c r="BR604" s="1718"/>
      <c r="BS604" s="1715">
        <f t="shared" si="1"/>
        <v>7</v>
      </c>
      <c r="BT604" s="1717"/>
      <c r="BU604" s="1717"/>
      <c r="BV604" s="1717"/>
      <c r="BW604" s="1716"/>
      <c r="BX604" s="1715">
        <f t="shared" si="2"/>
        <v>0</v>
      </c>
      <c r="BY604" s="1717"/>
      <c r="BZ604" s="1717"/>
      <c r="CA604" s="1717"/>
      <c r="CB604" s="1716"/>
      <c r="CC604" s="1715">
        <f t="shared" si="3"/>
        <v>0</v>
      </c>
      <c r="CD604" s="1717"/>
      <c r="CE604" s="1717"/>
      <c r="CF604" s="1717"/>
      <c r="CG604" s="1716"/>
      <c r="CH604" s="1715">
        <f t="shared" si="4"/>
        <v>0</v>
      </c>
      <c r="CI604" s="1717"/>
      <c r="CJ604" s="1717"/>
      <c r="CK604" s="1717"/>
      <c r="CL604" s="1716"/>
      <c r="CM604" s="1715">
        <f t="shared" si="5"/>
        <v>0</v>
      </c>
      <c r="CN604" s="1717"/>
      <c r="CO604" s="1717"/>
      <c r="CP604" s="1717"/>
      <c r="CQ604" s="1716"/>
      <c r="CS604" s="2088">
        <f t="shared" si="10"/>
        <v>0</v>
      </c>
      <c r="CT604" s="2089"/>
      <c r="CU604" s="2089"/>
      <c r="CV604" s="2089"/>
      <c r="CW604" s="2090"/>
      <c r="CX604" s="2088">
        <f t="shared" si="11"/>
        <v>21</v>
      </c>
      <c r="CY604" s="2089"/>
      <c r="CZ604" s="2089"/>
      <c r="DA604" s="2089"/>
      <c r="DB604" s="2090"/>
      <c r="DC604" s="2088">
        <f t="shared" si="12"/>
        <v>0</v>
      </c>
      <c r="DD604" s="2089"/>
      <c r="DE604" s="2089"/>
      <c r="DF604" s="2089"/>
      <c r="DG604" s="2090"/>
      <c r="DH604" s="2088">
        <f t="shared" si="13"/>
        <v>0</v>
      </c>
      <c r="DI604" s="2089"/>
      <c r="DJ604" s="2089"/>
      <c r="DK604" s="2089"/>
      <c r="DL604" s="2090"/>
      <c r="DM604" s="2088">
        <f t="shared" si="14"/>
        <v>0</v>
      </c>
      <c r="DN604" s="2089"/>
      <c r="DO604" s="2089"/>
      <c r="DP604" s="2089"/>
      <c r="DQ604" s="2090"/>
      <c r="DR604" s="2088">
        <f t="shared" si="15"/>
        <v>0</v>
      </c>
      <c r="DS604" s="2089"/>
      <c r="DT604" s="2089"/>
      <c r="DU604" s="2089"/>
      <c r="DV604" s="2090"/>
    </row>
    <row r="605" spans="1:126" ht="12.75">
      <c r="A605" s="46"/>
      <c r="B605" s="16" t="s">
        <v>415</v>
      </c>
      <c r="G605" s="1662"/>
      <c r="H605" s="1662"/>
      <c r="I605" s="1662"/>
      <c r="J605" s="1662"/>
      <c r="K605" s="1662"/>
      <c r="L605" s="1662"/>
      <c r="M605" s="1662"/>
      <c r="N605" s="1662"/>
      <c r="O605" s="1662"/>
      <c r="P605" s="1662"/>
      <c r="Q605" s="1662"/>
      <c r="R605" s="1662"/>
      <c r="T605" s="46"/>
      <c r="U605" s="16" t="s">
        <v>415</v>
      </c>
      <c r="Z605" s="1662"/>
      <c r="AA605" s="1662"/>
      <c r="AB605" s="1662"/>
      <c r="AC605" s="1662"/>
      <c r="AD605" s="1662"/>
      <c r="AE605" s="1662"/>
      <c r="AF605" s="1662"/>
      <c r="AG605" s="1662"/>
      <c r="AH605" s="1662"/>
      <c r="AI605" s="1662"/>
      <c r="AJ605" s="1662"/>
      <c r="AK605" s="1662"/>
      <c r="AZ605" s="8" t="s">
        <v>382</v>
      </c>
      <c r="BA605" s="72"/>
      <c r="BB605" s="72"/>
      <c r="BC605" s="72"/>
      <c r="BD605" s="72"/>
      <c r="BE605" s="1719">
        <f t="shared" si="8"/>
        <v>1</v>
      </c>
      <c r="BF605" s="1720"/>
      <c r="BG605" s="1715">
        <f t="shared" si="6"/>
        <v>7</v>
      </c>
      <c r="BH605" s="1716"/>
      <c r="BI605" s="1719">
        <f t="shared" si="9"/>
        <v>0</v>
      </c>
      <c r="BJ605" s="1720"/>
      <c r="BK605" s="1715">
        <f t="shared" si="7"/>
        <v>0</v>
      </c>
      <c r="BL605" s="1716"/>
      <c r="BN605" s="1715">
        <f t="shared" si="0"/>
        <v>0</v>
      </c>
      <c r="BO605" s="1717"/>
      <c r="BP605" s="1717"/>
      <c r="BQ605" s="1717"/>
      <c r="BR605" s="1718"/>
      <c r="BS605" s="1715">
        <f t="shared" si="1"/>
        <v>14</v>
      </c>
      <c r="BT605" s="1717"/>
      <c r="BU605" s="1717"/>
      <c r="BV605" s="1717"/>
      <c r="BW605" s="1716"/>
      <c r="BX605" s="1715">
        <f t="shared" si="2"/>
        <v>0</v>
      </c>
      <c r="BY605" s="1717"/>
      <c r="BZ605" s="1717"/>
      <c r="CA605" s="1717"/>
      <c r="CB605" s="1716"/>
      <c r="CC605" s="1715">
        <f t="shared" si="3"/>
        <v>0</v>
      </c>
      <c r="CD605" s="1717"/>
      <c r="CE605" s="1717"/>
      <c r="CF605" s="1717"/>
      <c r="CG605" s="1716"/>
      <c r="CH605" s="1715">
        <f t="shared" si="4"/>
        <v>0</v>
      </c>
      <c r="CI605" s="1717"/>
      <c r="CJ605" s="1717"/>
      <c r="CK605" s="1717"/>
      <c r="CL605" s="1716"/>
      <c r="CM605" s="1715">
        <f t="shared" si="5"/>
        <v>0</v>
      </c>
      <c r="CN605" s="1717"/>
      <c r="CO605" s="1717"/>
      <c r="CP605" s="1717"/>
      <c r="CQ605" s="1716"/>
      <c r="CS605" s="2088">
        <f t="shared" si="10"/>
        <v>0</v>
      </c>
      <c r="CT605" s="2089"/>
      <c r="CU605" s="2089"/>
      <c r="CV605" s="2089"/>
      <c r="CW605" s="2090"/>
      <c r="CX605" s="2088">
        <f t="shared" si="11"/>
        <v>0</v>
      </c>
      <c r="CY605" s="2089"/>
      <c r="CZ605" s="2089"/>
      <c r="DA605" s="2089"/>
      <c r="DB605" s="2090"/>
      <c r="DC605" s="2088">
        <f t="shared" si="12"/>
        <v>0</v>
      </c>
      <c r="DD605" s="2089"/>
      <c r="DE605" s="2089"/>
      <c r="DF605" s="2089"/>
      <c r="DG605" s="2090"/>
      <c r="DH605" s="2088">
        <f t="shared" si="13"/>
        <v>0</v>
      </c>
      <c r="DI605" s="2089"/>
      <c r="DJ605" s="2089"/>
      <c r="DK605" s="2089"/>
      <c r="DL605" s="2090"/>
      <c r="DM605" s="2088">
        <f t="shared" si="14"/>
        <v>0</v>
      </c>
      <c r="DN605" s="2089"/>
      <c r="DO605" s="2089"/>
      <c r="DP605" s="2089"/>
      <c r="DQ605" s="2090"/>
      <c r="DR605" s="2088">
        <f t="shared" si="15"/>
        <v>0</v>
      </c>
      <c r="DS605" s="2089"/>
      <c r="DT605" s="2089"/>
      <c r="DU605" s="2089"/>
      <c r="DV605" s="2090"/>
    </row>
    <row r="606" spans="1:126" ht="12.75">
      <c r="A606" s="46"/>
      <c r="B606" s="16" t="s">
        <v>478</v>
      </c>
      <c r="G606" s="1662"/>
      <c r="H606" s="1662"/>
      <c r="I606" s="1662"/>
      <c r="J606" s="1662"/>
      <c r="K606" s="1662"/>
      <c r="L606" s="1662"/>
      <c r="M606" s="1662"/>
      <c r="N606" s="1662"/>
      <c r="O606" s="1662"/>
      <c r="P606" s="1662"/>
      <c r="Q606" s="1662"/>
      <c r="R606" s="1662"/>
      <c r="T606" s="46"/>
      <c r="U606" s="16" t="s">
        <v>478</v>
      </c>
      <c r="Z606" s="1671"/>
      <c r="AA606" s="1671"/>
      <c r="AB606" s="1671"/>
      <c r="AC606" s="1671"/>
      <c r="AD606" s="1671"/>
      <c r="AE606" s="1671"/>
      <c r="AF606" s="1671"/>
      <c r="AG606" s="1671"/>
      <c r="AH606" s="1671"/>
      <c r="AI606" s="1671"/>
      <c r="AJ606" s="1671"/>
      <c r="AK606" s="1671"/>
      <c r="AZ606" s="72"/>
      <c r="BA606" s="72"/>
      <c r="BB606" s="72"/>
      <c r="BC606" s="72"/>
      <c r="BD606" s="72"/>
      <c r="BE606" s="1719">
        <f t="shared" si="8"/>
        <v>0</v>
      </c>
      <c r="BF606" s="1720"/>
      <c r="BG606" s="1715">
        <f t="shared" si="6"/>
        <v>0</v>
      </c>
      <c r="BH606" s="1716"/>
      <c r="BI606" s="1719">
        <f t="shared" si="9"/>
        <v>0</v>
      </c>
      <c r="BJ606" s="1720"/>
      <c r="BK606" s="1715">
        <f t="shared" si="7"/>
        <v>0</v>
      </c>
      <c r="BL606" s="1716"/>
      <c r="BN606" s="1715">
        <f t="shared" si="0"/>
        <v>0</v>
      </c>
      <c r="BO606" s="1717"/>
      <c r="BP606" s="1717"/>
      <c r="BQ606" s="1717"/>
      <c r="BR606" s="1718"/>
      <c r="BS606" s="1715">
        <f t="shared" si="1"/>
        <v>0</v>
      </c>
      <c r="BT606" s="1717"/>
      <c r="BU606" s="1717"/>
      <c r="BV606" s="1717"/>
      <c r="BW606" s="1716"/>
      <c r="BX606" s="1715">
        <f t="shared" si="2"/>
        <v>0</v>
      </c>
      <c r="BY606" s="1717"/>
      <c r="BZ606" s="1717"/>
      <c r="CA606" s="1717"/>
      <c r="CB606" s="1716"/>
      <c r="CC606" s="1715">
        <f t="shared" si="3"/>
        <v>0</v>
      </c>
      <c r="CD606" s="1717"/>
      <c r="CE606" s="1717"/>
      <c r="CF606" s="1717"/>
      <c r="CG606" s="1716"/>
      <c r="CH606" s="1715">
        <f t="shared" si="4"/>
        <v>0</v>
      </c>
      <c r="CI606" s="1717"/>
      <c r="CJ606" s="1717"/>
      <c r="CK606" s="1717"/>
      <c r="CL606" s="1716"/>
      <c r="CM606" s="1715">
        <f t="shared" si="5"/>
        <v>0</v>
      </c>
      <c r="CN606" s="1717"/>
      <c r="CO606" s="1717"/>
      <c r="CP606" s="1717"/>
      <c r="CQ606" s="1716"/>
      <c r="CS606" s="2088">
        <f t="shared" si="10"/>
        <v>0</v>
      </c>
      <c r="CT606" s="2089"/>
      <c r="CU606" s="2089"/>
      <c r="CV606" s="2089"/>
      <c r="CW606" s="2090"/>
      <c r="CX606" s="2088">
        <f t="shared" si="11"/>
        <v>0</v>
      </c>
      <c r="CY606" s="2089"/>
      <c r="CZ606" s="2089"/>
      <c r="DA606" s="2089"/>
      <c r="DB606" s="2090"/>
      <c r="DC606" s="2088">
        <f t="shared" si="12"/>
        <v>0</v>
      </c>
      <c r="DD606" s="2089"/>
      <c r="DE606" s="2089"/>
      <c r="DF606" s="2089"/>
      <c r="DG606" s="2090"/>
      <c r="DH606" s="2088">
        <f t="shared" si="13"/>
        <v>0</v>
      </c>
      <c r="DI606" s="2089"/>
      <c r="DJ606" s="2089"/>
      <c r="DK606" s="2089"/>
      <c r="DL606" s="2090"/>
      <c r="DM606" s="2088">
        <f t="shared" si="14"/>
        <v>0</v>
      </c>
      <c r="DN606" s="2089"/>
      <c r="DO606" s="2089"/>
      <c r="DP606" s="2089"/>
      <c r="DQ606" s="2090"/>
      <c r="DR606" s="2088">
        <f t="shared" si="15"/>
        <v>0</v>
      </c>
      <c r="DS606" s="2089"/>
      <c r="DT606" s="2089"/>
      <c r="DU606" s="2089"/>
      <c r="DV606" s="2090"/>
    </row>
    <row r="607" spans="1:126" ht="12.75">
      <c r="A607" s="46"/>
      <c r="B607" s="16" t="s">
        <v>913</v>
      </c>
      <c r="G607" s="1662"/>
      <c r="H607" s="1662"/>
      <c r="I607" s="1662"/>
      <c r="J607" s="1662"/>
      <c r="K607" s="1662"/>
      <c r="L607" s="1662"/>
      <c r="M607" s="1662"/>
      <c r="N607" s="1662"/>
      <c r="O607" s="1662"/>
      <c r="P607" s="1662"/>
      <c r="Q607" s="1662"/>
      <c r="R607" s="1662"/>
      <c r="T607" s="46"/>
      <c r="U607" s="16" t="s">
        <v>913</v>
      </c>
      <c r="Z607" s="1671"/>
      <c r="AA607" s="1671"/>
      <c r="AB607" s="1671"/>
      <c r="AC607" s="1671"/>
      <c r="AD607" s="1671"/>
      <c r="AE607" s="1671"/>
      <c r="AF607" s="1671"/>
      <c r="AG607" s="1671"/>
      <c r="AH607" s="1671"/>
      <c r="AI607" s="1671"/>
      <c r="AJ607" s="1671"/>
      <c r="AK607" s="1671"/>
      <c r="AZ607" s="72"/>
      <c r="BA607" s="72"/>
      <c r="BB607" s="72"/>
      <c r="BC607" s="72"/>
      <c r="BD607" s="72"/>
      <c r="BE607" s="1719">
        <f t="shared" si="8"/>
        <v>0</v>
      </c>
      <c r="BF607" s="1720"/>
      <c r="BG607" s="1715">
        <f t="shared" si="6"/>
        <v>0</v>
      </c>
      <c r="BH607" s="1716"/>
      <c r="BI607" s="1719">
        <f t="shared" si="9"/>
        <v>0</v>
      </c>
      <c r="BJ607" s="1720"/>
      <c r="BK607" s="1715">
        <f t="shared" si="7"/>
        <v>0</v>
      </c>
      <c r="BL607" s="1716"/>
      <c r="BN607" s="1715">
        <f t="shared" si="0"/>
        <v>0</v>
      </c>
      <c r="BO607" s="1717"/>
      <c r="BP607" s="1717"/>
      <c r="BQ607" s="1717"/>
      <c r="BR607" s="1718"/>
      <c r="BS607" s="1715">
        <f t="shared" si="1"/>
        <v>0</v>
      </c>
      <c r="BT607" s="1717"/>
      <c r="BU607" s="1717"/>
      <c r="BV607" s="1717"/>
      <c r="BW607" s="1716"/>
      <c r="BX607" s="1715">
        <f t="shared" si="2"/>
        <v>0</v>
      </c>
      <c r="BY607" s="1717"/>
      <c r="BZ607" s="1717"/>
      <c r="CA607" s="1717"/>
      <c r="CB607" s="1716"/>
      <c r="CC607" s="1715">
        <f t="shared" si="3"/>
        <v>0</v>
      </c>
      <c r="CD607" s="1717"/>
      <c r="CE607" s="1717"/>
      <c r="CF607" s="1717"/>
      <c r="CG607" s="1716"/>
      <c r="CH607" s="1715">
        <f t="shared" si="4"/>
        <v>0</v>
      </c>
      <c r="CI607" s="1717"/>
      <c r="CJ607" s="1717"/>
      <c r="CK607" s="1717"/>
      <c r="CL607" s="1716"/>
      <c r="CM607" s="1715">
        <f t="shared" si="5"/>
        <v>0</v>
      </c>
      <c r="CN607" s="1717"/>
      <c r="CO607" s="1717"/>
      <c r="CP607" s="1717"/>
      <c r="CQ607" s="1716"/>
      <c r="CS607" s="2088">
        <f t="shared" si="10"/>
        <v>0</v>
      </c>
      <c r="CT607" s="2089"/>
      <c r="CU607" s="2089"/>
      <c r="CV607" s="2089"/>
      <c r="CW607" s="2090"/>
      <c r="CX607" s="2088">
        <f t="shared" si="11"/>
        <v>0</v>
      </c>
      <c r="CY607" s="2089"/>
      <c r="CZ607" s="2089"/>
      <c r="DA607" s="2089"/>
      <c r="DB607" s="2090"/>
      <c r="DC607" s="2088">
        <f t="shared" si="12"/>
        <v>0</v>
      </c>
      <c r="DD607" s="2089"/>
      <c r="DE607" s="2089"/>
      <c r="DF607" s="2089"/>
      <c r="DG607" s="2090"/>
      <c r="DH607" s="2088">
        <f t="shared" si="13"/>
        <v>0</v>
      </c>
      <c r="DI607" s="2089"/>
      <c r="DJ607" s="2089"/>
      <c r="DK607" s="2089"/>
      <c r="DL607" s="2090"/>
      <c r="DM607" s="2088">
        <f t="shared" si="14"/>
        <v>0</v>
      </c>
      <c r="DN607" s="2089"/>
      <c r="DO607" s="2089"/>
      <c r="DP607" s="2089"/>
      <c r="DQ607" s="2090"/>
      <c r="DR607" s="2088">
        <f t="shared" si="15"/>
        <v>0</v>
      </c>
      <c r="DS607" s="2089"/>
      <c r="DT607" s="2089"/>
      <c r="DU607" s="2089"/>
      <c r="DV607" s="2090"/>
    </row>
    <row r="608" spans="1:126" ht="12.75">
      <c r="A608" s="46"/>
      <c r="B608" s="16" t="s">
        <v>714</v>
      </c>
      <c r="G608" s="1655"/>
      <c r="H608" s="1655"/>
      <c r="I608" s="1655"/>
      <c r="J608" s="1655"/>
      <c r="K608" s="1655"/>
      <c r="L608" s="1655"/>
      <c r="O608" s="149" t="s">
        <v>898</v>
      </c>
      <c r="P608" s="1663"/>
      <c r="Q608" s="1663"/>
      <c r="R608" s="1663"/>
      <c r="T608" s="46"/>
      <c r="U608" s="16" t="s">
        <v>714</v>
      </c>
      <c r="Z608" s="1655"/>
      <c r="AA608" s="1655"/>
      <c r="AB608" s="1655"/>
      <c r="AC608" s="1655"/>
      <c r="AD608" s="1655"/>
      <c r="AE608" s="1655"/>
      <c r="AH608" s="149" t="s">
        <v>898</v>
      </c>
      <c r="AI608" s="1663"/>
      <c r="AJ608" s="1663"/>
      <c r="AK608" s="1663"/>
      <c r="AZ608" s="72"/>
      <c r="BA608" s="72"/>
      <c r="BB608" s="72"/>
      <c r="BC608" s="72"/>
      <c r="BD608" s="72"/>
      <c r="BE608" s="1719">
        <f t="shared" si="8"/>
        <v>0</v>
      </c>
      <c r="BF608" s="1720"/>
      <c r="BG608" s="1715">
        <f t="shared" si="6"/>
        <v>0</v>
      </c>
      <c r="BH608" s="1716"/>
      <c r="BI608" s="1719">
        <f t="shared" si="9"/>
        <v>0</v>
      </c>
      <c r="BJ608" s="1720"/>
      <c r="BK608" s="1715">
        <f t="shared" si="7"/>
        <v>0</v>
      </c>
      <c r="BL608" s="1716"/>
      <c r="BN608" s="1715">
        <f t="shared" si="0"/>
        <v>0</v>
      </c>
      <c r="BO608" s="1717"/>
      <c r="BP608" s="1717"/>
      <c r="BQ608" s="1717"/>
      <c r="BR608" s="1718"/>
      <c r="BS608" s="1715">
        <f t="shared" si="1"/>
        <v>0</v>
      </c>
      <c r="BT608" s="1717"/>
      <c r="BU608" s="1717"/>
      <c r="BV608" s="1717"/>
      <c r="BW608" s="1716"/>
      <c r="BX608" s="1715">
        <f t="shared" si="2"/>
        <v>0</v>
      </c>
      <c r="BY608" s="1717"/>
      <c r="BZ608" s="1717"/>
      <c r="CA608" s="1717"/>
      <c r="CB608" s="1716"/>
      <c r="CC608" s="1715">
        <f t="shared" si="3"/>
        <v>0</v>
      </c>
      <c r="CD608" s="1717"/>
      <c r="CE608" s="1717"/>
      <c r="CF608" s="1717"/>
      <c r="CG608" s="1716"/>
      <c r="CH608" s="1715">
        <f t="shared" si="4"/>
        <v>0</v>
      </c>
      <c r="CI608" s="1717"/>
      <c r="CJ608" s="1717"/>
      <c r="CK608" s="1717"/>
      <c r="CL608" s="1716"/>
      <c r="CM608" s="1715">
        <f t="shared" si="5"/>
        <v>0</v>
      </c>
      <c r="CN608" s="1717"/>
      <c r="CO608" s="1717"/>
      <c r="CP608" s="1717"/>
      <c r="CQ608" s="1716"/>
      <c r="CS608" s="2088">
        <f t="shared" si="10"/>
        <v>0</v>
      </c>
      <c r="CT608" s="2089"/>
      <c r="CU608" s="2089"/>
      <c r="CV608" s="2089"/>
      <c r="CW608" s="2090"/>
      <c r="CX608" s="2088">
        <f t="shared" si="11"/>
        <v>0</v>
      </c>
      <c r="CY608" s="2089"/>
      <c r="CZ608" s="2089"/>
      <c r="DA608" s="2089"/>
      <c r="DB608" s="2090"/>
      <c r="DC608" s="2088">
        <f t="shared" si="12"/>
        <v>0</v>
      </c>
      <c r="DD608" s="2089"/>
      <c r="DE608" s="2089"/>
      <c r="DF608" s="2089"/>
      <c r="DG608" s="2090"/>
      <c r="DH608" s="2088">
        <f t="shared" si="13"/>
        <v>0</v>
      </c>
      <c r="DI608" s="2089"/>
      <c r="DJ608" s="2089"/>
      <c r="DK608" s="2089"/>
      <c r="DL608" s="2090"/>
      <c r="DM608" s="2088">
        <f t="shared" si="14"/>
        <v>0</v>
      </c>
      <c r="DN608" s="2089"/>
      <c r="DO608" s="2089"/>
      <c r="DP608" s="2089"/>
      <c r="DQ608" s="2090"/>
      <c r="DR608" s="2088">
        <f t="shared" si="15"/>
        <v>0</v>
      </c>
      <c r="DS608" s="2089"/>
      <c r="DT608" s="2089"/>
      <c r="DU608" s="2089"/>
      <c r="DV608" s="2090"/>
    </row>
    <row r="609" spans="1:126" s="8" customFormat="1" ht="12.75">
      <c r="A609" s="46"/>
      <c r="B609" s="16" t="s">
        <v>914</v>
      </c>
      <c r="C609" s="16"/>
      <c r="D609" s="16"/>
      <c r="E609" s="16"/>
      <c r="F609" s="16"/>
      <c r="G609" s="16"/>
      <c r="H609" s="1662"/>
      <c r="I609" s="1662"/>
      <c r="J609" s="1662"/>
      <c r="K609" s="1662"/>
      <c r="L609" s="1662"/>
      <c r="M609" s="1662"/>
      <c r="N609" s="1662"/>
      <c r="O609" s="1662"/>
      <c r="P609" s="1662"/>
      <c r="Q609" s="1662"/>
      <c r="R609" s="1662"/>
      <c r="S609" s="16"/>
      <c r="T609" s="46"/>
      <c r="U609" s="16" t="s">
        <v>914</v>
      </c>
      <c r="V609" s="16"/>
      <c r="W609" s="16"/>
      <c r="X609" s="16"/>
      <c r="Y609" s="16"/>
      <c r="Z609" s="16"/>
      <c r="AA609" s="1662"/>
      <c r="AB609" s="1662"/>
      <c r="AC609" s="1662"/>
      <c r="AD609" s="1662"/>
      <c r="AE609" s="1662"/>
      <c r="AF609" s="1662"/>
      <c r="AG609" s="1662"/>
      <c r="AH609" s="1662"/>
      <c r="AI609" s="1662"/>
      <c r="AJ609" s="1662"/>
      <c r="AK609" s="1662"/>
      <c r="AL609" s="16"/>
      <c r="AZ609" s="72"/>
      <c r="BA609" s="72"/>
      <c r="BB609" s="72"/>
      <c r="BC609" s="72"/>
      <c r="BD609" s="72"/>
      <c r="BE609" s="1719">
        <f t="shared" si="8"/>
        <v>0</v>
      </c>
      <c r="BF609" s="1720"/>
      <c r="BG609" s="1715">
        <f t="shared" si="6"/>
        <v>0</v>
      </c>
      <c r="BH609" s="1716"/>
      <c r="BI609" s="1719">
        <f t="shared" si="9"/>
        <v>0</v>
      </c>
      <c r="BJ609" s="1720"/>
      <c r="BK609" s="1715">
        <f t="shared" si="7"/>
        <v>0</v>
      </c>
      <c r="BL609" s="1716"/>
      <c r="BN609" s="1715">
        <f t="shared" si="0"/>
        <v>0</v>
      </c>
      <c r="BO609" s="1717"/>
      <c r="BP609" s="1717"/>
      <c r="BQ609" s="1717"/>
      <c r="BR609" s="1718"/>
      <c r="BS609" s="1715">
        <f t="shared" si="1"/>
        <v>0</v>
      </c>
      <c r="BT609" s="1717"/>
      <c r="BU609" s="1717"/>
      <c r="BV609" s="1717"/>
      <c r="BW609" s="1716"/>
      <c r="BX609" s="1715">
        <f t="shared" si="2"/>
        <v>0</v>
      </c>
      <c r="BY609" s="1717"/>
      <c r="BZ609" s="1717"/>
      <c r="CA609" s="1717"/>
      <c r="CB609" s="1716"/>
      <c r="CC609" s="1715">
        <f t="shared" si="3"/>
        <v>0</v>
      </c>
      <c r="CD609" s="1717"/>
      <c r="CE609" s="1717"/>
      <c r="CF609" s="1717"/>
      <c r="CG609" s="1716"/>
      <c r="CH609" s="1715">
        <f t="shared" si="4"/>
        <v>0</v>
      </c>
      <c r="CI609" s="1717"/>
      <c r="CJ609" s="1717"/>
      <c r="CK609" s="1717"/>
      <c r="CL609" s="1716"/>
      <c r="CM609" s="1715">
        <f t="shared" si="5"/>
        <v>0</v>
      </c>
      <c r="CN609" s="1717"/>
      <c r="CO609" s="1717"/>
      <c r="CP609" s="1717"/>
      <c r="CQ609" s="1716"/>
      <c r="CS609" s="2088">
        <f t="shared" si="10"/>
        <v>0</v>
      </c>
      <c r="CT609" s="2089"/>
      <c r="CU609" s="2089"/>
      <c r="CV609" s="2089"/>
      <c r="CW609" s="2090"/>
      <c r="CX609" s="2088">
        <f t="shared" si="11"/>
        <v>0</v>
      </c>
      <c r="CY609" s="2089"/>
      <c r="CZ609" s="2089"/>
      <c r="DA609" s="2089"/>
      <c r="DB609" s="2090"/>
      <c r="DC609" s="2088">
        <f t="shared" si="12"/>
        <v>0</v>
      </c>
      <c r="DD609" s="2089"/>
      <c r="DE609" s="2089"/>
      <c r="DF609" s="2089"/>
      <c r="DG609" s="2090"/>
      <c r="DH609" s="2088">
        <f t="shared" si="13"/>
        <v>0</v>
      </c>
      <c r="DI609" s="2089"/>
      <c r="DJ609" s="2089"/>
      <c r="DK609" s="2089"/>
      <c r="DL609" s="2090"/>
      <c r="DM609" s="2088">
        <f t="shared" si="14"/>
        <v>0</v>
      </c>
      <c r="DN609" s="2089"/>
      <c r="DO609" s="2089"/>
      <c r="DP609" s="2089"/>
      <c r="DQ609" s="2090"/>
      <c r="DR609" s="2088">
        <f t="shared" si="15"/>
        <v>0</v>
      </c>
      <c r="DS609" s="2089"/>
      <c r="DT609" s="2089"/>
      <c r="DU609" s="2089"/>
      <c r="DV609" s="2090"/>
    </row>
    <row r="610" spans="1:126" s="8" customFormat="1" ht="12.75">
      <c r="A610" s="46"/>
      <c r="B610" s="16" t="s">
        <v>916</v>
      </c>
      <c r="C610" s="16"/>
      <c r="D610" s="16"/>
      <c r="E610" s="16"/>
      <c r="F610" s="16"/>
      <c r="G610" s="16"/>
      <c r="H610" s="16"/>
      <c r="I610" s="16"/>
      <c r="J610" s="16"/>
      <c r="K610" s="16"/>
      <c r="L610" s="16"/>
      <c r="M610" s="16"/>
      <c r="N610" s="1706" t="s">
        <v>530</v>
      </c>
      <c r="O610" s="1706"/>
      <c r="P610" s="16"/>
      <c r="Q610" s="16"/>
      <c r="R610" s="16"/>
      <c r="S610" s="16"/>
      <c r="T610" s="46"/>
      <c r="U610" s="16" t="s">
        <v>916</v>
      </c>
      <c r="V610" s="16"/>
      <c r="W610" s="16"/>
      <c r="X610" s="16"/>
      <c r="Y610" s="16"/>
      <c r="Z610" s="16"/>
      <c r="AA610" s="16"/>
      <c r="AB610" s="16"/>
      <c r="AC610" s="16"/>
      <c r="AD610" s="16"/>
      <c r="AE610" s="16"/>
      <c r="AF610" s="16"/>
      <c r="AG610" s="1706" t="s">
        <v>530</v>
      </c>
      <c r="AH610" s="1706"/>
      <c r="AI610" s="16"/>
      <c r="AJ610" s="16"/>
      <c r="AK610" s="16"/>
      <c r="AL610" s="16"/>
      <c r="AZ610" s="72"/>
      <c r="BA610" s="72"/>
      <c r="BB610" s="72"/>
      <c r="BC610" s="72"/>
      <c r="BD610" s="72"/>
      <c r="BE610" s="1719">
        <f t="shared" si="8"/>
        <v>0</v>
      </c>
      <c r="BF610" s="1720"/>
      <c r="BG610" s="1715">
        <f t="shared" si="6"/>
        <v>0</v>
      </c>
      <c r="BH610" s="1716"/>
      <c r="BI610" s="1719">
        <f t="shared" si="9"/>
        <v>0</v>
      </c>
      <c r="BJ610" s="1720"/>
      <c r="BK610" s="1715">
        <f t="shared" si="7"/>
        <v>0</v>
      </c>
      <c r="BL610" s="1716"/>
      <c r="BN610" s="1715">
        <f t="shared" si="0"/>
        <v>0</v>
      </c>
      <c r="BO610" s="1717"/>
      <c r="BP610" s="1717"/>
      <c r="BQ610" s="1717"/>
      <c r="BR610" s="1718"/>
      <c r="BS610" s="1715">
        <f t="shared" si="1"/>
        <v>0</v>
      </c>
      <c r="BT610" s="1717"/>
      <c r="BU610" s="1717"/>
      <c r="BV610" s="1717"/>
      <c r="BW610" s="1716"/>
      <c r="BX610" s="1715">
        <f t="shared" si="2"/>
        <v>0</v>
      </c>
      <c r="BY610" s="1717"/>
      <c r="BZ610" s="1717"/>
      <c r="CA610" s="1717"/>
      <c r="CB610" s="1716"/>
      <c r="CC610" s="1715">
        <f t="shared" si="3"/>
        <v>0</v>
      </c>
      <c r="CD610" s="1717"/>
      <c r="CE610" s="1717"/>
      <c r="CF610" s="1717"/>
      <c r="CG610" s="1716"/>
      <c r="CH610" s="1715">
        <f t="shared" si="4"/>
        <v>0</v>
      </c>
      <c r="CI610" s="1717"/>
      <c r="CJ610" s="1717"/>
      <c r="CK610" s="1717"/>
      <c r="CL610" s="1716"/>
      <c r="CM610" s="1715">
        <f t="shared" si="5"/>
        <v>0</v>
      </c>
      <c r="CN610" s="1717"/>
      <c r="CO610" s="1717"/>
      <c r="CP610" s="1717"/>
      <c r="CQ610" s="1716"/>
      <c r="CS610" s="2088">
        <f t="shared" si="10"/>
        <v>0</v>
      </c>
      <c r="CT610" s="2089"/>
      <c r="CU610" s="2089"/>
      <c r="CV610" s="2089"/>
      <c r="CW610" s="2090"/>
      <c r="CX610" s="2088">
        <f t="shared" si="11"/>
        <v>0</v>
      </c>
      <c r="CY610" s="2089"/>
      <c r="CZ610" s="2089"/>
      <c r="DA610" s="2089"/>
      <c r="DB610" s="2090"/>
      <c r="DC610" s="2088">
        <f t="shared" si="12"/>
        <v>0</v>
      </c>
      <c r="DD610" s="2089"/>
      <c r="DE610" s="2089"/>
      <c r="DF610" s="2089"/>
      <c r="DG610" s="2090"/>
      <c r="DH610" s="2088">
        <f t="shared" si="13"/>
        <v>0</v>
      </c>
      <c r="DI610" s="2089"/>
      <c r="DJ610" s="2089"/>
      <c r="DK610" s="2089"/>
      <c r="DL610" s="2090"/>
      <c r="DM610" s="2088">
        <f t="shared" si="14"/>
        <v>0</v>
      </c>
      <c r="DN610" s="2089"/>
      <c r="DO610" s="2089"/>
      <c r="DP610" s="2089"/>
      <c r="DQ610" s="2090"/>
      <c r="DR610" s="2088">
        <f t="shared" si="15"/>
        <v>0</v>
      </c>
      <c r="DS610" s="2089"/>
      <c r="DT610" s="2089"/>
      <c r="DU610" s="2089"/>
      <c r="DV610" s="2090"/>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9">
        <f t="shared" si="8"/>
        <v>0</v>
      </c>
      <c r="BF611" s="1720"/>
      <c r="BG611" s="1715">
        <f t="shared" si="6"/>
        <v>0</v>
      </c>
      <c r="BH611" s="1716"/>
      <c r="BI611" s="1719">
        <f t="shared" si="9"/>
        <v>0</v>
      </c>
      <c r="BJ611" s="1720"/>
      <c r="BK611" s="1715">
        <f t="shared" si="7"/>
        <v>0</v>
      </c>
      <c r="BL611" s="1716"/>
      <c r="BN611" s="1715">
        <f t="shared" si="0"/>
        <v>0</v>
      </c>
      <c r="BO611" s="1717"/>
      <c r="BP611" s="1717"/>
      <c r="BQ611" s="1717"/>
      <c r="BR611" s="1718"/>
      <c r="BS611" s="1715">
        <f t="shared" si="1"/>
        <v>0</v>
      </c>
      <c r="BT611" s="1717"/>
      <c r="BU611" s="1717"/>
      <c r="BV611" s="1717"/>
      <c r="BW611" s="1716"/>
      <c r="BX611" s="1715">
        <f t="shared" si="2"/>
        <v>0</v>
      </c>
      <c r="BY611" s="1717"/>
      <c r="BZ611" s="1717"/>
      <c r="CA611" s="1717"/>
      <c r="CB611" s="1716"/>
      <c r="CC611" s="1715">
        <f t="shared" si="3"/>
        <v>0</v>
      </c>
      <c r="CD611" s="1717"/>
      <c r="CE611" s="1717"/>
      <c r="CF611" s="1717"/>
      <c r="CG611" s="1716"/>
      <c r="CH611" s="1715">
        <f t="shared" si="4"/>
        <v>0</v>
      </c>
      <c r="CI611" s="1717"/>
      <c r="CJ611" s="1717"/>
      <c r="CK611" s="1717"/>
      <c r="CL611" s="1716"/>
      <c r="CM611" s="1715">
        <f t="shared" si="5"/>
        <v>0</v>
      </c>
      <c r="CN611" s="1717"/>
      <c r="CO611" s="1717"/>
      <c r="CP611" s="1717"/>
      <c r="CQ611" s="1716"/>
      <c r="CS611" s="2088">
        <f t="shared" si="10"/>
        <v>0</v>
      </c>
      <c r="CT611" s="2089"/>
      <c r="CU611" s="2089"/>
      <c r="CV611" s="2089"/>
      <c r="CW611" s="2090"/>
      <c r="CX611" s="2088">
        <f t="shared" si="11"/>
        <v>0</v>
      </c>
      <c r="CY611" s="2089"/>
      <c r="CZ611" s="2089"/>
      <c r="DA611" s="2089"/>
      <c r="DB611" s="2090"/>
      <c r="DC611" s="2088">
        <f t="shared" si="12"/>
        <v>0</v>
      </c>
      <c r="DD611" s="2089"/>
      <c r="DE611" s="2089"/>
      <c r="DF611" s="2089"/>
      <c r="DG611" s="2090"/>
      <c r="DH611" s="2088">
        <f t="shared" si="13"/>
        <v>0</v>
      </c>
      <c r="DI611" s="2089"/>
      <c r="DJ611" s="2089"/>
      <c r="DK611" s="2089"/>
      <c r="DL611" s="2090"/>
      <c r="DM611" s="2088">
        <f t="shared" si="14"/>
        <v>0</v>
      </c>
      <c r="DN611" s="2089"/>
      <c r="DO611" s="2089"/>
      <c r="DP611" s="2089"/>
      <c r="DQ611" s="2090"/>
      <c r="DR611" s="2088">
        <f t="shared" si="15"/>
        <v>0</v>
      </c>
      <c r="DS611" s="2089"/>
      <c r="DT611" s="2089"/>
      <c r="DU611" s="2089"/>
      <c r="DV611" s="2090"/>
    </row>
    <row r="612" spans="1:126" ht="12.75">
      <c r="A612" s="101" t="s">
        <v>37</v>
      </c>
      <c r="B612" s="16" t="s">
        <v>92</v>
      </c>
      <c r="G612" s="1667">
        <f>C568</f>
        <v>0</v>
      </c>
      <c r="H612" s="1667"/>
      <c r="I612" s="1667"/>
      <c r="J612" s="1667"/>
      <c r="K612" s="1667"/>
      <c r="L612" s="1667"/>
      <c r="M612" s="1667"/>
      <c r="N612" s="1667"/>
      <c r="O612" s="1667"/>
      <c r="P612" s="1667"/>
      <c r="Q612" s="1667"/>
      <c r="R612" s="1667"/>
      <c r="T612" s="101" t="s">
        <v>38</v>
      </c>
      <c r="U612" s="16" t="s">
        <v>92</v>
      </c>
      <c r="Z612" s="1667">
        <f>C569</f>
        <v>0</v>
      </c>
      <c r="AA612" s="1667"/>
      <c r="AB612" s="1667"/>
      <c r="AC612" s="1667"/>
      <c r="AD612" s="1667"/>
      <c r="AE612" s="1667"/>
      <c r="AF612" s="1667"/>
      <c r="AG612" s="1667"/>
      <c r="AH612" s="1667"/>
      <c r="AI612" s="1667"/>
      <c r="AJ612" s="1667"/>
      <c r="AK612" s="1667"/>
      <c r="AZ612" s="72"/>
      <c r="BA612" s="72"/>
      <c r="BB612" s="72"/>
      <c r="BC612" s="72"/>
      <c r="BD612" s="72"/>
      <c r="BE612" s="1719">
        <f t="shared" si="8"/>
        <v>0</v>
      </c>
      <c r="BF612" s="1720"/>
      <c r="BG612" s="1715">
        <f t="shared" si="6"/>
        <v>0</v>
      </c>
      <c r="BH612" s="1716"/>
      <c r="BI612" s="1719">
        <f t="shared" si="9"/>
        <v>0</v>
      </c>
      <c r="BJ612" s="1720"/>
      <c r="BK612" s="1715">
        <f t="shared" si="7"/>
        <v>0</v>
      </c>
      <c r="BL612" s="1716"/>
      <c r="BN612" s="1715">
        <f t="shared" si="0"/>
        <v>0</v>
      </c>
      <c r="BO612" s="1717"/>
      <c r="BP612" s="1717"/>
      <c r="BQ612" s="1717"/>
      <c r="BR612" s="1718"/>
      <c r="BS612" s="1715">
        <f t="shared" si="1"/>
        <v>0</v>
      </c>
      <c r="BT612" s="1717"/>
      <c r="BU612" s="1717"/>
      <c r="BV612" s="1717"/>
      <c r="BW612" s="1716"/>
      <c r="BX612" s="1715">
        <f t="shared" si="2"/>
        <v>0</v>
      </c>
      <c r="BY612" s="1717"/>
      <c r="BZ612" s="1717"/>
      <c r="CA612" s="1717"/>
      <c r="CB612" s="1716"/>
      <c r="CC612" s="1715">
        <f t="shared" si="3"/>
        <v>0</v>
      </c>
      <c r="CD612" s="1717"/>
      <c r="CE612" s="1717"/>
      <c r="CF612" s="1717"/>
      <c r="CG612" s="1716"/>
      <c r="CH612" s="1715">
        <f t="shared" si="4"/>
        <v>0</v>
      </c>
      <c r="CI612" s="1717"/>
      <c r="CJ612" s="1717"/>
      <c r="CK612" s="1717"/>
      <c r="CL612" s="1716"/>
      <c r="CM612" s="1715">
        <f t="shared" si="5"/>
        <v>0</v>
      </c>
      <c r="CN612" s="1717"/>
      <c r="CO612" s="1717"/>
      <c r="CP612" s="1717"/>
      <c r="CQ612" s="1716"/>
      <c r="CS612" s="2088">
        <f t="shared" si="10"/>
        <v>0</v>
      </c>
      <c r="CT612" s="2089"/>
      <c r="CU612" s="2089"/>
      <c r="CV612" s="2089"/>
      <c r="CW612" s="2090"/>
      <c r="CX612" s="2088">
        <f t="shared" si="11"/>
        <v>0</v>
      </c>
      <c r="CY612" s="2089"/>
      <c r="CZ612" s="2089"/>
      <c r="DA612" s="2089"/>
      <c r="DB612" s="2090"/>
      <c r="DC612" s="2088">
        <f t="shared" si="12"/>
        <v>0</v>
      </c>
      <c r="DD612" s="2089"/>
      <c r="DE612" s="2089"/>
      <c r="DF612" s="2089"/>
      <c r="DG612" s="2090"/>
      <c r="DH612" s="2088">
        <f t="shared" si="13"/>
        <v>0</v>
      </c>
      <c r="DI612" s="2089"/>
      <c r="DJ612" s="2089"/>
      <c r="DK612" s="2089"/>
      <c r="DL612" s="2090"/>
      <c r="DM612" s="2088">
        <f t="shared" si="14"/>
        <v>0</v>
      </c>
      <c r="DN612" s="2089"/>
      <c r="DO612" s="2089"/>
      <c r="DP612" s="2089"/>
      <c r="DQ612" s="2090"/>
      <c r="DR612" s="2088">
        <f t="shared" si="15"/>
        <v>0</v>
      </c>
      <c r="DS612" s="2089"/>
      <c r="DT612" s="2089"/>
      <c r="DU612" s="2089"/>
      <c r="DV612" s="2090"/>
    </row>
    <row r="613" spans="1:126" ht="12.75">
      <c r="B613" s="16" t="s">
        <v>415</v>
      </c>
      <c r="G613" s="1662"/>
      <c r="H613" s="1662"/>
      <c r="I613" s="1662"/>
      <c r="J613" s="1662"/>
      <c r="K613" s="1662"/>
      <c r="L613" s="1662"/>
      <c r="M613" s="1662"/>
      <c r="N613" s="1662"/>
      <c r="O613" s="1662"/>
      <c r="P613" s="1662"/>
      <c r="Q613" s="1662"/>
      <c r="R613" s="1662"/>
      <c r="U613" s="16" t="s">
        <v>415</v>
      </c>
      <c r="Z613" s="1662"/>
      <c r="AA613" s="1662"/>
      <c r="AB613" s="1662"/>
      <c r="AC613" s="1662"/>
      <c r="AD613" s="1662"/>
      <c r="AE613" s="1662"/>
      <c r="AF613" s="1662"/>
      <c r="AG613" s="1662"/>
      <c r="AH613" s="1662"/>
      <c r="AI613" s="1662"/>
      <c r="AJ613" s="1662"/>
      <c r="AK613" s="1662"/>
      <c r="AL613" s="35"/>
      <c r="AZ613" s="72"/>
      <c r="BA613" s="72"/>
      <c r="BB613" s="72"/>
      <c r="BC613" s="72"/>
      <c r="BD613" s="72"/>
      <c r="BE613" s="1719">
        <f t="shared" si="8"/>
        <v>0</v>
      </c>
      <c r="BF613" s="1720"/>
      <c r="BG613" s="1715">
        <f t="shared" si="6"/>
        <v>0</v>
      </c>
      <c r="BH613" s="1716"/>
      <c r="BI613" s="1719">
        <f t="shared" si="9"/>
        <v>0</v>
      </c>
      <c r="BJ613" s="1720"/>
      <c r="BK613" s="1715">
        <f t="shared" si="7"/>
        <v>0</v>
      </c>
      <c r="BL613" s="1716"/>
      <c r="BN613" s="1715">
        <f t="shared" si="0"/>
        <v>0</v>
      </c>
      <c r="BO613" s="1717"/>
      <c r="BP613" s="1717"/>
      <c r="BQ613" s="1717"/>
      <c r="BR613" s="1718"/>
      <c r="BS613" s="1715">
        <f t="shared" si="1"/>
        <v>0</v>
      </c>
      <c r="BT613" s="1717"/>
      <c r="BU613" s="1717"/>
      <c r="BV613" s="1717"/>
      <c r="BW613" s="1716"/>
      <c r="BX613" s="1715">
        <f t="shared" si="2"/>
        <v>0</v>
      </c>
      <c r="BY613" s="1717"/>
      <c r="BZ613" s="1717"/>
      <c r="CA613" s="1717"/>
      <c r="CB613" s="1716"/>
      <c r="CC613" s="1715">
        <f t="shared" si="3"/>
        <v>0</v>
      </c>
      <c r="CD613" s="1717"/>
      <c r="CE613" s="1717"/>
      <c r="CF613" s="1717"/>
      <c r="CG613" s="1716"/>
      <c r="CH613" s="1715">
        <f t="shared" si="4"/>
        <v>0</v>
      </c>
      <c r="CI613" s="1717"/>
      <c r="CJ613" s="1717"/>
      <c r="CK613" s="1717"/>
      <c r="CL613" s="1716"/>
      <c r="CM613" s="1715">
        <f t="shared" si="5"/>
        <v>0</v>
      </c>
      <c r="CN613" s="1717"/>
      <c r="CO613" s="1717"/>
      <c r="CP613" s="1717"/>
      <c r="CQ613" s="1716"/>
      <c r="CS613" s="2088">
        <f t="shared" si="10"/>
        <v>0</v>
      </c>
      <c r="CT613" s="2089"/>
      <c r="CU613" s="2089"/>
      <c r="CV613" s="2089"/>
      <c r="CW613" s="2090"/>
      <c r="CX613" s="2088">
        <f t="shared" si="11"/>
        <v>0</v>
      </c>
      <c r="CY613" s="2089"/>
      <c r="CZ613" s="2089"/>
      <c r="DA613" s="2089"/>
      <c r="DB613" s="2090"/>
      <c r="DC613" s="2088">
        <f t="shared" si="12"/>
        <v>0</v>
      </c>
      <c r="DD613" s="2089"/>
      <c r="DE613" s="2089"/>
      <c r="DF613" s="2089"/>
      <c r="DG613" s="2090"/>
      <c r="DH613" s="2088">
        <f t="shared" si="13"/>
        <v>0</v>
      </c>
      <c r="DI613" s="2089"/>
      <c r="DJ613" s="2089"/>
      <c r="DK613" s="2089"/>
      <c r="DL613" s="2090"/>
      <c r="DM613" s="2088">
        <f t="shared" si="14"/>
        <v>0</v>
      </c>
      <c r="DN613" s="2089"/>
      <c r="DO613" s="2089"/>
      <c r="DP613" s="2089"/>
      <c r="DQ613" s="2090"/>
      <c r="DR613" s="2088">
        <f t="shared" si="15"/>
        <v>0</v>
      </c>
      <c r="DS613" s="2089"/>
      <c r="DT613" s="2089"/>
      <c r="DU613" s="2089"/>
      <c r="DV613" s="2090"/>
    </row>
    <row r="614" spans="1:126" ht="12.75">
      <c r="B614" s="16" t="s">
        <v>478</v>
      </c>
      <c r="G614" s="1662"/>
      <c r="H614" s="1662"/>
      <c r="I614" s="1662"/>
      <c r="J614" s="1662"/>
      <c r="K614" s="1662"/>
      <c r="L614" s="1662"/>
      <c r="M614" s="1662"/>
      <c r="N614" s="1662"/>
      <c r="O614" s="1662"/>
      <c r="P614" s="1662"/>
      <c r="Q614" s="1662"/>
      <c r="R614" s="1662"/>
      <c r="U614" s="16" t="s">
        <v>478</v>
      </c>
      <c r="Z614" s="1671"/>
      <c r="AA614" s="1671"/>
      <c r="AB614" s="1671"/>
      <c r="AC614" s="1671"/>
      <c r="AD614" s="1671"/>
      <c r="AE614" s="1671"/>
      <c r="AF614" s="1671"/>
      <c r="AG614" s="1671"/>
      <c r="AH614" s="1671"/>
      <c r="AI614" s="1671"/>
      <c r="AJ614" s="1671"/>
      <c r="AK614" s="1671"/>
      <c r="AL614" s="488"/>
      <c r="BA614" s="72"/>
      <c r="BB614" s="72"/>
      <c r="BC614" s="72"/>
      <c r="BD614" s="72"/>
      <c r="BE614" s="1719">
        <f t="shared" si="8"/>
        <v>0</v>
      </c>
      <c r="BF614" s="1720"/>
      <c r="BG614" s="1715">
        <f t="shared" si="6"/>
        <v>0</v>
      </c>
      <c r="BH614" s="1716"/>
      <c r="BI614" s="1719">
        <f t="shared" si="9"/>
        <v>0</v>
      </c>
      <c r="BJ614" s="1720"/>
      <c r="BK614" s="1715">
        <f t="shared" si="7"/>
        <v>0</v>
      </c>
      <c r="BL614" s="1716"/>
      <c r="BN614" s="1715">
        <f t="shared" si="0"/>
        <v>0</v>
      </c>
      <c r="BO614" s="1717"/>
      <c r="BP614" s="1717"/>
      <c r="BQ614" s="1717"/>
      <c r="BR614" s="1718"/>
      <c r="BS614" s="1715">
        <f t="shared" si="1"/>
        <v>0</v>
      </c>
      <c r="BT614" s="1717"/>
      <c r="BU614" s="1717"/>
      <c r="BV614" s="1717"/>
      <c r="BW614" s="1716"/>
      <c r="BX614" s="1715">
        <f t="shared" si="2"/>
        <v>0</v>
      </c>
      <c r="BY614" s="1717"/>
      <c r="BZ614" s="1717"/>
      <c r="CA614" s="1717"/>
      <c r="CB614" s="1716"/>
      <c r="CC614" s="1715">
        <f t="shared" si="3"/>
        <v>0</v>
      </c>
      <c r="CD614" s="1717"/>
      <c r="CE614" s="1717"/>
      <c r="CF614" s="1717"/>
      <c r="CG614" s="1716"/>
      <c r="CH614" s="1715">
        <f t="shared" si="4"/>
        <v>0</v>
      </c>
      <c r="CI614" s="1717"/>
      <c r="CJ614" s="1717"/>
      <c r="CK614" s="1717"/>
      <c r="CL614" s="1716"/>
      <c r="CM614" s="1715">
        <f t="shared" si="5"/>
        <v>0</v>
      </c>
      <c r="CN614" s="1717"/>
      <c r="CO614" s="1717"/>
      <c r="CP614" s="1717"/>
      <c r="CQ614" s="1716"/>
      <c r="CS614" s="2088">
        <f t="shared" si="10"/>
        <v>0</v>
      </c>
      <c r="CT614" s="2089"/>
      <c r="CU614" s="2089"/>
      <c r="CV614" s="2089"/>
      <c r="CW614" s="2090"/>
      <c r="CX614" s="2088">
        <f t="shared" si="11"/>
        <v>0</v>
      </c>
      <c r="CY614" s="2089"/>
      <c r="CZ614" s="2089"/>
      <c r="DA614" s="2089"/>
      <c r="DB614" s="2090"/>
      <c r="DC614" s="2088">
        <f t="shared" si="12"/>
        <v>0</v>
      </c>
      <c r="DD614" s="2089"/>
      <c r="DE614" s="2089"/>
      <c r="DF614" s="2089"/>
      <c r="DG614" s="2090"/>
      <c r="DH614" s="2088">
        <f t="shared" si="13"/>
        <v>0</v>
      </c>
      <c r="DI614" s="2089"/>
      <c r="DJ614" s="2089"/>
      <c r="DK614" s="2089"/>
      <c r="DL614" s="2090"/>
      <c r="DM614" s="2088">
        <f t="shared" si="14"/>
        <v>0</v>
      </c>
      <c r="DN614" s="2089"/>
      <c r="DO614" s="2089"/>
      <c r="DP614" s="2089"/>
      <c r="DQ614" s="2090"/>
      <c r="DR614" s="2088">
        <f t="shared" si="15"/>
        <v>0</v>
      </c>
      <c r="DS614" s="2089"/>
      <c r="DT614" s="2089"/>
      <c r="DU614" s="2089"/>
      <c r="DV614" s="2090"/>
    </row>
    <row r="615" spans="1:126" ht="12.75">
      <c r="B615" s="16" t="s">
        <v>913</v>
      </c>
      <c r="G615" s="1662"/>
      <c r="H615" s="1662"/>
      <c r="I615" s="1662"/>
      <c r="J615" s="1662"/>
      <c r="K615" s="1662"/>
      <c r="L615" s="1662"/>
      <c r="M615" s="1662"/>
      <c r="N615" s="1662"/>
      <c r="O615" s="1662"/>
      <c r="P615" s="1662"/>
      <c r="Q615" s="1662"/>
      <c r="R615" s="1662"/>
      <c r="U615" s="16" t="s">
        <v>913</v>
      </c>
      <c r="Z615" s="1671"/>
      <c r="AA615" s="1671"/>
      <c r="AB615" s="1671"/>
      <c r="AC615" s="1671"/>
      <c r="AD615" s="1671"/>
      <c r="AE615" s="1671"/>
      <c r="AF615" s="1671"/>
      <c r="AG615" s="1671"/>
      <c r="AH615" s="1671"/>
      <c r="AI615" s="1671"/>
      <c r="AJ615" s="1671"/>
      <c r="AK615" s="1671"/>
      <c r="AL615" s="488"/>
      <c r="BA615" s="72"/>
      <c r="BB615" s="72"/>
      <c r="BC615" s="72"/>
      <c r="BD615" s="72"/>
      <c r="BE615" s="1719">
        <f t="shared" si="8"/>
        <v>0</v>
      </c>
      <c r="BF615" s="1720"/>
      <c r="BG615" s="1715">
        <f t="shared" si="6"/>
        <v>0</v>
      </c>
      <c r="BH615" s="1716"/>
      <c r="BI615" s="1719">
        <f t="shared" si="9"/>
        <v>0</v>
      </c>
      <c r="BJ615" s="1720"/>
      <c r="BK615" s="1715">
        <f t="shared" si="7"/>
        <v>0</v>
      </c>
      <c r="BL615" s="1716"/>
      <c r="BN615" s="1715">
        <f t="shared" si="0"/>
        <v>0</v>
      </c>
      <c r="BO615" s="1717"/>
      <c r="BP615" s="1717"/>
      <c r="BQ615" s="1717"/>
      <c r="BR615" s="1718"/>
      <c r="BS615" s="1715">
        <f t="shared" si="1"/>
        <v>0</v>
      </c>
      <c r="BT615" s="1717"/>
      <c r="BU615" s="1717"/>
      <c r="BV615" s="1717"/>
      <c r="BW615" s="1716"/>
      <c r="BX615" s="1715">
        <f t="shared" si="2"/>
        <v>0</v>
      </c>
      <c r="BY615" s="1717"/>
      <c r="BZ615" s="1717"/>
      <c r="CA615" s="1717"/>
      <c r="CB615" s="1716"/>
      <c r="CC615" s="1715">
        <f t="shared" si="3"/>
        <v>0</v>
      </c>
      <c r="CD615" s="1717"/>
      <c r="CE615" s="1717"/>
      <c r="CF615" s="1717"/>
      <c r="CG615" s="1716"/>
      <c r="CH615" s="1715">
        <f t="shared" si="4"/>
        <v>0</v>
      </c>
      <c r="CI615" s="1717"/>
      <c r="CJ615" s="1717"/>
      <c r="CK615" s="1717"/>
      <c r="CL615" s="1716"/>
      <c r="CM615" s="1715">
        <f t="shared" si="5"/>
        <v>0</v>
      </c>
      <c r="CN615" s="1717"/>
      <c r="CO615" s="1717"/>
      <c r="CP615" s="1717"/>
      <c r="CQ615" s="1716"/>
      <c r="CS615" s="2088">
        <f t="shared" si="10"/>
        <v>0</v>
      </c>
      <c r="CT615" s="2089"/>
      <c r="CU615" s="2089"/>
      <c r="CV615" s="2089"/>
      <c r="CW615" s="2090"/>
      <c r="CX615" s="2088">
        <f t="shared" si="11"/>
        <v>0</v>
      </c>
      <c r="CY615" s="2089"/>
      <c r="CZ615" s="2089"/>
      <c r="DA615" s="2089"/>
      <c r="DB615" s="2090"/>
      <c r="DC615" s="2088">
        <f t="shared" si="12"/>
        <v>0</v>
      </c>
      <c r="DD615" s="2089"/>
      <c r="DE615" s="2089"/>
      <c r="DF615" s="2089"/>
      <c r="DG615" s="2090"/>
      <c r="DH615" s="2088">
        <f t="shared" si="13"/>
        <v>0</v>
      </c>
      <c r="DI615" s="2089"/>
      <c r="DJ615" s="2089"/>
      <c r="DK615" s="2089"/>
      <c r="DL615" s="2090"/>
      <c r="DM615" s="2088">
        <f t="shared" si="14"/>
        <v>0</v>
      </c>
      <c r="DN615" s="2089"/>
      <c r="DO615" s="2089"/>
      <c r="DP615" s="2089"/>
      <c r="DQ615" s="2090"/>
      <c r="DR615" s="2088">
        <f t="shared" si="15"/>
        <v>0</v>
      </c>
      <c r="DS615" s="2089"/>
      <c r="DT615" s="2089"/>
      <c r="DU615" s="2089"/>
      <c r="DV615" s="2090"/>
    </row>
    <row r="616" spans="1:126" ht="12.75">
      <c r="B616" s="16" t="s">
        <v>714</v>
      </c>
      <c r="G616" s="1655"/>
      <c r="H616" s="1655"/>
      <c r="I616" s="1655"/>
      <c r="J616" s="1655"/>
      <c r="K616" s="1655"/>
      <c r="L616" s="1655"/>
      <c r="O616" s="149" t="s">
        <v>898</v>
      </c>
      <c r="P616" s="1663"/>
      <c r="Q616" s="1663"/>
      <c r="R616" s="1663"/>
      <c r="U616" s="16" t="s">
        <v>714</v>
      </c>
      <c r="Z616" s="1655"/>
      <c r="AA616" s="1655"/>
      <c r="AB616" s="1655"/>
      <c r="AC616" s="1655"/>
      <c r="AD616" s="1655"/>
      <c r="AE616" s="1655"/>
      <c r="AH616" s="149" t="s">
        <v>898</v>
      </c>
      <c r="AI616" s="1663"/>
      <c r="AJ616" s="1663"/>
      <c r="AK616" s="1663"/>
      <c r="AL616" s="3"/>
      <c r="AZ616" s="72"/>
      <c r="BA616" s="72"/>
      <c r="BB616" s="72"/>
      <c r="BC616" s="72"/>
      <c r="BD616" s="72"/>
      <c r="BE616" s="1719">
        <f t="shared" si="8"/>
        <v>0</v>
      </c>
      <c r="BF616" s="1720"/>
      <c r="BG616" s="1715">
        <f t="shared" si="6"/>
        <v>0</v>
      </c>
      <c r="BH616" s="1716"/>
      <c r="BI616" s="1719">
        <f t="shared" si="9"/>
        <v>0</v>
      </c>
      <c r="BJ616" s="1720"/>
      <c r="BK616" s="1715">
        <f t="shared" si="7"/>
        <v>0</v>
      </c>
      <c r="BL616" s="1716"/>
      <c r="BN616" s="1715">
        <f t="shared" si="0"/>
        <v>0</v>
      </c>
      <c r="BO616" s="1717"/>
      <c r="BP616" s="1717"/>
      <c r="BQ616" s="1717"/>
      <c r="BR616" s="1718"/>
      <c r="BS616" s="1715">
        <f t="shared" si="1"/>
        <v>0</v>
      </c>
      <c r="BT616" s="1717"/>
      <c r="BU616" s="1717"/>
      <c r="BV616" s="1717"/>
      <c r="BW616" s="1716"/>
      <c r="BX616" s="1715">
        <f t="shared" si="2"/>
        <v>0</v>
      </c>
      <c r="BY616" s="1717"/>
      <c r="BZ616" s="1717"/>
      <c r="CA616" s="1717"/>
      <c r="CB616" s="1716"/>
      <c r="CC616" s="1715">
        <f t="shared" si="3"/>
        <v>0</v>
      </c>
      <c r="CD616" s="1717"/>
      <c r="CE616" s="1717"/>
      <c r="CF616" s="1717"/>
      <c r="CG616" s="1716"/>
      <c r="CH616" s="1715">
        <f t="shared" si="4"/>
        <v>0</v>
      </c>
      <c r="CI616" s="1717"/>
      <c r="CJ616" s="1717"/>
      <c r="CK616" s="1717"/>
      <c r="CL616" s="1716"/>
      <c r="CM616" s="1715">
        <f t="shared" si="5"/>
        <v>0</v>
      </c>
      <c r="CN616" s="1717"/>
      <c r="CO616" s="1717"/>
      <c r="CP616" s="1717"/>
      <c r="CQ616" s="1716"/>
      <c r="CS616" s="2088">
        <f t="shared" si="10"/>
        <v>0</v>
      </c>
      <c r="CT616" s="2089"/>
      <c r="CU616" s="2089"/>
      <c r="CV616" s="2089"/>
      <c r="CW616" s="2090"/>
      <c r="CX616" s="2088">
        <f t="shared" si="11"/>
        <v>0</v>
      </c>
      <c r="CY616" s="2089"/>
      <c r="CZ616" s="2089"/>
      <c r="DA616" s="2089"/>
      <c r="DB616" s="2090"/>
      <c r="DC616" s="2088">
        <f t="shared" si="12"/>
        <v>0</v>
      </c>
      <c r="DD616" s="2089"/>
      <c r="DE616" s="2089"/>
      <c r="DF616" s="2089"/>
      <c r="DG616" s="2090"/>
      <c r="DH616" s="2088">
        <f t="shared" si="13"/>
        <v>0</v>
      </c>
      <c r="DI616" s="2089"/>
      <c r="DJ616" s="2089"/>
      <c r="DK616" s="2089"/>
      <c r="DL616" s="2090"/>
      <c r="DM616" s="2088">
        <f t="shared" si="14"/>
        <v>0</v>
      </c>
      <c r="DN616" s="2089"/>
      <c r="DO616" s="2089"/>
      <c r="DP616" s="2089"/>
      <c r="DQ616" s="2090"/>
      <c r="DR616" s="2088">
        <f t="shared" si="15"/>
        <v>0</v>
      </c>
      <c r="DS616" s="2089"/>
      <c r="DT616" s="2089"/>
      <c r="DU616" s="2089"/>
      <c r="DV616" s="2090"/>
    </row>
    <row r="617" spans="1:126" ht="12.75">
      <c r="B617" s="16" t="s">
        <v>914</v>
      </c>
      <c r="H617" s="1662"/>
      <c r="I617" s="1662"/>
      <c r="J617" s="1662"/>
      <c r="K617" s="1662"/>
      <c r="L617" s="1662"/>
      <c r="M617" s="1662"/>
      <c r="N617" s="1662"/>
      <c r="O617" s="1662"/>
      <c r="P617" s="1662"/>
      <c r="Q617" s="1662"/>
      <c r="R617" s="1662"/>
      <c r="U617" s="16" t="s">
        <v>914</v>
      </c>
      <c r="AA617" s="1662"/>
      <c r="AB617" s="1662"/>
      <c r="AC617" s="1662"/>
      <c r="AD617" s="1662"/>
      <c r="AE617" s="1662"/>
      <c r="AF617" s="1662"/>
      <c r="AG617" s="1662"/>
      <c r="AH617" s="1662"/>
      <c r="AI617" s="1662"/>
      <c r="AJ617" s="1662"/>
      <c r="AK617" s="1662"/>
      <c r="AL617" s="3"/>
      <c r="AZ617" s="72"/>
      <c r="BA617" s="72"/>
      <c r="BB617" s="72"/>
      <c r="BC617" s="72"/>
      <c r="BD617" s="72"/>
      <c r="BE617" s="1719">
        <f t="shared" si="8"/>
        <v>0</v>
      </c>
      <c r="BF617" s="1720"/>
      <c r="BG617" s="1715">
        <f t="shared" si="6"/>
        <v>0</v>
      </c>
      <c r="BH617" s="1716"/>
      <c r="BI617" s="1719">
        <f t="shared" si="9"/>
        <v>0</v>
      </c>
      <c r="BJ617" s="1720"/>
      <c r="BK617" s="1715">
        <f t="shared" si="7"/>
        <v>0</v>
      </c>
      <c r="BL617" s="1716"/>
      <c r="BN617" s="1715">
        <f t="shared" si="0"/>
        <v>0</v>
      </c>
      <c r="BO617" s="1717"/>
      <c r="BP617" s="1717"/>
      <c r="BQ617" s="1717"/>
      <c r="BR617" s="1718"/>
      <c r="BS617" s="1715">
        <f t="shared" si="1"/>
        <v>0</v>
      </c>
      <c r="BT617" s="1717"/>
      <c r="BU617" s="1717"/>
      <c r="BV617" s="1717"/>
      <c r="BW617" s="1716"/>
      <c r="BX617" s="1715">
        <f t="shared" si="2"/>
        <v>0</v>
      </c>
      <c r="BY617" s="1717"/>
      <c r="BZ617" s="1717"/>
      <c r="CA617" s="1717"/>
      <c r="CB617" s="1716"/>
      <c r="CC617" s="1715">
        <f t="shared" si="3"/>
        <v>0</v>
      </c>
      <c r="CD617" s="1717"/>
      <c r="CE617" s="1717"/>
      <c r="CF617" s="1717"/>
      <c r="CG617" s="1716"/>
      <c r="CH617" s="1715">
        <f t="shared" si="4"/>
        <v>0</v>
      </c>
      <c r="CI617" s="1717"/>
      <c r="CJ617" s="1717"/>
      <c r="CK617" s="1717"/>
      <c r="CL617" s="1716"/>
      <c r="CM617" s="1715">
        <f t="shared" si="5"/>
        <v>0</v>
      </c>
      <c r="CN617" s="1717"/>
      <c r="CO617" s="1717"/>
      <c r="CP617" s="1717"/>
      <c r="CQ617" s="1716"/>
      <c r="CS617" s="2088">
        <f t="shared" si="10"/>
        <v>0</v>
      </c>
      <c r="CT617" s="2089"/>
      <c r="CU617" s="2089"/>
      <c r="CV617" s="2089"/>
      <c r="CW617" s="2090"/>
      <c r="CX617" s="2088">
        <f t="shared" si="11"/>
        <v>0</v>
      </c>
      <c r="CY617" s="2089"/>
      <c r="CZ617" s="2089"/>
      <c r="DA617" s="2089"/>
      <c r="DB617" s="2090"/>
      <c r="DC617" s="2088">
        <f t="shared" si="12"/>
        <v>0</v>
      </c>
      <c r="DD617" s="2089"/>
      <c r="DE617" s="2089"/>
      <c r="DF617" s="2089"/>
      <c r="DG617" s="2090"/>
      <c r="DH617" s="2088">
        <f t="shared" si="13"/>
        <v>0</v>
      </c>
      <c r="DI617" s="2089"/>
      <c r="DJ617" s="2089"/>
      <c r="DK617" s="2089"/>
      <c r="DL617" s="2090"/>
      <c r="DM617" s="2088">
        <f t="shared" si="14"/>
        <v>0</v>
      </c>
      <c r="DN617" s="2089"/>
      <c r="DO617" s="2089"/>
      <c r="DP617" s="2089"/>
      <c r="DQ617" s="2090"/>
      <c r="DR617" s="2088">
        <f t="shared" si="15"/>
        <v>0</v>
      </c>
      <c r="DS617" s="2089"/>
      <c r="DT617" s="2089"/>
      <c r="DU617" s="2089"/>
      <c r="DV617" s="2090"/>
    </row>
    <row r="618" spans="1:126" ht="12.75" customHeight="1">
      <c r="B618" s="16" t="s">
        <v>916</v>
      </c>
      <c r="N618" s="1666" t="s">
        <v>530</v>
      </c>
      <c r="O618" s="1666"/>
      <c r="U618" s="16" t="s">
        <v>916</v>
      </c>
      <c r="AG618" s="1666" t="s">
        <v>530</v>
      </c>
      <c r="AH618" s="1666"/>
      <c r="AL618" s="3"/>
      <c r="AZ618" s="72"/>
      <c r="BA618" s="72"/>
      <c r="BB618" s="72"/>
      <c r="BC618" s="72"/>
      <c r="BD618" s="72"/>
      <c r="BE618" s="1719">
        <f t="shared" si="8"/>
        <v>0</v>
      </c>
      <c r="BF618" s="1720"/>
      <c r="BG618" s="1715">
        <f t="shared" si="6"/>
        <v>0</v>
      </c>
      <c r="BH618" s="1716"/>
      <c r="BI618" s="1719">
        <f t="shared" si="9"/>
        <v>0</v>
      </c>
      <c r="BJ618" s="1720"/>
      <c r="BK618" s="1715">
        <f t="shared" si="7"/>
        <v>0</v>
      </c>
      <c r="BL618" s="1716"/>
      <c r="BN618" s="1715">
        <f t="shared" si="0"/>
        <v>0</v>
      </c>
      <c r="BO618" s="1717"/>
      <c r="BP618" s="1717"/>
      <c r="BQ618" s="1717"/>
      <c r="BR618" s="1718"/>
      <c r="BS618" s="1715">
        <f t="shared" si="1"/>
        <v>0</v>
      </c>
      <c r="BT618" s="1717"/>
      <c r="BU618" s="1717"/>
      <c r="BV618" s="1717"/>
      <c r="BW618" s="1716"/>
      <c r="BX618" s="1715">
        <f t="shared" si="2"/>
        <v>0</v>
      </c>
      <c r="BY618" s="1717"/>
      <c r="BZ618" s="1717"/>
      <c r="CA618" s="1717"/>
      <c r="CB618" s="1716"/>
      <c r="CC618" s="1715">
        <f t="shared" si="3"/>
        <v>0</v>
      </c>
      <c r="CD618" s="1717"/>
      <c r="CE618" s="1717"/>
      <c r="CF618" s="1717"/>
      <c r="CG618" s="1716"/>
      <c r="CH618" s="1715">
        <f t="shared" si="4"/>
        <v>0</v>
      </c>
      <c r="CI618" s="1717"/>
      <c r="CJ618" s="1717"/>
      <c r="CK618" s="1717"/>
      <c r="CL618" s="1716"/>
      <c r="CM618" s="1715">
        <f t="shared" si="5"/>
        <v>0</v>
      </c>
      <c r="CN618" s="1717"/>
      <c r="CO618" s="1717"/>
      <c r="CP618" s="1717"/>
      <c r="CQ618" s="1716"/>
      <c r="CS618" s="2088">
        <f t="shared" si="10"/>
        <v>0</v>
      </c>
      <c r="CT618" s="2089"/>
      <c r="CU618" s="2089"/>
      <c r="CV618" s="2089"/>
      <c r="CW618" s="2090"/>
      <c r="CX618" s="2088">
        <f t="shared" si="11"/>
        <v>0</v>
      </c>
      <c r="CY618" s="2089"/>
      <c r="CZ618" s="2089"/>
      <c r="DA618" s="2089"/>
      <c r="DB618" s="2090"/>
      <c r="DC618" s="2088">
        <f t="shared" si="12"/>
        <v>0</v>
      </c>
      <c r="DD618" s="2089"/>
      <c r="DE618" s="2089"/>
      <c r="DF618" s="2089"/>
      <c r="DG618" s="2090"/>
      <c r="DH618" s="2088">
        <f t="shared" si="13"/>
        <v>0</v>
      </c>
      <c r="DI618" s="2089"/>
      <c r="DJ618" s="2089"/>
      <c r="DK618" s="2089"/>
      <c r="DL618" s="2090"/>
      <c r="DM618" s="2088">
        <f t="shared" si="14"/>
        <v>0</v>
      </c>
      <c r="DN618" s="2089"/>
      <c r="DO618" s="2089"/>
      <c r="DP618" s="2089"/>
      <c r="DQ618" s="2090"/>
      <c r="DR618" s="2088">
        <f t="shared" si="15"/>
        <v>0</v>
      </c>
      <c r="DS618" s="2089"/>
      <c r="DT618" s="2089"/>
      <c r="DU618" s="2089"/>
      <c r="DV618" s="2090"/>
    </row>
    <row r="619" spans="1:126" ht="12.75">
      <c r="AZ619" s="72"/>
      <c r="BA619" s="72"/>
      <c r="BB619" s="72"/>
      <c r="BC619" s="72"/>
      <c r="BD619" s="72"/>
      <c r="BE619" s="1719">
        <f t="shared" si="8"/>
        <v>0</v>
      </c>
      <c r="BF619" s="1720"/>
      <c r="BG619" s="1715">
        <f t="shared" si="6"/>
        <v>0</v>
      </c>
      <c r="BH619" s="1716"/>
      <c r="BI619" s="1719">
        <f t="shared" si="9"/>
        <v>0</v>
      </c>
      <c r="BJ619" s="1720"/>
      <c r="BK619" s="1715">
        <f t="shared" si="7"/>
        <v>0</v>
      </c>
      <c r="BL619" s="1716"/>
      <c r="BN619" s="1715">
        <f t="shared" si="0"/>
        <v>0</v>
      </c>
      <c r="BO619" s="1717"/>
      <c r="BP619" s="1717"/>
      <c r="BQ619" s="1717"/>
      <c r="BR619" s="1718"/>
      <c r="BS619" s="1715">
        <f t="shared" si="1"/>
        <v>0</v>
      </c>
      <c r="BT619" s="1717"/>
      <c r="BU619" s="1717"/>
      <c r="BV619" s="1717"/>
      <c r="BW619" s="1716"/>
      <c r="BX619" s="1715">
        <f t="shared" si="2"/>
        <v>0</v>
      </c>
      <c r="BY619" s="1717"/>
      <c r="BZ619" s="1717"/>
      <c r="CA619" s="1717"/>
      <c r="CB619" s="1716"/>
      <c r="CC619" s="1715">
        <f t="shared" si="3"/>
        <v>0</v>
      </c>
      <c r="CD619" s="1717"/>
      <c r="CE619" s="1717"/>
      <c r="CF619" s="1717"/>
      <c r="CG619" s="1716"/>
      <c r="CH619" s="1715">
        <f t="shared" si="4"/>
        <v>0</v>
      </c>
      <c r="CI619" s="1717"/>
      <c r="CJ619" s="1717"/>
      <c r="CK619" s="1717"/>
      <c r="CL619" s="1716"/>
      <c r="CM619" s="1715">
        <f t="shared" si="5"/>
        <v>0</v>
      </c>
      <c r="CN619" s="1717"/>
      <c r="CO619" s="1717"/>
      <c r="CP619" s="1717"/>
      <c r="CQ619" s="1716"/>
      <c r="CS619" s="2088">
        <f t="shared" si="10"/>
        <v>0</v>
      </c>
      <c r="CT619" s="2089"/>
      <c r="CU619" s="2089"/>
      <c r="CV619" s="2089"/>
      <c r="CW619" s="2090"/>
      <c r="CX619" s="2088">
        <f t="shared" si="11"/>
        <v>0</v>
      </c>
      <c r="CY619" s="2089"/>
      <c r="CZ619" s="2089"/>
      <c r="DA619" s="2089"/>
      <c r="DB619" s="2090"/>
      <c r="DC619" s="2088">
        <f t="shared" si="12"/>
        <v>0</v>
      </c>
      <c r="DD619" s="2089"/>
      <c r="DE619" s="2089"/>
      <c r="DF619" s="2089"/>
      <c r="DG619" s="2090"/>
      <c r="DH619" s="2088">
        <f t="shared" si="13"/>
        <v>0</v>
      </c>
      <c r="DI619" s="2089"/>
      <c r="DJ619" s="2089"/>
      <c r="DK619" s="2089"/>
      <c r="DL619" s="2090"/>
      <c r="DM619" s="2088">
        <f t="shared" si="14"/>
        <v>0</v>
      </c>
      <c r="DN619" s="2089"/>
      <c r="DO619" s="2089"/>
      <c r="DP619" s="2089"/>
      <c r="DQ619" s="2090"/>
      <c r="DR619" s="2088">
        <f t="shared" si="15"/>
        <v>0</v>
      </c>
      <c r="DS619" s="2089"/>
      <c r="DT619" s="2089"/>
      <c r="DU619" s="2089"/>
      <c r="DV619" s="2090"/>
    </row>
    <row r="620" spans="1:126" ht="12.75" customHeight="1">
      <c r="A620" s="1443" t="s">
        <v>137</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719">
        <f t="shared" si="8"/>
        <v>0</v>
      </c>
      <c r="BF620" s="1720"/>
      <c r="BG620" s="1715">
        <f t="shared" si="6"/>
        <v>0</v>
      </c>
      <c r="BH620" s="1716"/>
      <c r="BI620" s="1719">
        <f t="shared" si="9"/>
        <v>0</v>
      </c>
      <c r="BJ620" s="1720"/>
      <c r="BK620" s="1715">
        <f t="shared" si="7"/>
        <v>0</v>
      </c>
      <c r="BL620" s="1716"/>
      <c r="BN620" s="1715">
        <f t="shared" si="0"/>
        <v>0</v>
      </c>
      <c r="BO620" s="1717"/>
      <c r="BP620" s="1717"/>
      <c r="BQ620" s="1717"/>
      <c r="BR620" s="1718"/>
      <c r="BS620" s="1715">
        <f t="shared" si="1"/>
        <v>0</v>
      </c>
      <c r="BT620" s="1717"/>
      <c r="BU620" s="1717"/>
      <c r="BV620" s="1717"/>
      <c r="BW620" s="1716"/>
      <c r="BX620" s="1715">
        <f t="shared" si="2"/>
        <v>0</v>
      </c>
      <c r="BY620" s="1717"/>
      <c r="BZ620" s="1717"/>
      <c r="CA620" s="1717"/>
      <c r="CB620" s="1716"/>
      <c r="CC620" s="1715">
        <f t="shared" si="3"/>
        <v>0</v>
      </c>
      <c r="CD620" s="1717"/>
      <c r="CE620" s="1717"/>
      <c r="CF620" s="1717"/>
      <c r="CG620" s="1716"/>
      <c r="CH620" s="1715">
        <f t="shared" si="4"/>
        <v>0</v>
      </c>
      <c r="CI620" s="1717"/>
      <c r="CJ620" s="1717"/>
      <c r="CK620" s="1717"/>
      <c r="CL620" s="1716"/>
      <c r="CM620" s="1715">
        <f t="shared" si="5"/>
        <v>0</v>
      </c>
      <c r="CN620" s="1717"/>
      <c r="CO620" s="1717"/>
      <c r="CP620" s="1717"/>
      <c r="CQ620" s="1716"/>
      <c r="CS620" s="2088">
        <f t="shared" si="10"/>
        <v>0</v>
      </c>
      <c r="CT620" s="2089"/>
      <c r="CU620" s="2089"/>
      <c r="CV620" s="2089"/>
      <c r="CW620" s="2090"/>
      <c r="CX620" s="2088">
        <f t="shared" si="11"/>
        <v>0</v>
      </c>
      <c r="CY620" s="2089"/>
      <c r="CZ620" s="2089"/>
      <c r="DA620" s="2089"/>
      <c r="DB620" s="2090"/>
      <c r="DC620" s="2088">
        <f t="shared" si="12"/>
        <v>0</v>
      </c>
      <c r="DD620" s="2089"/>
      <c r="DE620" s="2089"/>
      <c r="DF620" s="2089"/>
      <c r="DG620" s="2090"/>
      <c r="DH620" s="2088">
        <f t="shared" si="13"/>
        <v>0</v>
      </c>
      <c r="DI620" s="2089"/>
      <c r="DJ620" s="2089"/>
      <c r="DK620" s="2089"/>
      <c r="DL620" s="2090"/>
      <c r="DM620" s="2088">
        <f t="shared" si="14"/>
        <v>0</v>
      </c>
      <c r="DN620" s="2089"/>
      <c r="DO620" s="2089"/>
      <c r="DP620" s="2089"/>
      <c r="DQ620" s="2090"/>
      <c r="DR620" s="2088">
        <f t="shared" si="15"/>
        <v>0</v>
      </c>
      <c r="DS620" s="2089"/>
      <c r="DT620" s="2089"/>
      <c r="DU620" s="2089"/>
      <c r="DV620" s="2090"/>
    </row>
    <row r="621" spans="1:126" ht="12.75">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719">
        <f t="shared" si="8"/>
        <v>0</v>
      </c>
      <c r="BF621" s="1720"/>
      <c r="BG621" s="1715">
        <f t="shared" si="6"/>
        <v>0</v>
      </c>
      <c r="BH621" s="1716"/>
      <c r="BI621" s="1719">
        <f t="shared" si="9"/>
        <v>0</v>
      </c>
      <c r="BJ621" s="1720"/>
      <c r="BK621" s="1715">
        <f t="shared" si="7"/>
        <v>0</v>
      </c>
      <c r="BL621" s="1716"/>
      <c r="BN621" s="1715">
        <f t="shared" si="0"/>
        <v>0</v>
      </c>
      <c r="BO621" s="1717"/>
      <c r="BP621" s="1717"/>
      <c r="BQ621" s="1717"/>
      <c r="BR621" s="1718"/>
      <c r="BS621" s="1715">
        <f t="shared" si="1"/>
        <v>0</v>
      </c>
      <c r="BT621" s="1717"/>
      <c r="BU621" s="1717"/>
      <c r="BV621" s="1717"/>
      <c r="BW621" s="1716"/>
      <c r="BX621" s="1715">
        <f t="shared" si="2"/>
        <v>0</v>
      </c>
      <c r="BY621" s="1717"/>
      <c r="BZ621" s="1717"/>
      <c r="CA621" s="1717"/>
      <c r="CB621" s="1716"/>
      <c r="CC621" s="1715">
        <f t="shared" si="3"/>
        <v>0</v>
      </c>
      <c r="CD621" s="1717"/>
      <c r="CE621" s="1717"/>
      <c r="CF621" s="1717"/>
      <c r="CG621" s="1716"/>
      <c r="CH621" s="1715">
        <f t="shared" si="4"/>
        <v>0</v>
      </c>
      <c r="CI621" s="1717"/>
      <c r="CJ621" s="1717"/>
      <c r="CK621" s="1717"/>
      <c r="CL621" s="1716"/>
      <c r="CM621" s="1715">
        <f t="shared" si="5"/>
        <v>0</v>
      </c>
      <c r="CN621" s="1717"/>
      <c r="CO621" s="1717"/>
      <c r="CP621" s="1717"/>
      <c r="CQ621" s="1716"/>
      <c r="CS621" s="2088">
        <f t="shared" si="10"/>
        <v>0</v>
      </c>
      <c r="CT621" s="2089"/>
      <c r="CU621" s="2089"/>
      <c r="CV621" s="2089"/>
      <c r="CW621" s="2090"/>
      <c r="CX621" s="2088">
        <f t="shared" si="11"/>
        <v>0</v>
      </c>
      <c r="CY621" s="2089"/>
      <c r="CZ621" s="2089"/>
      <c r="DA621" s="2089"/>
      <c r="DB621" s="2090"/>
      <c r="DC621" s="2088">
        <f t="shared" si="12"/>
        <v>0</v>
      </c>
      <c r="DD621" s="2089"/>
      <c r="DE621" s="2089"/>
      <c r="DF621" s="2089"/>
      <c r="DG621" s="2090"/>
      <c r="DH621" s="2088">
        <f t="shared" si="13"/>
        <v>0</v>
      </c>
      <c r="DI621" s="2089"/>
      <c r="DJ621" s="2089"/>
      <c r="DK621" s="2089"/>
      <c r="DL621" s="2090"/>
      <c r="DM621" s="2088">
        <f t="shared" si="14"/>
        <v>0</v>
      </c>
      <c r="DN621" s="2089"/>
      <c r="DO621" s="2089"/>
      <c r="DP621" s="2089"/>
      <c r="DQ621" s="2090"/>
      <c r="DR621" s="2088">
        <f t="shared" si="15"/>
        <v>0</v>
      </c>
      <c r="DS621" s="2089"/>
      <c r="DT621" s="2089"/>
      <c r="DU621" s="2089"/>
      <c r="DV621" s="2090"/>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9">
        <f t="shared" si="8"/>
        <v>0</v>
      </c>
      <c r="BF622" s="1720"/>
      <c r="BG622" s="1715">
        <f t="shared" si="6"/>
        <v>0</v>
      </c>
      <c r="BH622" s="1716"/>
      <c r="BI622" s="1719">
        <f t="shared" si="9"/>
        <v>0</v>
      </c>
      <c r="BJ622" s="1720"/>
      <c r="BK622" s="1715">
        <f t="shared" si="7"/>
        <v>0</v>
      </c>
      <c r="BL622" s="1716"/>
      <c r="BN622" s="1715">
        <f t="shared" si="0"/>
        <v>0</v>
      </c>
      <c r="BO622" s="1717"/>
      <c r="BP622" s="1717"/>
      <c r="BQ622" s="1717"/>
      <c r="BR622" s="1718"/>
      <c r="BS622" s="1715">
        <f t="shared" si="1"/>
        <v>0</v>
      </c>
      <c r="BT622" s="1717"/>
      <c r="BU622" s="1717"/>
      <c r="BV622" s="1717"/>
      <c r="BW622" s="1716"/>
      <c r="BX622" s="1715">
        <f t="shared" si="2"/>
        <v>0</v>
      </c>
      <c r="BY622" s="1717"/>
      <c r="BZ622" s="1717"/>
      <c r="CA622" s="1717"/>
      <c r="CB622" s="1716"/>
      <c r="CC622" s="1715">
        <f t="shared" si="3"/>
        <v>0</v>
      </c>
      <c r="CD622" s="1717"/>
      <c r="CE622" s="1717"/>
      <c r="CF622" s="1717"/>
      <c r="CG622" s="1716"/>
      <c r="CH622" s="1715">
        <f t="shared" si="4"/>
        <v>0</v>
      </c>
      <c r="CI622" s="1717"/>
      <c r="CJ622" s="1717"/>
      <c r="CK622" s="1717"/>
      <c r="CL622" s="1716"/>
      <c r="CM622" s="1715">
        <f t="shared" si="5"/>
        <v>0</v>
      </c>
      <c r="CN622" s="1717"/>
      <c r="CO622" s="1717"/>
      <c r="CP622" s="1717"/>
      <c r="CQ622" s="1716"/>
      <c r="CS622" s="2088">
        <f t="shared" si="10"/>
        <v>0</v>
      </c>
      <c r="CT622" s="2089"/>
      <c r="CU622" s="2089"/>
      <c r="CV622" s="2089"/>
      <c r="CW622" s="2090"/>
      <c r="CX622" s="2088">
        <f t="shared" si="11"/>
        <v>0</v>
      </c>
      <c r="CY622" s="2089"/>
      <c r="CZ622" s="2089"/>
      <c r="DA622" s="2089"/>
      <c r="DB622" s="2090"/>
      <c r="DC622" s="2088">
        <f t="shared" si="12"/>
        <v>0</v>
      </c>
      <c r="DD622" s="2089"/>
      <c r="DE622" s="2089"/>
      <c r="DF622" s="2089"/>
      <c r="DG622" s="2090"/>
      <c r="DH622" s="2088">
        <f t="shared" si="13"/>
        <v>0</v>
      </c>
      <c r="DI622" s="2089"/>
      <c r="DJ622" s="2089"/>
      <c r="DK622" s="2089"/>
      <c r="DL622" s="2090"/>
      <c r="DM622" s="2088">
        <f t="shared" si="14"/>
        <v>0</v>
      </c>
      <c r="DN622" s="2089"/>
      <c r="DO622" s="2089"/>
      <c r="DP622" s="2089"/>
      <c r="DQ622" s="2090"/>
      <c r="DR622" s="2088">
        <f t="shared" si="15"/>
        <v>0</v>
      </c>
      <c r="DS622" s="2089"/>
      <c r="DT622" s="2089"/>
      <c r="DU622" s="2089"/>
      <c r="DV622" s="2090"/>
    </row>
    <row r="623" spans="1:126" ht="12.75">
      <c r="A623" s="63" t="s">
        <v>717</v>
      </c>
      <c r="B623" s="63"/>
      <c r="C623" s="63" t="s">
        <v>917</v>
      </c>
      <c r="AM623" s="50"/>
      <c r="AN623" s="50"/>
      <c r="AO623" s="50"/>
      <c r="AP623" s="50"/>
      <c r="AQ623" s="50"/>
      <c r="AR623" s="50"/>
      <c r="AS623" s="50"/>
      <c r="AZ623" s="72"/>
      <c r="BA623" s="72"/>
      <c r="BB623" s="72"/>
      <c r="BC623" s="72"/>
      <c r="BD623" s="72"/>
      <c r="BE623" s="1719">
        <f t="shared" si="8"/>
        <v>0</v>
      </c>
      <c r="BF623" s="1720"/>
      <c r="BG623" s="1715">
        <f t="shared" si="6"/>
        <v>0</v>
      </c>
      <c r="BH623" s="1716"/>
      <c r="BI623" s="1719">
        <f t="shared" si="9"/>
        <v>0</v>
      </c>
      <c r="BJ623" s="1720"/>
      <c r="BK623" s="1715">
        <f t="shared" si="7"/>
        <v>0</v>
      </c>
      <c r="BL623" s="1716"/>
      <c r="BN623" s="1715">
        <f t="shared" si="0"/>
        <v>0</v>
      </c>
      <c r="BO623" s="1717"/>
      <c r="BP623" s="1717"/>
      <c r="BQ623" s="1717"/>
      <c r="BR623" s="1718"/>
      <c r="BS623" s="1715">
        <f t="shared" si="1"/>
        <v>0</v>
      </c>
      <c r="BT623" s="1717"/>
      <c r="BU623" s="1717"/>
      <c r="BV623" s="1717"/>
      <c r="BW623" s="1716"/>
      <c r="BX623" s="1715">
        <f t="shared" si="2"/>
        <v>0</v>
      </c>
      <c r="BY623" s="1717"/>
      <c r="BZ623" s="1717"/>
      <c r="CA623" s="1717"/>
      <c r="CB623" s="1716"/>
      <c r="CC623" s="1715">
        <f t="shared" si="3"/>
        <v>0</v>
      </c>
      <c r="CD623" s="1717"/>
      <c r="CE623" s="1717"/>
      <c r="CF623" s="1717"/>
      <c r="CG623" s="1716"/>
      <c r="CH623" s="1715">
        <f t="shared" si="4"/>
        <v>0</v>
      </c>
      <c r="CI623" s="1717"/>
      <c r="CJ623" s="1717"/>
      <c r="CK623" s="1717"/>
      <c r="CL623" s="1716"/>
      <c r="CM623" s="1715">
        <f t="shared" si="5"/>
        <v>0</v>
      </c>
      <c r="CN623" s="1717"/>
      <c r="CO623" s="1717"/>
      <c r="CP623" s="1717"/>
      <c r="CQ623" s="1716"/>
      <c r="CS623" s="2088">
        <f t="shared" si="10"/>
        <v>0</v>
      </c>
      <c r="CT623" s="2089"/>
      <c r="CU623" s="2089"/>
      <c r="CV623" s="2089"/>
      <c r="CW623" s="2090"/>
      <c r="CX623" s="2088">
        <f t="shared" si="11"/>
        <v>0</v>
      </c>
      <c r="CY623" s="2089"/>
      <c r="CZ623" s="2089"/>
      <c r="DA623" s="2089"/>
      <c r="DB623" s="2090"/>
      <c r="DC623" s="2088">
        <f t="shared" si="12"/>
        <v>0</v>
      </c>
      <c r="DD623" s="2089"/>
      <c r="DE623" s="2089"/>
      <c r="DF623" s="2089"/>
      <c r="DG623" s="2090"/>
      <c r="DH623" s="2088">
        <f t="shared" si="13"/>
        <v>0</v>
      </c>
      <c r="DI623" s="2089"/>
      <c r="DJ623" s="2089"/>
      <c r="DK623" s="2089"/>
      <c r="DL623" s="2090"/>
      <c r="DM623" s="2088">
        <f t="shared" si="14"/>
        <v>0</v>
      </c>
      <c r="DN623" s="2089"/>
      <c r="DO623" s="2089"/>
      <c r="DP623" s="2089"/>
      <c r="DQ623" s="2090"/>
      <c r="DR623" s="2088">
        <f t="shared" si="15"/>
        <v>0</v>
      </c>
      <c r="DS623" s="2089"/>
      <c r="DT623" s="2089"/>
      <c r="DU623" s="2089"/>
      <c r="DV623" s="2090"/>
    </row>
    <row r="624" spans="1:126" ht="12.75">
      <c r="A624" s="63"/>
      <c r="B624" s="63"/>
      <c r="C624" s="63"/>
      <c r="AM624" s="50"/>
      <c r="AN624" s="50"/>
      <c r="AO624" s="50"/>
      <c r="AP624" s="50"/>
      <c r="AQ624" s="50"/>
      <c r="AR624" s="50"/>
      <c r="AS624" s="50"/>
      <c r="AZ624" s="72"/>
      <c r="BA624" s="72"/>
      <c r="BB624" s="72"/>
      <c r="BC624" s="72"/>
      <c r="BD624" s="72"/>
      <c r="BE624" s="1719">
        <f t="shared" si="8"/>
        <v>0</v>
      </c>
      <c r="BF624" s="1720"/>
      <c r="BG624" s="1715">
        <f t="shared" si="6"/>
        <v>0</v>
      </c>
      <c r="BH624" s="1716"/>
      <c r="BI624" s="1719">
        <f t="shared" si="9"/>
        <v>0</v>
      </c>
      <c r="BJ624" s="1720"/>
      <c r="BK624" s="1715">
        <f t="shared" si="7"/>
        <v>0</v>
      </c>
      <c r="BL624" s="1716"/>
      <c r="BN624" s="1715">
        <f t="shared" si="0"/>
        <v>0</v>
      </c>
      <c r="BO624" s="1717"/>
      <c r="BP624" s="1717"/>
      <c r="BQ624" s="1717"/>
      <c r="BR624" s="1718"/>
      <c r="BS624" s="1715">
        <f t="shared" si="1"/>
        <v>0</v>
      </c>
      <c r="BT624" s="1717"/>
      <c r="BU624" s="1717"/>
      <c r="BV624" s="1717"/>
      <c r="BW624" s="1716"/>
      <c r="BX624" s="1715">
        <f t="shared" si="2"/>
        <v>0</v>
      </c>
      <c r="BY624" s="1717"/>
      <c r="BZ624" s="1717"/>
      <c r="CA624" s="1717"/>
      <c r="CB624" s="1716"/>
      <c r="CC624" s="1715">
        <f t="shared" si="3"/>
        <v>0</v>
      </c>
      <c r="CD624" s="1717"/>
      <c r="CE624" s="1717"/>
      <c r="CF624" s="1717"/>
      <c r="CG624" s="1716"/>
      <c r="CH624" s="1715">
        <f t="shared" si="4"/>
        <v>0</v>
      </c>
      <c r="CI624" s="1717"/>
      <c r="CJ624" s="1717"/>
      <c r="CK624" s="1717"/>
      <c r="CL624" s="1716"/>
      <c r="CM624" s="1715">
        <f t="shared" si="5"/>
        <v>0</v>
      </c>
      <c r="CN624" s="1717"/>
      <c r="CO624" s="1717"/>
      <c r="CP624" s="1717"/>
      <c r="CQ624" s="1716"/>
      <c r="CS624" s="2088">
        <f t="shared" si="10"/>
        <v>0</v>
      </c>
      <c r="CT624" s="2089"/>
      <c r="CU624" s="2089"/>
      <c r="CV624" s="2089"/>
      <c r="CW624" s="2090"/>
      <c r="CX624" s="2088">
        <f t="shared" si="11"/>
        <v>0</v>
      </c>
      <c r="CY624" s="2089"/>
      <c r="CZ624" s="2089"/>
      <c r="DA624" s="2089"/>
      <c r="DB624" s="2090"/>
      <c r="DC624" s="2088">
        <f t="shared" si="12"/>
        <v>0</v>
      </c>
      <c r="DD624" s="2089"/>
      <c r="DE624" s="2089"/>
      <c r="DF624" s="2089"/>
      <c r="DG624" s="2090"/>
      <c r="DH624" s="2088">
        <f t="shared" si="13"/>
        <v>0</v>
      </c>
      <c r="DI624" s="2089"/>
      <c r="DJ624" s="2089"/>
      <c r="DK624" s="2089"/>
      <c r="DL624" s="2090"/>
      <c r="DM624" s="2088">
        <f t="shared" si="14"/>
        <v>0</v>
      </c>
      <c r="DN624" s="2089"/>
      <c r="DO624" s="2089"/>
      <c r="DP624" s="2089"/>
      <c r="DQ624" s="2090"/>
      <c r="DR624" s="2088">
        <f t="shared" si="15"/>
        <v>0</v>
      </c>
      <c r="DS624" s="2089"/>
      <c r="DT624" s="2089"/>
      <c r="DU624" s="2089"/>
      <c r="DV624" s="2090"/>
    </row>
    <row r="625" spans="1:126" ht="12.75">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9">
        <f t="shared" si="8"/>
        <v>0</v>
      </c>
      <c r="BF625" s="1720"/>
      <c r="BG625" s="1715">
        <f t="shared" si="6"/>
        <v>0</v>
      </c>
      <c r="BH625" s="1716"/>
      <c r="BI625" s="1719">
        <f t="shared" si="9"/>
        <v>0</v>
      </c>
      <c r="BJ625" s="1720"/>
      <c r="BK625" s="1715">
        <f t="shared" si="7"/>
        <v>0</v>
      </c>
      <c r="BL625" s="1716"/>
      <c r="BN625" s="1719">
        <f>SUM(BN600:BR624)</f>
        <v>48</v>
      </c>
      <c r="BO625" s="2093"/>
      <c r="BP625" s="2093"/>
      <c r="BQ625" s="2093"/>
      <c r="BR625" s="1720"/>
      <c r="BS625" s="1719">
        <f>SUM(BS600:BW624)</f>
        <v>42</v>
      </c>
      <c r="BT625" s="2093"/>
      <c r="BU625" s="2093"/>
      <c r="BV625" s="2093"/>
      <c r="BW625" s="1720"/>
      <c r="BX625" s="1719">
        <f>SUM(BX600:CB624)</f>
        <v>0</v>
      </c>
      <c r="BY625" s="2093"/>
      <c r="BZ625" s="2093"/>
      <c r="CA625" s="2093"/>
      <c r="CB625" s="1720"/>
      <c r="CC625" s="1719">
        <f>SUM(CC600:CG624)</f>
        <v>0</v>
      </c>
      <c r="CD625" s="2093"/>
      <c r="CE625" s="2093"/>
      <c r="CF625" s="2093"/>
      <c r="CG625" s="1720"/>
      <c r="CH625" s="1719">
        <f>SUM(CH600:CL624)</f>
        <v>0</v>
      </c>
      <c r="CI625" s="2093"/>
      <c r="CJ625" s="2093"/>
      <c r="CK625" s="2093"/>
      <c r="CL625" s="1720"/>
      <c r="CM625" s="1719">
        <f>SUM(CM600:CQ624)</f>
        <v>0</v>
      </c>
      <c r="CN625" s="2093"/>
      <c r="CO625" s="2093"/>
      <c r="CP625" s="2093"/>
      <c r="CQ625" s="1720"/>
      <c r="CS625" s="2088">
        <f t="shared" si="10"/>
        <v>0</v>
      </c>
      <c r="CT625" s="2089"/>
      <c r="CU625" s="2089"/>
      <c r="CV625" s="2089"/>
      <c r="CW625" s="2090"/>
      <c r="CX625" s="2088">
        <f t="shared" si="11"/>
        <v>0</v>
      </c>
      <c r="CY625" s="2089"/>
      <c r="CZ625" s="2089"/>
      <c r="DA625" s="2089"/>
      <c r="DB625" s="2090"/>
      <c r="DC625" s="2088">
        <f t="shared" si="12"/>
        <v>0</v>
      </c>
      <c r="DD625" s="2089"/>
      <c r="DE625" s="2089"/>
      <c r="DF625" s="2089"/>
      <c r="DG625" s="2090"/>
      <c r="DH625" s="2088">
        <f t="shared" si="13"/>
        <v>0</v>
      </c>
      <c r="DI625" s="2089"/>
      <c r="DJ625" s="2089"/>
      <c r="DK625" s="2089"/>
      <c r="DL625" s="2090"/>
      <c r="DM625" s="2088">
        <f t="shared" si="14"/>
        <v>0</v>
      </c>
      <c r="DN625" s="2089"/>
      <c r="DO625" s="2089"/>
      <c r="DP625" s="2089"/>
      <c r="DQ625" s="2090"/>
      <c r="DR625" s="2088">
        <f t="shared" si="15"/>
        <v>0</v>
      </c>
      <c r="DS625" s="2089"/>
      <c r="DT625" s="2089"/>
      <c r="DU625" s="2089"/>
      <c r="DV625" s="2090"/>
    </row>
    <row r="626" spans="1:126" ht="13.5"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9">
        <f>SUM(BG601:BH625)</f>
        <v>21</v>
      </c>
      <c r="BH626" s="1720"/>
      <c r="BI626" s="72"/>
      <c r="BJ626" s="72"/>
      <c r="BK626" s="1719">
        <f>SUM(BK601:BL625)</f>
        <v>46</v>
      </c>
      <c r="BL626" s="1720"/>
      <c r="BN626" s="72" t="s">
        <v>1943</v>
      </c>
      <c r="BO626" s="72"/>
      <c r="BP626" s="72"/>
      <c r="BQ626" s="72"/>
      <c r="BR626" s="737">
        <f>BN625*1</f>
        <v>48</v>
      </c>
      <c r="BS626" s="72"/>
      <c r="BT626" s="72"/>
      <c r="BU626" s="72"/>
      <c r="BV626" s="72"/>
      <c r="BW626" s="737">
        <f>BS625*1</f>
        <v>42</v>
      </c>
      <c r="BX626" s="72"/>
      <c r="BY626" s="72"/>
      <c r="BZ626" s="72"/>
      <c r="CA626" s="72"/>
      <c r="CB626" s="737">
        <f>BX625*2</f>
        <v>0</v>
      </c>
      <c r="CC626" s="72"/>
      <c r="CD626" s="72"/>
      <c r="CE626" s="72"/>
      <c r="CF626" s="72"/>
      <c r="CG626" s="737">
        <f>CC625*3</f>
        <v>0</v>
      </c>
      <c r="CH626" s="72"/>
      <c r="CI626" s="72"/>
      <c r="CJ626" s="72"/>
      <c r="CK626" s="72"/>
      <c r="CL626" s="737">
        <f>CH625*4</f>
        <v>0</v>
      </c>
      <c r="CM626" s="72"/>
      <c r="CN626" s="72"/>
      <c r="CO626" s="72"/>
      <c r="CP626" s="72"/>
      <c r="CQ626" s="736">
        <f>CM625*5</f>
        <v>0</v>
      </c>
      <c r="CS626" s="1719">
        <f>SUM(CS601:CW625)</f>
        <v>25</v>
      </c>
      <c r="CT626" s="2093"/>
      <c r="CU626" s="2093"/>
      <c r="CV626" s="2093"/>
      <c r="CW626" s="1720"/>
      <c r="CX626" s="1719">
        <f>SUM(CX601:DB625)</f>
        <v>21</v>
      </c>
      <c r="CY626" s="2093"/>
      <c r="CZ626" s="2093"/>
      <c r="DA626" s="2093"/>
      <c r="DB626" s="1720"/>
      <c r="DC626" s="1719">
        <f>SUM(DC601:DG625)</f>
        <v>0</v>
      </c>
      <c r="DD626" s="2093"/>
      <c r="DE626" s="2093"/>
      <c r="DF626" s="2093"/>
      <c r="DG626" s="1720"/>
      <c r="DH626" s="1719">
        <f>SUM(DH601:DL625)</f>
        <v>0</v>
      </c>
      <c r="DI626" s="2093"/>
      <c r="DJ626" s="2093"/>
      <c r="DK626" s="2093"/>
      <c r="DL626" s="1720"/>
      <c r="DM626" s="1719">
        <f>SUM(DM601:DQ625)</f>
        <v>0</v>
      </c>
      <c r="DN626" s="2093"/>
      <c r="DO626" s="2093"/>
      <c r="DP626" s="2093"/>
      <c r="DQ626" s="1720"/>
      <c r="DR626" s="1719">
        <f>SUM(DR601:DV625)</f>
        <v>0</v>
      </c>
      <c r="DS626" s="2093"/>
      <c r="DT626" s="2093"/>
      <c r="DU626" s="2093"/>
      <c r="DV626" s="1720"/>
    </row>
    <row r="627" spans="1:126" ht="13.5" customHeight="1" thickBot="1">
      <c r="A627" s="1396"/>
      <c r="B627" s="1947" t="s">
        <v>805</v>
      </c>
      <c r="C627" s="1948"/>
      <c r="D627" s="1948"/>
      <c r="E627" s="1948"/>
      <c r="F627" s="1948"/>
      <c r="G627" s="1948"/>
      <c r="H627" s="1948"/>
      <c r="I627" s="1948"/>
      <c r="J627" s="1948"/>
      <c r="K627" s="1948"/>
      <c r="L627" s="1948"/>
      <c r="M627" s="1948"/>
      <c r="N627" s="1949"/>
      <c r="O627" s="1827" t="s">
        <v>488</v>
      </c>
      <c r="P627" s="1828"/>
      <c r="Q627" s="1954"/>
      <c r="R627" s="1827" t="s">
        <v>2288</v>
      </c>
      <c r="S627" s="1828"/>
      <c r="T627" s="1954"/>
      <c r="U627" s="1955" t="s">
        <v>806</v>
      </c>
      <c r="V627" s="1955"/>
      <c r="W627" s="1956"/>
      <c r="X627" s="1827" t="s">
        <v>2289</v>
      </c>
      <c r="Y627" s="1828"/>
      <c r="Z627" s="1828"/>
      <c r="AA627" s="1828"/>
      <c r="AB627" s="1954"/>
      <c r="AC627" s="1961" t="s">
        <v>2290</v>
      </c>
      <c r="AD627" s="1962"/>
      <c r="AE627" s="1963"/>
      <c r="AF627" s="1827" t="s">
        <v>2291</v>
      </c>
      <c r="AG627" s="1828"/>
      <c r="AH627" s="1828"/>
      <c r="AI627" s="1828"/>
      <c r="AJ627" s="1954"/>
      <c r="AK627" s="1977" t="s">
        <v>2292</v>
      </c>
      <c r="AL627" s="1978"/>
      <c r="AM627" s="1978"/>
      <c r="AN627" s="1979"/>
      <c r="AO627" s="2097" t="s">
        <v>807</v>
      </c>
      <c r="AP627" s="2097"/>
      <c r="AQ627" s="2097"/>
      <c r="AR627" s="2097"/>
      <c r="AS627" s="2097"/>
      <c r="AT627" s="72"/>
      <c r="AU627" s="72"/>
      <c r="AV627" s="72"/>
      <c r="AW627" s="72"/>
      <c r="AX627" s="72"/>
      <c r="AY627" s="72"/>
      <c r="AZ627" s="72"/>
      <c r="BN627" s="72" t="s">
        <v>946</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1944</v>
      </c>
      <c r="CQ627" s="738">
        <f>BR626+BW626+CB626+CG626+CL626+CQ626</f>
        <v>90</v>
      </c>
      <c r="CR627" s="72"/>
      <c r="CS627" s="72"/>
    </row>
    <row r="628" spans="1:126" ht="12.75">
      <c r="A628" s="1396"/>
      <c r="B628" s="1950"/>
      <c r="C628" s="1951"/>
      <c r="D628" s="1951"/>
      <c r="E628" s="1951"/>
      <c r="F628" s="1951"/>
      <c r="G628" s="1951"/>
      <c r="H628" s="1951"/>
      <c r="I628" s="1951"/>
      <c r="J628" s="1951"/>
      <c r="K628" s="1951"/>
      <c r="L628" s="1951"/>
      <c r="M628" s="1951"/>
      <c r="N628" s="1952"/>
      <c r="O628" s="1829"/>
      <c r="P628" s="1830"/>
      <c r="Q628" s="1849"/>
      <c r="R628" s="1829"/>
      <c r="S628" s="1830"/>
      <c r="T628" s="1849"/>
      <c r="U628" s="1957"/>
      <c r="V628" s="1957"/>
      <c r="W628" s="1958"/>
      <c r="X628" s="1829"/>
      <c r="Y628" s="1830"/>
      <c r="Z628" s="1830"/>
      <c r="AA628" s="1830"/>
      <c r="AB628" s="1849"/>
      <c r="AC628" s="1964"/>
      <c r="AD628" s="1965"/>
      <c r="AE628" s="1966"/>
      <c r="AF628" s="1829"/>
      <c r="AG628" s="1830"/>
      <c r="AH628" s="1830"/>
      <c r="AI628" s="1830"/>
      <c r="AJ628" s="1849"/>
      <c r="AK628" s="1980"/>
      <c r="AL628" s="1981"/>
      <c r="AM628" s="1981"/>
      <c r="AN628" s="1982"/>
      <c r="AO628" s="2097"/>
      <c r="AP628" s="2097"/>
      <c r="AQ628" s="2097"/>
      <c r="AR628" s="2097"/>
      <c r="AS628" s="2097"/>
      <c r="AT628" s="72"/>
      <c r="AU628" s="72"/>
      <c r="AV628" s="72"/>
      <c r="AW628" s="72"/>
      <c r="AX628" s="72"/>
      <c r="AY628" s="72"/>
      <c r="AZ628" s="72"/>
      <c r="BN628" s="1715">
        <f>IF(J750="SRO/Studio",O750,0)</f>
        <v>0</v>
      </c>
      <c r="BO628" s="1717"/>
      <c r="BP628" s="1717"/>
      <c r="BQ628" s="1717"/>
      <c r="BR628" s="1716"/>
      <c r="BS628" s="1715">
        <f>IF(J750="1 Bedroom",O750,0)</f>
        <v>0</v>
      </c>
      <c r="BT628" s="1717"/>
      <c r="BU628" s="1717"/>
      <c r="BV628" s="1717"/>
      <c r="BW628" s="1716"/>
      <c r="BX628" s="1715">
        <f>IF(J750="2 Bedrooms",O750,0)</f>
        <v>2</v>
      </c>
      <c r="BY628" s="1717"/>
      <c r="BZ628" s="1717"/>
      <c r="CA628" s="1717"/>
      <c r="CB628" s="1716"/>
      <c r="CC628" s="1715">
        <f>IF(J750="3 Bedrooms",O750,0)</f>
        <v>0</v>
      </c>
      <c r="CD628" s="1717"/>
      <c r="CE628" s="1717"/>
      <c r="CF628" s="1717"/>
      <c r="CG628" s="1716"/>
      <c r="CH628" s="1715">
        <f>IF(J750="4 Bedrooms",O750,0)</f>
        <v>0</v>
      </c>
      <c r="CI628" s="1717"/>
      <c r="CJ628" s="1717"/>
      <c r="CK628" s="1717"/>
      <c r="CL628" s="1716"/>
      <c r="CM628" s="2091">
        <f>IF(J750="5 Bedrooms",O750,0)</f>
        <v>0</v>
      </c>
      <c r="CN628" s="2092"/>
      <c r="CO628" s="2092"/>
      <c r="CP628" s="2092"/>
      <c r="CQ628" s="1718"/>
      <c r="CR628" s="72"/>
      <c r="CS628" s="72"/>
    </row>
    <row r="629" spans="1:126" ht="12.75" customHeight="1">
      <c r="A629" s="1396"/>
      <c r="B629" s="1953"/>
      <c r="C629" s="1951"/>
      <c r="D629" s="1951"/>
      <c r="E629" s="1951"/>
      <c r="F629" s="1951"/>
      <c r="G629" s="1951"/>
      <c r="H629" s="1951"/>
      <c r="I629" s="1951"/>
      <c r="J629" s="1951"/>
      <c r="K629" s="1951"/>
      <c r="L629" s="1951"/>
      <c r="M629" s="1951"/>
      <c r="N629" s="1952"/>
      <c r="O629" s="1831"/>
      <c r="P629" s="1832"/>
      <c r="Q629" s="1850"/>
      <c r="R629" s="1831"/>
      <c r="S629" s="1832"/>
      <c r="T629" s="1850"/>
      <c r="U629" s="1959"/>
      <c r="V629" s="1959"/>
      <c r="W629" s="1960"/>
      <c r="X629" s="1831"/>
      <c r="Y629" s="1832"/>
      <c r="Z629" s="1832"/>
      <c r="AA629" s="1832"/>
      <c r="AB629" s="1850"/>
      <c r="AC629" s="1967"/>
      <c r="AD629" s="1968"/>
      <c r="AE629" s="1969"/>
      <c r="AF629" s="1831"/>
      <c r="AG629" s="1832"/>
      <c r="AH629" s="1832"/>
      <c r="AI629" s="1832"/>
      <c r="AJ629" s="1850"/>
      <c r="AK629" s="1983"/>
      <c r="AL629" s="1984"/>
      <c r="AM629" s="1984"/>
      <c r="AN629" s="1985"/>
      <c r="AO629" s="2097"/>
      <c r="AP629" s="2097"/>
      <c r="AQ629" s="2097"/>
      <c r="AR629" s="2097"/>
      <c r="AS629" s="2097"/>
      <c r="AT629" s="75"/>
      <c r="AU629" s="75"/>
      <c r="AV629" s="75"/>
      <c r="AW629" s="75"/>
      <c r="AX629" s="75"/>
      <c r="AY629" s="75"/>
      <c r="AZ629" s="75"/>
      <c r="BN629" s="1715">
        <f>IF(J751="SRO/Studio",O751,0)</f>
        <v>0</v>
      </c>
      <c r="BO629" s="1717"/>
      <c r="BP629" s="1717"/>
      <c r="BQ629" s="1717"/>
      <c r="BR629" s="1716"/>
      <c r="BS629" s="1715">
        <f>IF(J751="1 Bedroom",O751,0)</f>
        <v>0</v>
      </c>
      <c r="BT629" s="1717"/>
      <c r="BU629" s="1717"/>
      <c r="BV629" s="1717"/>
      <c r="BW629" s="1716"/>
      <c r="BX629" s="1715">
        <f>IF(J751="2 Bedrooms",O751,0)</f>
        <v>0</v>
      </c>
      <c r="BY629" s="1717"/>
      <c r="BZ629" s="1717"/>
      <c r="CA629" s="1717"/>
      <c r="CB629" s="1716"/>
      <c r="CC629" s="1715">
        <f>IF(J751="3 Bedrooms",O751,0)</f>
        <v>0</v>
      </c>
      <c r="CD629" s="1717"/>
      <c r="CE629" s="1717"/>
      <c r="CF629" s="1717"/>
      <c r="CG629" s="1716"/>
      <c r="CH629" s="1715">
        <f>IF(J751="4 Bedrooms",O751,0)</f>
        <v>0</v>
      </c>
      <c r="CI629" s="1717"/>
      <c r="CJ629" s="1717"/>
      <c r="CK629" s="1717"/>
      <c r="CL629" s="1716"/>
      <c r="CM629" s="2091">
        <f>IF(J751="5 Bedrooms",O751,0)</f>
        <v>0</v>
      </c>
      <c r="CN629" s="2092"/>
      <c r="CO629" s="2092"/>
      <c r="CP629" s="2092"/>
      <c r="CQ629" s="1718"/>
      <c r="CR629" s="72"/>
      <c r="CS629" s="72"/>
    </row>
    <row r="630" spans="1:126" ht="12.75" customHeight="1">
      <c r="B630" s="97" t="s">
        <v>1002</v>
      </c>
      <c r="C630" s="1670" t="s">
        <v>2424</v>
      </c>
      <c r="D630" s="1670"/>
      <c r="E630" s="1670"/>
      <c r="F630" s="1670"/>
      <c r="G630" s="1670"/>
      <c r="H630" s="1670"/>
      <c r="I630" s="1670"/>
      <c r="J630" s="1670"/>
      <c r="K630" s="1670"/>
      <c r="L630" s="1670"/>
      <c r="M630" s="1670"/>
      <c r="N630" s="1934"/>
      <c r="O630" s="1986">
        <v>204</v>
      </c>
      <c r="P630" s="1987"/>
      <c r="Q630" s="1988"/>
      <c r="R630" s="1935">
        <v>420</v>
      </c>
      <c r="S630" s="1767"/>
      <c r="T630" s="1936"/>
      <c r="U630" s="1970">
        <v>4.9000000000000002E-2</v>
      </c>
      <c r="V630" s="1971"/>
      <c r="W630" s="1972"/>
      <c r="X630" s="1746" t="s">
        <v>2294</v>
      </c>
      <c r="Y630" s="1973"/>
      <c r="Z630" s="1973"/>
      <c r="AA630" s="1973"/>
      <c r="AB630" s="1974"/>
      <c r="AC630" s="1883">
        <v>1</v>
      </c>
      <c r="AD630" s="1781"/>
      <c r="AE630" s="1884"/>
      <c r="AF630" s="1712">
        <v>445168</v>
      </c>
      <c r="AG630" s="1713"/>
      <c r="AH630" s="1713"/>
      <c r="AI630" s="1713"/>
      <c r="AJ630" s="1714"/>
      <c r="AK630" s="1944" t="s">
        <v>2334</v>
      </c>
      <c r="AL630" s="1975"/>
      <c r="AM630" s="1975"/>
      <c r="AN630" s="1976"/>
      <c r="AO630" s="1711">
        <v>7444354</v>
      </c>
      <c r="AP630" s="1711"/>
      <c r="AQ630" s="1711"/>
      <c r="AR630" s="1711"/>
      <c r="AS630" s="1711"/>
      <c r="AU630" s="75"/>
      <c r="AV630" s="75"/>
      <c r="AW630" s="75"/>
      <c r="AX630" s="75"/>
      <c r="AY630" s="75"/>
      <c r="BA630" s="72" t="s">
        <v>2274</v>
      </c>
      <c r="BC630" s="75"/>
      <c r="BD630" s="75"/>
      <c r="BN630" s="1715">
        <f>IF(J752="SRO/Studio",O752,0)</f>
        <v>0</v>
      </c>
      <c r="BO630" s="1717"/>
      <c r="BP630" s="1717"/>
      <c r="BQ630" s="1717"/>
      <c r="BR630" s="1716"/>
      <c r="BS630" s="1715">
        <f>IF(J752="1 Bedroom",O752,0)</f>
        <v>0</v>
      </c>
      <c r="BT630" s="1717"/>
      <c r="BU630" s="1717"/>
      <c r="BV630" s="1717"/>
      <c r="BW630" s="1716"/>
      <c r="BX630" s="1715">
        <f>IF(J752="2 Bedrooms",O752,0)</f>
        <v>0</v>
      </c>
      <c r="BY630" s="1717"/>
      <c r="BZ630" s="1717"/>
      <c r="CA630" s="1717"/>
      <c r="CB630" s="1716"/>
      <c r="CC630" s="1715">
        <f>IF(J752="3 Bedrooms",O752,0)</f>
        <v>0</v>
      </c>
      <c r="CD630" s="1717"/>
      <c r="CE630" s="1717"/>
      <c r="CF630" s="1717"/>
      <c r="CG630" s="1716"/>
      <c r="CH630" s="1715">
        <f>IF(J752="4 Bedrooms",O752,0)</f>
        <v>0</v>
      </c>
      <c r="CI630" s="1717"/>
      <c r="CJ630" s="1717"/>
      <c r="CK630" s="1717"/>
      <c r="CL630" s="1716"/>
      <c r="CM630" s="2091">
        <f>IF(J752="5 Bedrooms",O752,0)</f>
        <v>0</v>
      </c>
      <c r="CN630" s="2092"/>
      <c r="CO630" s="2092"/>
      <c r="CP630" s="2092"/>
      <c r="CQ630" s="1718"/>
      <c r="CR630" s="72"/>
      <c r="CS630" s="72"/>
    </row>
    <row r="631" spans="1:126" ht="12.75">
      <c r="B631" s="98" t="s">
        <v>1003</v>
      </c>
      <c r="C631" s="1670" t="str">
        <f>C560</f>
        <v>LACDA - Affordable Multifamily Rental Housing</v>
      </c>
      <c r="D631" s="1670"/>
      <c r="E631" s="1670"/>
      <c r="F631" s="1670"/>
      <c r="G631" s="1670"/>
      <c r="H631" s="1670"/>
      <c r="I631" s="1670"/>
      <c r="J631" s="1670"/>
      <c r="K631" s="1670"/>
      <c r="L631" s="1670"/>
      <c r="M631" s="1670"/>
      <c r="N631" s="1934"/>
      <c r="O631" s="1986">
        <v>660</v>
      </c>
      <c r="P631" s="1987"/>
      <c r="Q631" s="1988"/>
      <c r="R631" s="1737" t="s">
        <v>2334</v>
      </c>
      <c r="S631" s="1767"/>
      <c r="T631" s="1936"/>
      <c r="U631" s="1970">
        <v>0.03</v>
      </c>
      <c r="V631" s="1971"/>
      <c r="W631" s="1972"/>
      <c r="X631" s="1746" t="s">
        <v>862</v>
      </c>
      <c r="Y631" s="1973"/>
      <c r="Z631" s="1973"/>
      <c r="AA631" s="1973"/>
      <c r="AB631" s="1974"/>
      <c r="AC631" s="1883">
        <v>2</v>
      </c>
      <c r="AD631" s="1781"/>
      <c r="AE631" s="1884"/>
      <c r="AF631" s="1874" t="s">
        <v>2334</v>
      </c>
      <c r="AG631" s="1713"/>
      <c r="AH631" s="1713"/>
      <c r="AI631" s="1713"/>
      <c r="AJ631" s="1714"/>
      <c r="AK631" s="1944" t="s">
        <v>2334</v>
      </c>
      <c r="AL631" s="1975"/>
      <c r="AM631" s="1975"/>
      <c r="AN631" s="1976"/>
      <c r="AO631" s="1711">
        <v>7000000</v>
      </c>
      <c r="AP631" s="1711"/>
      <c r="AQ631" s="1711"/>
      <c r="AR631" s="1711"/>
      <c r="AS631" s="1711"/>
      <c r="AU631" s="75"/>
      <c r="AV631" s="75"/>
      <c r="AW631" s="75"/>
      <c r="AX631" s="75"/>
      <c r="AY631" s="75"/>
      <c r="BA631" s="72" t="s">
        <v>863</v>
      </c>
      <c r="BC631" s="75"/>
      <c r="BD631" s="75"/>
      <c r="BN631" s="1715">
        <f>IF(J753="SRO/Studio",O753,0)</f>
        <v>0</v>
      </c>
      <c r="BO631" s="1717"/>
      <c r="BP631" s="1717"/>
      <c r="BQ631" s="1717"/>
      <c r="BR631" s="1716"/>
      <c r="BS631" s="1715">
        <f>IF(J753="1 Bedroom",O753,0)</f>
        <v>0</v>
      </c>
      <c r="BT631" s="1717"/>
      <c r="BU631" s="1717"/>
      <c r="BV631" s="1717"/>
      <c r="BW631" s="1716"/>
      <c r="BX631" s="1715">
        <f>IF(J753="2 Bedrooms",O753,0)</f>
        <v>0</v>
      </c>
      <c r="BY631" s="1717"/>
      <c r="BZ631" s="1717"/>
      <c r="CA631" s="1717"/>
      <c r="CB631" s="1716"/>
      <c r="CC631" s="1715">
        <f>IF(J753="3 Bedrooms",O753,0)</f>
        <v>0</v>
      </c>
      <c r="CD631" s="1717"/>
      <c r="CE631" s="1717"/>
      <c r="CF631" s="1717"/>
      <c r="CG631" s="1716"/>
      <c r="CH631" s="1715">
        <f>IF(J753="4 Bedrooms",O753,0)</f>
        <v>0</v>
      </c>
      <c r="CI631" s="1717"/>
      <c r="CJ631" s="1717"/>
      <c r="CK631" s="1717"/>
      <c r="CL631" s="1716"/>
      <c r="CM631" s="2091">
        <f>IF(J753="5 Bedrooms",O753,0)</f>
        <v>0</v>
      </c>
      <c r="CN631" s="2092"/>
      <c r="CO631" s="2092"/>
      <c r="CP631" s="2092"/>
      <c r="CQ631" s="1718"/>
      <c r="CR631" s="72"/>
      <c r="CS631" s="72"/>
    </row>
    <row r="632" spans="1:126" ht="12.75">
      <c r="B632" s="98" t="s">
        <v>1009</v>
      </c>
      <c r="C632" s="1670" t="s">
        <v>2481</v>
      </c>
      <c r="D632" s="1670"/>
      <c r="E632" s="1670"/>
      <c r="F632" s="1670"/>
      <c r="G632" s="1670"/>
      <c r="H632" s="1670"/>
      <c r="I632" s="1670"/>
      <c r="J632" s="1670"/>
      <c r="K632" s="1670"/>
      <c r="L632" s="1670"/>
      <c r="M632" s="1670"/>
      <c r="N632" s="1934"/>
      <c r="O632" s="1986">
        <v>660</v>
      </c>
      <c r="P632" s="1987"/>
      <c r="Q632" s="1988"/>
      <c r="R632" s="1737" t="s">
        <v>2334</v>
      </c>
      <c r="S632" s="1767"/>
      <c r="T632" s="1936"/>
      <c r="U632" s="1970">
        <v>0.02</v>
      </c>
      <c r="V632" s="1971"/>
      <c r="W632" s="1972"/>
      <c r="X632" s="1746" t="s">
        <v>862</v>
      </c>
      <c r="Y632" s="1973"/>
      <c r="Z632" s="1973"/>
      <c r="AA632" s="1973"/>
      <c r="AB632" s="1974"/>
      <c r="AC632" s="2098" t="s">
        <v>2334</v>
      </c>
      <c r="AD632" s="1781"/>
      <c r="AE632" s="1884"/>
      <c r="AF632" s="1874" t="s">
        <v>2334</v>
      </c>
      <c r="AG632" s="1713"/>
      <c r="AH632" s="1713"/>
      <c r="AI632" s="1713"/>
      <c r="AJ632" s="1714"/>
      <c r="AK632" s="1944" t="s">
        <v>2334</v>
      </c>
      <c r="AL632" s="1975"/>
      <c r="AM632" s="1975"/>
      <c r="AN632" s="1976"/>
      <c r="AO632" s="1711">
        <v>200000</v>
      </c>
      <c r="AP632" s="1711"/>
      <c r="AQ632" s="1711"/>
      <c r="AR632" s="1711"/>
      <c r="AS632" s="1711"/>
      <c r="AU632" s="75"/>
      <c r="AV632" s="75"/>
      <c r="AW632" s="75"/>
      <c r="AX632" s="75"/>
      <c r="AY632" s="75"/>
      <c r="AZ632" s="75"/>
      <c r="BA632" s="72" t="s">
        <v>862</v>
      </c>
      <c r="BB632" s="75"/>
      <c r="BC632" s="75"/>
      <c r="BD632" s="75"/>
      <c r="BN632" s="2094">
        <f>SUM(BN628:BR631)</f>
        <v>0</v>
      </c>
      <c r="BO632" s="2095"/>
      <c r="BP632" s="2095"/>
      <c r="BQ632" s="2095"/>
      <c r="BR632" s="2096"/>
      <c r="BS632" s="2094">
        <f>SUM(BS628:BW631)</f>
        <v>0</v>
      </c>
      <c r="BT632" s="2095"/>
      <c r="BU632" s="2095"/>
      <c r="BV632" s="2095"/>
      <c r="BW632" s="2096"/>
      <c r="BX632" s="2094">
        <f>SUM(BX628:CB631)</f>
        <v>2</v>
      </c>
      <c r="BY632" s="2095"/>
      <c r="BZ632" s="2095"/>
      <c r="CA632" s="2095"/>
      <c r="CB632" s="2096"/>
      <c r="CC632" s="2094">
        <f>SUM(CC628:CG631)</f>
        <v>0</v>
      </c>
      <c r="CD632" s="2095"/>
      <c r="CE632" s="2095"/>
      <c r="CF632" s="2095"/>
      <c r="CG632" s="2096"/>
      <c r="CH632" s="2094">
        <f>SUM(CH628:CL631)</f>
        <v>0</v>
      </c>
      <c r="CI632" s="2095"/>
      <c r="CJ632" s="2095"/>
      <c r="CK632" s="2095"/>
      <c r="CL632" s="2096"/>
      <c r="CM632" s="2094">
        <f>SUM(CM628:CQ631)</f>
        <v>0</v>
      </c>
      <c r="CN632" s="2095"/>
      <c r="CO632" s="2095"/>
      <c r="CP632" s="2095"/>
      <c r="CQ632" s="2096"/>
      <c r="CS632" s="737">
        <f>BN632+BS632+BX632+CC632+CH632+CM632</f>
        <v>2</v>
      </c>
      <c r="CT632" s="142" t="s">
        <v>2278</v>
      </c>
      <c r="CU632" s="72"/>
    </row>
    <row r="633" spans="1:126" ht="12.75">
      <c r="B633" s="98" t="s">
        <v>479</v>
      </c>
      <c r="C633" s="1670"/>
      <c r="D633" s="1670"/>
      <c r="E633" s="1670"/>
      <c r="F633" s="1670"/>
      <c r="G633" s="1670"/>
      <c r="H633" s="1670"/>
      <c r="I633" s="1670"/>
      <c r="J633" s="1670"/>
      <c r="K633" s="1670"/>
      <c r="L633" s="1670"/>
      <c r="M633" s="1670"/>
      <c r="N633" s="1934"/>
      <c r="O633" s="1986"/>
      <c r="P633" s="1987"/>
      <c r="Q633" s="1988"/>
      <c r="R633" s="1935"/>
      <c r="S633" s="1767"/>
      <c r="T633" s="1936"/>
      <c r="U633" s="1970"/>
      <c r="V633" s="1971"/>
      <c r="W633" s="1972"/>
      <c r="X633" s="1746" t="s">
        <v>2274</v>
      </c>
      <c r="Y633" s="1973"/>
      <c r="Z633" s="1973"/>
      <c r="AA633" s="1973"/>
      <c r="AB633" s="1974"/>
      <c r="AC633" s="1883"/>
      <c r="AD633" s="1781"/>
      <c r="AE633" s="1884"/>
      <c r="AF633" s="1712"/>
      <c r="AG633" s="1713"/>
      <c r="AH633" s="1713"/>
      <c r="AI633" s="1713"/>
      <c r="AJ633" s="1714"/>
      <c r="AK633" s="1989"/>
      <c r="AL633" s="1975"/>
      <c r="AM633" s="1975"/>
      <c r="AN633" s="1976"/>
      <c r="AO633" s="1711"/>
      <c r="AP633" s="1711"/>
      <c r="AQ633" s="1711"/>
      <c r="AR633" s="1711"/>
      <c r="AS633" s="1711"/>
      <c r="AT633" s="75"/>
      <c r="AU633" s="75"/>
      <c r="AV633" s="75"/>
      <c r="AW633" s="75"/>
      <c r="AX633" s="75"/>
      <c r="AY633" s="75"/>
      <c r="AZ633" s="75"/>
      <c r="BA633" s="72" t="s">
        <v>2294</v>
      </c>
      <c r="BN633" s="75" t="s">
        <v>947</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187</v>
      </c>
      <c r="C634" s="1670"/>
      <c r="D634" s="1670"/>
      <c r="E634" s="1670"/>
      <c r="F634" s="1670"/>
      <c r="G634" s="1670"/>
      <c r="H634" s="1670"/>
      <c r="I634" s="1670"/>
      <c r="J634" s="1670"/>
      <c r="K634" s="1670"/>
      <c r="L634" s="1670"/>
      <c r="M634" s="1670"/>
      <c r="N634" s="1934"/>
      <c r="O634" s="1986"/>
      <c r="P634" s="1987"/>
      <c r="Q634" s="1988"/>
      <c r="R634" s="1935"/>
      <c r="S634" s="1767"/>
      <c r="T634" s="1936"/>
      <c r="U634" s="1970"/>
      <c r="V634" s="1971"/>
      <c r="W634" s="1972"/>
      <c r="X634" s="1746" t="s">
        <v>2274</v>
      </c>
      <c r="Y634" s="1973"/>
      <c r="Z634" s="1973"/>
      <c r="AA634" s="1973"/>
      <c r="AB634" s="1974"/>
      <c r="AC634" s="1883"/>
      <c r="AD634" s="1781"/>
      <c r="AE634" s="1884"/>
      <c r="AF634" s="1712"/>
      <c r="AG634" s="1713"/>
      <c r="AH634" s="1713"/>
      <c r="AI634" s="1713"/>
      <c r="AJ634" s="1714"/>
      <c r="AK634" s="1989"/>
      <c r="AL634" s="1975"/>
      <c r="AM634" s="1975"/>
      <c r="AN634" s="1976"/>
      <c r="AO634" s="1711"/>
      <c r="AP634" s="1711"/>
      <c r="AQ634" s="1711"/>
      <c r="AR634" s="1711"/>
      <c r="AS634" s="1711"/>
      <c r="AT634" s="75"/>
      <c r="AU634" s="75"/>
      <c r="AV634" s="75"/>
      <c r="AW634" s="75"/>
      <c r="AX634" s="75"/>
      <c r="AY634" s="75"/>
      <c r="AZ634" s="75"/>
      <c r="BA634" s="72" t="s">
        <v>547</v>
      </c>
      <c r="BN634" s="1715">
        <f t="shared" ref="BN634:BN643" si="16">IF(J764="SRO/Studio",O764,0)</f>
        <v>0</v>
      </c>
      <c r="BO634" s="1717"/>
      <c r="BP634" s="1717"/>
      <c r="BQ634" s="1717"/>
      <c r="BR634" s="1716"/>
      <c r="BS634" s="1715">
        <f t="shared" ref="BS634:BS643" si="17">IF(J764="1 Bedroom",O764,0)</f>
        <v>0</v>
      </c>
      <c r="BT634" s="1717"/>
      <c r="BU634" s="1717"/>
      <c r="BV634" s="1717"/>
      <c r="BW634" s="1716"/>
      <c r="BX634" s="1715">
        <f t="shared" ref="BX634:BX643" si="18">IF(J764="2 Bedrooms",O764,0)</f>
        <v>0</v>
      </c>
      <c r="BY634" s="1717"/>
      <c r="BZ634" s="1717"/>
      <c r="CA634" s="1717"/>
      <c r="CB634" s="1716"/>
      <c r="CC634" s="1715">
        <f t="shared" ref="CC634:CC643" si="19">IF(J764="3 Bedrooms",O764,0)</f>
        <v>0</v>
      </c>
      <c r="CD634" s="1717"/>
      <c r="CE634" s="1717"/>
      <c r="CF634" s="1717"/>
      <c r="CG634" s="1716"/>
      <c r="CH634" s="1715">
        <f t="shared" ref="CH634:CH643" si="20">IF(J764="4 Bedrooms",O764,0)</f>
        <v>0</v>
      </c>
      <c r="CI634" s="1717"/>
      <c r="CJ634" s="1717"/>
      <c r="CK634" s="1717"/>
      <c r="CL634" s="1716"/>
      <c r="CM634" s="1715">
        <f t="shared" ref="CM634:CM643" si="21">IF(J764="5 Bedrooms",O764,0)</f>
        <v>0</v>
      </c>
      <c r="CN634" s="1717"/>
      <c r="CO634" s="1717"/>
      <c r="CP634" s="1717"/>
      <c r="CQ634" s="1716"/>
      <c r="CR634" s="72"/>
      <c r="CS634" s="72"/>
    </row>
    <row r="635" spans="1:126" ht="12.75">
      <c r="B635" s="98" t="s">
        <v>482</v>
      </c>
      <c r="C635" s="1670"/>
      <c r="D635" s="1670"/>
      <c r="E635" s="1670"/>
      <c r="F635" s="1670"/>
      <c r="G635" s="1670"/>
      <c r="H635" s="1670"/>
      <c r="I635" s="1670"/>
      <c r="J635" s="1670"/>
      <c r="K635" s="1670"/>
      <c r="L635" s="1670"/>
      <c r="M635" s="1670"/>
      <c r="N635" s="1934"/>
      <c r="O635" s="1986"/>
      <c r="P635" s="1987"/>
      <c r="Q635" s="1988"/>
      <c r="R635" s="1935"/>
      <c r="S635" s="1767"/>
      <c r="T635" s="1936"/>
      <c r="U635" s="1970"/>
      <c r="V635" s="1971"/>
      <c r="W635" s="1972"/>
      <c r="X635" s="1746" t="s">
        <v>2274</v>
      </c>
      <c r="Y635" s="1973"/>
      <c r="Z635" s="1973"/>
      <c r="AA635" s="1973"/>
      <c r="AB635" s="1974"/>
      <c r="AC635" s="1883"/>
      <c r="AD635" s="1781"/>
      <c r="AE635" s="1884"/>
      <c r="AF635" s="1712"/>
      <c r="AG635" s="1713"/>
      <c r="AH635" s="1713"/>
      <c r="AI635" s="1713"/>
      <c r="AJ635" s="1714"/>
      <c r="AK635" s="1989"/>
      <c r="AL635" s="1975"/>
      <c r="AM635" s="1975"/>
      <c r="AN635" s="1976"/>
      <c r="AO635" s="1711"/>
      <c r="AP635" s="1711"/>
      <c r="AQ635" s="1711"/>
      <c r="AR635" s="1711"/>
      <c r="AS635" s="1711"/>
      <c r="AT635" s="75"/>
      <c r="AU635" s="75"/>
      <c r="AV635" s="75"/>
      <c r="AW635" s="75"/>
      <c r="AX635" s="75"/>
      <c r="AY635" s="75"/>
      <c r="AZ635" s="75"/>
      <c r="BN635" s="1715">
        <f t="shared" si="16"/>
        <v>0</v>
      </c>
      <c r="BO635" s="1717"/>
      <c r="BP635" s="1717"/>
      <c r="BQ635" s="1717"/>
      <c r="BR635" s="1716"/>
      <c r="BS635" s="1715">
        <f t="shared" si="17"/>
        <v>0</v>
      </c>
      <c r="BT635" s="1717"/>
      <c r="BU635" s="1717"/>
      <c r="BV635" s="1717"/>
      <c r="BW635" s="1716"/>
      <c r="BX635" s="1715">
        <f t="shared" si="18"/>
        <v>0</v>
      </c>
      <c r="BY635" s="1717"/>
      <c r="BZ635" s="1717"/>
      <c r="CA635" s="1717"/>
      <c r="CB635" s="1716"/>
      <c r="CC635" s="1715">
        <f t="shared" si="19"/>
        <v>0</v>
      </c>
      <c r="CD635" s="1717"/>
      <c r="CE635" s="1717"/>
      <c r="CF635" s="1717"/>
      <c r="CG635" s="1716"/>
      <c r="CH635" s="1715">
        <f t="shared" si="20"/>
        <v>0</v>
      </c>
      <c r="CI635" s="1717"/>
      <c r="CJ635" s="1717"/>
      <c r="CK635" s="1717"/>
      <c r="CL635" s="1716"/>
      <c r="CM635" s="1715">
        <f t="shared" si="21"/>
        <v>0</v>
      </c>
      <c r="CN635" s="1717"/>
      <c r="CO635" s="1717"/>
      <c r="CP635" s="1717"/>
      <c r="CQ635" s="1716"/>
      <c r="CR635" s="72"/>
      <c r="CS635" s="72"/>
    </row>
    <row r="636" spans="1:126" ht="12.75">
      <c r="B636" s="98" t="s">
        <v>808</v>
      </c>
      <c r="C636" s="1670"/>
      <c r="D636" s="1670"/>
      <c r="E636" s="1670"/>
      <c r="F636" s="1670"/>
      <c r="G636" s="1670"/>
      <c r="H636" s="1670"/>
      <c r="I636" s="1670"/>
      <c r="J636" s="1670"/>
      <c r="K636" s="1670"/>
      <c r="L636" s="1670"/>
      <c r="M636" s="1670"/>
      <c r="N636" s="1934"/>
      <c r="O636" s="1986"/>
      <c r="P636" s="1987"/>
      <c r="Q636" s="1988"/>
      <c r="R636" s="1935"/>
      <c r="S636" s="1767"/>
      <c r="T636" s="1936"/>
      <c r="U636" s="1970"/>
      <c r="V636" s="1971"/>
      <c r="W636" s="1972"/>
      <c r="X636" s="1746" t="s">
        <v>2274</v>
      </c>
      <c r="Y636" s="1973"/>
      <c r="Z636" s="1973"/>
      <c r="AA636" s="1973"/>
      <c r="AB636" s="1974"/>
      <c r="AC636" s="1883"/>
      <c r="AD636" s="1781"/>
      <c r="AE636" s="1884"/>
      <c r="AF636" s="1712"/>
      <c r="AG636" s="1713"/>
      <c r="AH636" s="1713"/>
      <c r="AI636" s="1713"/>
      <c r="AJ636" s="1714"/>
      <c r="AK636" s="1989"/>
      <c r="AL636" s="1975"/>
      <c r="AM636" s="1975"/>
      <c r="AN636" s="1976"/>
      <c r="AO636" s="1711"/>
      <c r="AP636" s="1711"/>
      <c r="AQ636" s="1711"/>
      <c r="AR636" s="1711"/>
      <c r="AS636" s="1711"/>
      <c r="AT636" s="75"/>
      <c r="AU636" s="75"/>
      <c r="AV636" s="75"/>
      <c r="AW636" s="75"/>
      <c r="AX636" s="75"/>
      <c r="AY636" s="75"/>
      <c r="AZ636" s="75"/>
      <c r="BN636" s="1715">
        <f t="shared" si="16"/>
        <v>0</v>
      </c>
      <c r="BO636" s="1717"/>
      <c r="BP636" s="1717"/>
      <c r="BQ636" s="1717"/>
      <c r="BR636" s="1716"/>
      <c r="BS636" s="1715">
        <f t="shared" si="17"/>
        <v>0</v>
      </c>
      <c r="BT636" s="1717"/>
      <c r="BU636" s="1717"/>
      <c r="BV636" s="1717"/>
      <c r="BW636" s="1716"/>
      <c r="BX636" s="1715">
        <f t="shared" si="18"/>
        <v>0</v>
      </c>
      <c r="BY636" s="1717"/>
      <c r="BZ636" s="1717"/>
      <c r="CA636" s="1717"/>
      <c r="CB636" s="1716"/>
      <c r="CC636" s="1715">
        <f t="shared" si="19"/>
        <v>0</v>
      </c>
      <c r="CD636" s="1717"/>
      <c r="CE636" s="1717"/>
      <c r="CF636" s="1717"/>
      <c r="CG636" s="1716"/>
      <c r="CH636" s="1715">
        <f t="shared" si="20"/>
        <v>0</v>
      </c>
      <c r="CI636" s="1717"/>
      <c r="CJ636" s="1717"/>
      <c r="CK636" s="1717"/>
      <c r="CL636" s="1716"/>
      <c r="CM636" s="1715">
        <f t="shared" si="21"/>
        <v>0</v>
      </c>
      <c r="CN636" s="1717"/>
      <c r="CO636" s="1717"/>
      <c r="CP636" s="1717"/>
      <c r="CQ636" s="1716"/>
      <c r="CR636" s="72"/>
      <c r="CS636" s="72"/>
    </row>
    <row r="637" spans="1:126" ht="12.75">
      <c r="B637" s="98" t="s">
        <v>809</v>
      </c>
      <c r="C637" s="1670"/>
      <c r="D637" s="1670"/>
      <c r="E637" s="1670"/>
      <c r="F637" s="1670"/>
      <c r="G637" s="1670"/>
      <c r="H637" s="1670"/>
      <c r="I637" s="1670"/>
      <c r="J637" s="1670"/>
      <c r="K637" s="1670"/>
      <c r="L637" s="1670"/>
      <c r="M637" s="1670"/>
      <c r="N637" s="1934"/>
      <c r="O637" s="1986"/>
      <c r="P637" s="1987"/>
      <c r="Q637" s="1988"/>
      <c r="R637" s="1935"/>
      <c r="S637" s="1767"/>
      <c r="T637" s="1936"/>
      <c r="U637" s="1970"/>
      <c r="V637" s="1971"/>
      <c r="W637" s="1972"/>
      <c r="X637" s="1746" t="s">
        <v>2274</v>
      </c>
      <c r="Y637" s="1973"/>
      <c r="Z637" s="1973"/>
      <c r="AA637" s="1973"/>
      <c r="AB637" s="1974"/>
      <c r="AC637" s="1883"/>
      <c r="AD637" s="1781"/>
      <c r="AE637" s="1884"/>
      <c r="AF637" s="1712"/>
      <c r="AG637" s="1713"/>
      <c r="AH637" s="1713"/>
      <c r="AI637" s="1713"/>
      <c r="AJ637" s="1714"/>
      <c r="AK637" s="1989"/>
      <c r="AL637" s="1975"/>
      <c r="AM637" s="1975"/>
      <c r="AN637" s="1976"/>
      <c r="AO637" s="1711"/>
      <c r="AP637" s="1711"/>
      <c r="AQ637" s="1711"/>
      <c r="AR637" s="1711"/>
      <c r="AS637" s="1711"/>
      <c r="AT637" s="75"/>
      <c r="AU637" s="75"/>
      <c r="AV637" s="75"/>
      <c r="AW637" s="75"/>
      <c r="AX637" s="75"/>
      <c r="AY637" s="75"/>
      <c r="AZ637" s="75"/>
      <c r="BN637" s="1715">
        <f t="shared" si="16"/>
        <v>0</v>
      </c>
      <c r="BO637" s="1717"/>
      <c r="BP637" s="1717"/>
      <c r="BQ637" s="1717"/>
      <c r="BR637" s="1716"/>
      <c r="BS637" s="1715">
        <f t="shared" si="17"/>
        <v>0</v>
      </c>
      <c r="BT637" s="1717"/>
      <c r="BU637" s="1717"/>
      <c r="BV637" s="1717"/>
      <c r="BW637" s="1716"/>
      <c r="BX637" s="1715">
        <f t="shared" si="18"/>
        <v>0</v>
      </c>
      <c r="BY637" s="1717"/>
      <c r="BZ637" s="1717"/>
      <c r="CA637" s="1717"/>
      <c r="CB637" s="1716"/>
      <c r="CC637" s="1715">
        <f t="shared" si="19"/>
        <v>0</v>
      </c>
      <c r="CD637" s="1717"/>
      <c r="CE637" s="1717"/>
      <c r="CF637" s="1717"/>
      <c r="CG637" s="1716"/>
      <c r="CH637" s="1715">
        <f t="shared" si="20"/>
        <v>0</v>
      </c>
      <c r="CI637" s="1717"/>
      <c r="CJ637" s="1717"/>
      <c r="CK637" s="1717"/>
      <c r="CL637" s="1716"/>
      <c r="CM637" s="1715">
        <f t="shared" si="21"/>
        <v>0</v>
      </c>
      <c r="CN637" s="1717"/>
      <c r="CO637" s="1717"/>
      <c r="CP637" s="1717"/>
      <c r="CQ637" s="1716"/>
      <c r="CR637" s="72"/>
      <c r="CS637" s="72"/>
    </row>
    <row r="638" spans="1:126" ht="12.75">
      <c r="B638" s="98" t="s">
        <v>604</v>
      </c>
      <c r="C638" s="1670"/>
      <c r="D638" s="1670"/>
      <c r="E638" s="1670"/>
      <c r="F638" s="1670"/>
      <c r="G638" s="1670"/>
      <c r="H638" s="1670"/>
      <c r="I638" s="1670"/>
      <c r="J638" s="1670"/>
      <c r="K638" s="1670"/>
      <c r="L638" s="1670"/>
      <c r="M638" s="1670"/>
      <c r="N638" s="1934"/>
      <c r="O638" s="1986"/>
      <c r="P638" s="1987"/>
      <c r="Q638" s="1988"/>
      <c r="R638" s="1935"/>
      <c r="S638" s="1767"/>
      <c r="T638" s="1936"/>
      <c r="U638" s="1970"/>
      <c r="V638" s="1971"/>
      <c r="W638" s="1972"/>
      <c r="X638" s="1746" t="s">
        <v>2274</v>
      </c>
      <c r="Y638" s="1973"/>
      <c r="Z638" s="1973"/>
      <c r="AA638" s="1973"/>
      <c r="AB638" s="1974"/>
      <c r="AC638" s="1883"/>
      <c r="AD638" s="1781"/>
      <c r="AE638" s="1884"/>
      <c r="AF638" s="1712"/>
      <c r="AG638" s="1713"/>
      <c r="AH638" s="1713"/>
      <c r="AI638" s="1713"/>
      <c r="AJ638" s="1714"/>
      <c r="AK638" s="1989"/>
      <c r="AL638" s="1975"/>
      <c r="AM638" s="1975"/>
      <c r="AN638" s="1976"/>
      <c r="AO638" s="1711"/>
      <c r="AP638" s="1711"/>
      <c r="AQ638" s="1711"/>
      <c r="AR638" s="1711"/>
      <c r="AS638" s="1711"/>
      <c r="AT638" s="72"/>
      <c r="AU638" s="72"/>
      <c r="AV638" s="72"/>
      <c r="AW638" s="72"/>
      <c r="AX638" s="72"/>
      <c r="AY638" s="72"/>
      <c r="AZ638" s="72"/>
      <c r="BN638" s="1715">
        <f t="shared" si="16"/>
        <v>0</v>
      </c>
      <c r="BO638" s="1717"/>
      <c r="BP638" s="1717"/>
      <c r="BQ638" s="1717"/>
      <c r="BR638" s="1716"/>
      <c r="BS638" s="1715">
        <f t="shared" si="17"/>
        <v>0</v>
      </c>
      <c r="BT638" s="1717"/>
      <c r="BU638" s="1717"/>
      <c r="BV638" s="1717"/>
      <c r="BW638" s="1716"/>
      <c r="BX638" s="1715">
        <f t="shared" si="18"/>
        <v>0</v>
      </c>
      <c r="BY638" s="1717"/>
      <c r="BZ638" s="1717"/>
      <c r="CA638" s="1717"/>
      <c r="CB638" s="1716"/>
      <c r="CC638" s="1715">
        <f t="shared" si="19"/>
        <v>0</v>
      </c>
      <c r="CD638" s="1717"/>
      <c r="CE638" s="1717"/>
      <c r="CF638" s="1717"/>
      <c r="CG638" s="1716"/>
      <c r="CH638" s="1715">
        <f t="shared" si="20"/>
        <v>0</v>
      </c>
      <c r="CI638" s="1717"/>
      <c r="CJ638" s="1717"/>
      <c r="CK638" s="1717"/>
      <c r="CL638" s="1716"/>
      <c r="CM638" s="1715">
        <f t="shared" si="21"/>
        <v>0</v>
      </c>
      <c r="CN638" s="1717"/>
      <c r="CO638" s="1717"/>
      <c r="CP638" s="1717"/>
      <c r="CQ638" s="1716"/>
      <c r="CR638" s="72"/>
      <c r="CS638" s="72"/>
    </row>
    <row r="639" spans="1:126" ht="12.75">
      <c r="B639" s="98" t="s">
        <v>190</v>
      </c>
      <c r="C639" s="1670"/>
      <c r="D639" s="1670"/>
      <c r="E639" s="1670"/>
      <c r="F639" s="1670"/>
      <c r="G639" s="1670"/>
      <c r="H639" s="1670"/>
      <c r="I639" s="1670"/>
      <c r="J639" s="1670"/>
      <c r="K639" s="1670"/>
      <c r="L639" s="1670"/>
      <c r="M639" s="1670"/>
      <c r="N639" s="1934"/>
      <c r="O639" s="1986"/>
      <c r="P639" s="1987"/>
      <c r="Q639" s="1988"/>
      <c r="R639" s="1935"/>
      <c r="S639" s="1767"/>
      <c r="T639" s="1936"/>
      <c r="U639" s="1970"/>
      <c r="V639" s="1971"/>
      <c r="W639" s="1972"/>
      <c r="X639" s="1746" t="s">
        <v>2274</v>
      </c>
      <c r="Y639" s="1973"/>
      <c r="Z639" s="1973"/>
      <c r="AA639" s="1973"/>
      <c r="AB639" s="1974"/>
      <c r="AC639" s="1883"/>
      <c r="AD639" s="1781"/>
      <c r="AE639" s="1884"/>
      <c r="AF639" s="1712"/>
      <c r="AG639" s="1713"/>
      <c r="AH639" s="1713"/>
      <c r="AI639" s="1713"/>
      <c r="AJ639" s="1714"/>
      <c r="AK639" s="1989"/>
      <c r="AL639" s="1975"/>
      <c r="AM639" s="1975"/>
      <c r="AN639" s="1976"/>
      <c r="AO639" s="1711"/>
      <c r="AP639" s="1711"/>
      <c r="AQ639" s="1711"/>
      <c r="AR639" s="1711"/>
      <c r="AS639" s="1711"/>
      <c r="AT639" s="72"/>
      <c r="AU639" s="72"/>
      <c r="AV639" s="72"/>
      <c r="AW639" s="72"/>
      <c r="AX639" s="72"/>
      <c r="AY639" s="72"/>
      <c r="AZ639" s="72"/>
      <c r="BN639" s="1715">
        <f t="shared" si="16"/>
        <v>0</v>
      </c>
      <c r="BO639" s="1717"/>
      <c r="BP639" s="1717"/>
      <c r="BQ639" s="1717"/>
      <c r="BR639" s="1716"/>
      <c r="BS639" s="1715">
        <f t="shared" si="17"/>
        <v>0</v>
      </c>
      <c r="BT639" s="1717"/>
      <c r="BU639" s="1717"/>
      <c r="BV639" s="1717"/>
      <c r="BW639" s="1716"/>
      <c r="BX639" s="1715">
        <f t="shared" si="18"/>
        <v>0</v>
      </c>
      <c r="BY639" s="1717"/>
      <c r="BZ639" s="1717"/>
      <c r="CA639" s="1717"/>
      <c r="CB639" s="1716"/>
      <c r="CC639" s="1715">
        <f t="shared" si="19"/>
        <v>0</v>
      </c>
      <c r="CD639" s="1717"/>
      <c r="CE639" s="1717"/>
      <c r="CF639" s="1717"/>
      <c r="CG639" s="1716"/>
      <c r="CH639" s="1715">
        <f t="shared" si="20"/>
        <v>0</v>
      </c>
      <c r="CI639" s="1717"/>
      <c r="CJ639" s="1717"/>
      <c r="CK639" s="1717"/>
      <c r="CL639" s="1716"/>
      <c r="CM639" s="1715">
        <f t="shared" si="21"/>
        <v>0</v>
      </c>
      <c r="CN639" s="1717"/>
      <c r="CO639" s="1717"/>
      <c r="CP639" s="1717"/>
      <c r="CQ639" s="1716"/>
      <c r="CR639" s="72"/>
      <c r="CS639" s="72"/>
    </row>
    <row r="640" spans="1:126" ht="12.75">
      <c r="B640" s="98" t="s">
        <v>37</v>
      </c>
      <c r="C640" s="1670"/>
      <c r="D640" s="1670"/>
      <c r="E640" s="1670"/>
      <c r="F640" s="1670"/>
      <c r="G640" s="1670"/>
      <c r="H640" s="1670"/>
      <c r="I640" s="1670"/>
      <c r="J640" s="1670"/>
      <c r="K640" s="1670"/>
      <c r="L640" s="1670"/>
      <c r="M640" s="1670"/>
      <c r="N640" s="1934"/>
      <c r="O640" s="1986"/>
      <c r="P640" s="1987"/>
      <c r="Q640" s="1988"/>
      <c r="R640" s="1935"/>
      <c r="S640" s="1767"/>
      <c r="T640" s="1936"/>
      <c r="U640" s="1970"/>
      <c r="V640" s="1971"/>
      <c r="W640" s="1972"/>
      <c r="X640" s="1746" t="s">
        <v>2274</v>
      </c>
      <c r="Y640" s="1973"/>
      <c r="Z640" s="1973"/>
      <c r="AA640" s="1973"/>
      <c r="AB640" s="1974"/>
      <c r="AC640" s="1883"/>
      <c r="AD640" s="1781"/>
      <c r="AE640" s="1884"/>
      <c r="AF640" s="1712"/>
      <c r="AG640" s="1713"/>
      <c r="AH640" s="1713"/>
      <c r="AI640" s="1713"/>
      <c r="AJ640" s="1714"/>
      <c r="AK640" s="1989"/>
      <c r="AL640" s="1975"/>
      <c r="AM640" s="1975"/>
      <c r="AN640" s="1976"/>
      <c r="AO640" s="1711"/>
      <c r="AP640" s="1711"/>
      <c r="AQ640" s="1711"/>
      <c r="AR640" s="1711"/>
      <c r="AS640" s="1711"/>
      <c r="AT640" s="72"/>
      <c r="AU640" s="72"/>
      <c r="AV640" s="72"/>
      <c r="AW640" s="72"/>
      <c r="AX640" s="72"/>
      <c r="AY640" s="72"/>
      <c r="AZ640" s="72"/>
      <c r="BN640" s="1715">
        <f t="shared" si="16"/>
        <v>0</v>
      </c>
      <c r="BO640" s="1717"/>
      <c r="BP640" s="1717"/>
      <c r="BQ640" s="1717"/>
      <c r="BR640" s="1716"/>
      <c r="BS640" s="1715">
        <f t="shared" si="17"/>
        <v>0</v>
      </c>
      <c r="BT640" s="1717"/>
      <c r="BU640" s="1717"/>
      <c r="BV640" s="1717"/>
      <c r="BW640" s="1716"/>
      <c r="BX640" s="1715">
        <f t="shared" si="18"/>
        <v>0</v>
      </c>
      <c r="BY640" s="1717"/>
      <c r="BZ640" s="1717"/>
      <c r="CA640" s="1717"/>
      <c r="CB640" s="1716"/>
      <c r="CC640" s="1715">
        <f t="shared" si="19"/>
        <v>0</v>
      </c>
      <c r="CD640" s="1717"/>
      <c r="CE640" s="1717"/>
      <c r="CF640" s="1717"/>
      <c r="CG640" s="1716"/>
      <c r="CH640" s="1715">
        <f t="shared" si="20"/>
        <v>0</v>
      </c>
      <c r="CI640" s="1717"/>
      <c r="CJ640" s="1717"/>
      <c r="CK640" s="1717"/>
      <c r="CL640" s="1716"/>
      <c r="CM640" s="1715">
        <f t="shared" si="21"/>
        <v>0</v>
      </c>
      <c r="CN640" s="1717"/>
      <c r="CO640" s="1717"/>
      <c r="CP640" s="1717"/>
      <c r="CQ640" s="1716"/>
      <c r="CR640" s="72"/>
      <c r="CS640" s="72"/>
    </row>
    <row r="641" spans="1:97" ht="12.75" customHeight="1">
      <c r="B641" s="98" t="s">
        <v>38</v>
      </c>
      <c r="C641" s="1670"/>
      <c r="D641" s="1670"/>
      <c r="E641" s="1670"/>
      <c r="F641" s="1670"/>
      <c r="G641" s="1670"/>
      <c r="H641" s="1670"/>
      <c r="I641" s="1670"/>
      <c r="J641" s="1670"/>
      <c r="K641" s="1670"/>
      <c r="L641" s="1670"/>
      <c r="M641" s="1670"/>
      <c r="N641" s="1934"/>
      <c r="O641" s="1986"/>
      <c r="P641" s="1987"/>
      <c r="Q641" s="1988"/>
      <c r="R641" s="1935"/>
      <c r="S641" s="1767"/>
      <c r="T641" s="1936"/>
      <c r="U641" s="1970"/>
      <c r="V641" s="1971"/>
      <c r="W641" s="1972"/>
      <c r="X641" s="1746" t="s">
        <v>2274</v>
      </c>
      <c r="Y641" s="1973"/>
      <c r="Z641" s="1973"/>
      <c r="AA641" s="1973"/>
      <c r="AB641" s="1974"/>
      <c r="AC641" s="1883"/>
      <c r="AD641" s="1781"/>
      <c r="AE641" s="1884"/>
      <c r="AF641" s="1712"/>
      <c r="AG641" s="1713"/>
      <c r="AH641" s="1713"/>
      <c r="AI641" s="1713"/>
      <c r="AJ641" s="1714"/>
      <c r="AK641" s="1989"/>
      <c r="AL641" s="1975"/>
      <c r="AM641" s="1975"/>
      <c r="AN641" s="1976"/>
      <c r="AO641" s="1711"/>
      <c r="AP641" s="1711"/>
      <c r="AQ641" s="1711"/>
      <c r="AR641" s="1711"/>
      <c r="AS641" s="1711"/>
      <c r="AT641" s="75"/>
      <c r="AU641" s="75"/>
      <c r="AV641" s="75"/>
      <c r="AW641" s="75"/>
      <c r="AX641" s="75"/>
      <c r="AY641" s="75"/>
      <c r="AZ641" s="75"/>
      <c r="BN641" s="1715">
        <f t="shared" si="16"/>
        <v>0</v>
      </c>
      <c r="BO641" s="1717"/>
      <c r="BP641" s="1717"/>
      <c r="BQ641" s="1717"/>
      <c r="BR641" s="1716"/>
      <c r="BS641" s="1715">
        <f t="shared" si="17"/>
        <v>0</v>
      </c>
      <c r="BT641" s="1717"/>
      <c r="BU641" s="1717"/>
      <c r="BV641" s="1717"/>
      <c r="BW641" s="1716"/>
      <c r="BX641" s="1715">
        <f t="shared" si="18"/>
        <v>0</v>
      </c>
      <c r="BY641" s="1717"/>
      <c r="BZ641" s="1717"/>
      <c r="CA641" s="1717"/>
      <c r="CB641" s="1716"/>
      <c r="CC641" s="1715">
        <f t="shared" si="19"/>
        <v>0</v>
      </c>
      <c r="CD641" s="1717"/>
      <c r="CE641" s="1717"/>
      <c r="CF641" s="1717"/>
      <c r="CG641" s="1716"/>
      <c r="CH641" s="1715">
        <f t="shared" si="20"/>
        <v>0</v>
      </c>
      <c r="CI641" s="1717"/>
      <c r="CJ641" s="1717"/>
      <c r="CK641" s="1717"/>
      <c r="CL641" s="1716"/>
      <c r="CM641" s="1715">
        <f t="shared" si="21"/>
        <v>0</v>
      </c>
      <c r="CN641" s="1717"/>
      <c r="CO641" s="1717"/>
      <c r="CP641" s="1717"/>
      <c r="CQ641" s="1716"/>
      <c r="CR641" s="72"/>
      <c r="CS641" s="72"/>
    </row>
    <row r="642" spans="1:97" ht="12.75" customHeight="1">
      <c r="B642" s="1741" t="s">
        <v>401</v>
      </c>
      <c r="C642" s="1742"/>
      <c r="D642" s="1742"/>
      <c r="E642" s="1742"/>
      <c r="F642" s="1742"/>
      <c r="G642" s="1742"/>
      <c r="H642" s="1742"/>
      <c r="I642" s="1742"/>
      <c r="J642" s="1742"/>
      <c r="K642" s="1742"/>
      <c r="L642" s="1742"/>
      <c r="M642" s="1742"/>
      <c r="N642" s="1742"/>
      <c r="O642" s="1742"/>
      <c r="P642" s="1742"/>
      <c r="Q642" s="1742"/>
      <c r="R642" s="1742"/>
      <c r="S642" s="1742"/>
      <c r="T642" s="1742"/>
      <c r="U642" s="1742"/>
      <c r="V642" s="1742"/>
      <c r="W642" s="1742"/>
      <c r="X642" s="1742"/>
      <c r="Y642" s="1742"/>
      <c r="Z642" s="1742"/>
      <c r="AA642" s="1742"/>
      <c r="AB642" s="1742"/>
      <c r="AC642" s="1742"/>
      <c r="AD642" s="1742"/>
      <c r="AE642" s="1742"/>
      <c r="AF642" s="1742"/>
      <c r="AG642" s="1742"/>
      <c r="AH642" s="1742"/>
      <c r="AI642" s="1742"/>
      <c r="AJ642" s="1742"/>
      <c r="AK642" s="1742"/>
      <c r="AL642" s="1742"/>
      <c r="AM642" s="1742"/>
      <c r="AN642" s="1743"/>
      <c r="AO642" s="1684">
        <f>SUM(AO630:AS641)</f>
        <v>14644354</v>
      </c>
      <c r="AP642" s="1685"/>
      <c r="AQ642" s="1685"/>
      <c r="AR642" s="1685"/>
      <c r="AS642" s="1686"/>
      <c r="AT642" s="75"/>
      <c r="AU642" s="75"/>
      <c r="AV642" s="75"/>
      <c r="AW642" s="75"/>
      <c r="AX642" s="75"/>
      <c r="AY642" s="75"/>
      <c r="AZ642" s="75"/>
      <c r="BN642" s="1715">
        <f t="shared" si="16"/>
        <v>0</v>
      </c>
      <c r="BO642" s="1717"/>
      <c r="BP642" s="1717"/>
      <c r="BQ642" s="1717"/>
      <c r="BR642" s="1716"/>
      <c r="BS642" s="1715">
        <f t="shared" si="17"/>
        <v>0</v>
      </c>
      <c r="BT642" s="1717"/>
      <c r="BU642" s="1717"/>
      <c r="BV642" s="1717"/>
      <c r="BW642" s="1716"/>
      <c r="BX642" s="1715">
        <f t="shared" si="18"/>
        <v>0</v>
      </c>
      <c r="BY642" s="1717"/>
      <c r="BZ642" s="1717"/>
      <c r="CA642" s="1717"/>
      <c r="CB642" s="1716"/>
      <c r="CC642" s="1715">
        <f t="shared" si="19"/>
        <v>0</v>
      </c>
      <c r="CD642" s="1717"/>
      <c r="CE642" s="1717"/>
      <c r="CF642" s="1717"/>
      <c r="CG642" s="1716"/>
      <c r="CH642" s="1715">
        <f t="shared" si="20"/>
        <v>0</v>
      </c>
      <c r="CI642" s="1717"/>
      <c r="CJ642" s="1717"/>
      <c r="CK642" s="1717"/>
      <c r="CL642" s="1716"/>
      <c r="CM642" s="1715">
        <f t="shared" si="21"/>
        <v>0</v>
      </c>
      <c r="CN642" s="1717"/>
      <c r="CO642" s="1717"/>
      <c r="CP642" s="1717"/>
      <c r="CQ642" s="1716"/>
      <c r="CR642" s="72"/>
      <c r="CS642" s="72"/>
    </row>
    <row r="643" spans="1:97" ht="12.75">
      <c r="B643" s="1741" t="s">
        <v>402</v>
      </c>
      <c r="C643" s="1742"/>
      <c r="D643" s="1742"/>
      <c r="E643" s="1742"/>
      <c r="F643" s="1742"/>
      <c r="G643" s="1742"/>
      <c r="H643" s="1742"/>
      <c r="I643" s="1742"/>
      <c r="J643" s="1742"/>
      <c r="K643" s="1742"/>
      <c r="L643" s="1742"/>
      <c r="M643" s="1742"/>
      <c r="N643" s="1742"/>
      <c r="O643" s="1742"/>
      <c r="P643" s="1742"/>
      <c r="Q643" s="1742"/>
      <c r="R643" s="1742"/>
      <c r="S643" s="1742"/>
      <c r="T643" s="1742"/>
      <c r="U643" s="1742"/>
      <c r="V643" s="1742"/>
      <c r="W643" s="1742"/>
      <c r="X643" s="1742"/>
      <c r="Y643" s="1742"/>
      <c r="Z643" s="1742"/>
      <c r="AA643" s="1742"/>
      <c r="AB643" s="1742"/>
      <c r="AC643" s="1742"/>
      <c r="AD643" s="1742"/>
      <c r="AE643" s="1742"/>
      <c r="AF643" s="1742"/>
      <c r="AG643" s="1742"/>
      <c r="AH643" s="1742"/>
      <c r="AI643" s="1742"/>
      <c r="AJ643" s="1742"/>
      <c r="AK643" s="1742"/>
      <c r="AL643" s="1742"/>
      <c r="AM643" s="1742"/>
      <c r="AN643" s="1743"/>
      <c r="AO643" s="1677">
        <f>22275004+3304932</f>
        <v>25579936</v>
      </c>
      <c r="AP643" s="1678"/>
      <c r="AQ643" s="1678"/>
      <c r="AR643" s="1678"/>
      <c r="AS643" s="1679"/>
      <c r="AT643" s="75"/>
      <c r="AU643" s="75"/>
      <c r="AV643" s="75"/>
      <c r="AW643" s="75"/>
      <c r="AX643" s="75"/>
      <c r="AY643" s="75"/>
      <c r="AZ643" s="75"/>
      <c r="BN643" s="1715">
        <f t="shared" si="16"/>
        <v>0</v>
      </c>
      <c r="BO643" s="1717"/>
      <c r="BP643" s="1717"/>
      <c r="BQ643" s="1717"/>
      <c r="BR643" s="1716"/>
      <c r="BS643" s="1715">
        <f t="shared" si="17"/>
        <v>0</v>
      </c>
      <c r="BT643" s="1717"/>
      <c r="BU643" s="1717"/>
      <c r="BV643" s="1717"/>
      <c r="BW643" s="1716"/>
      <c r="BX643" s="1715">
        <f t="shared" si="18"/>
        <v>0</v>
      </c>
      <c r="BY643" s="1717"/>
      <c r="BZ643" s="1717"/>
      <c r="CA643" s="1717"/>
      <c r="CB643" s="1716"/>
      <c r="CC643" s="1715">
        <f t="shared" si="19"/>
        <v>0</v>
      </c>
      <c r="CD643" s="1717"/>
      <c r="CE643" s="1717"/>
      <c r="CF643" s="1717"/>
      <c r="CG643" s="1716"/>
      <c r="CH643" s="1715">
        <f t="shared" si="20"/>
        <v>0</v>
      </c>
      <c r="CI643" s="1717"/>
      <c r="CJ643" s="1717"/>
      <c r="CK643" s="1717"/>
      <c r="CL643" s="1716"/>
      <c r="CM643" s="1715">
        <f t="shared" si="21"/>
        <v>0</v>
      </c>
      <c r="CN643" s="1717"/>
      <c r="CO643" s="1717"/>
      <c r="CP643" s="1717"/>
      <c r="CQ643" s="1716"/>
      <c r="CR643" s="72"/>
      <c r="CS643" s="72"/>
    </row>
    <row r="644" spans="1:97" ht="12.75">
      <c r="B644" s="1993" t="s">
        <v>1042</v>
      </c>
      <c r="C644" s="1994"/>
      <c r="D644" s="1994"/>
      <c r="E644" s="1994"/>
      <c r="F644" s="1994"/>
      <c r="G644" s="1994"/>
      <c r="H644" s="1994"/>
      <c r="I644" s="1994"/>
      <c r="J644" s="1994"/>
      <c r="K644" s="1994"/>
      <c r="L644" s="1994"/>
      <c r="M644" s="1994"/>
      <c r="N644" s="1994"/>
      <c r="O644" s="1994"/>
      <c r="P644" s="1994"/>
      <c r="Q644" s="1994"/>
      <c r="R644" s="1994"/>
      <c r="S644" s="1994"/>
      <c r="T644" s="1994"/>
      <c r="U644" s="1994"/>
      <c r="V644" s="1994"/>
      <c r="W644" s="1994"/>
      <c r="X644" s="1994"/>
      <c r="Y644" s="1994"/>
      <c r="Z644" s="1994"/>
      <c r="AA644" s="1994"/>
      <c r="AB644" s="1994"/>
      <c r="AC644" s="1994"/>
      <c r="AD644" s="1994"/>
      <c r="AE644" s="1994"/>
      <c r="AF644" s="1994"/>
      <c r="AG644" s="1994"/>
      <c r="AH644" s="1994"/>
      <c r="AI644" s="1994"/>
      <c r="AJ644" s="1994"/>
      <c r="AK644" s="1994"/>
      <c r="AL644" s="1994"/>
      <c r="AM644" s="1994"/>
      <c r="AN644" s="1995"/>
      <c r="AO644" s="1684">
        <f>AO642+AO643</f>
        <v>40224290</v>
      </c>
      <c r="AP644" s="1685"/>
      <c r="AQ644" s="1685"/>
      <c r="AR644" s="1685"/>
      <c r="AS644" s="1686"/>
      <c r="AT644" s="75"/>
      <c r="AU644" s="75"/>
      <c r="AV644" s="75"/>
      <c r="AW644" s="75"/>
      <c r="AX644" s="75"/>
      <c r="AY644" s="75"/>
      <c r="AZ644" s="75"/>
      <c r="BN644" s="2094">
        <f>SUM(BN634:BR643)</f>
        <v>0</v>
      </c>
      <c r="BO644" s="2095"/>
      <c r="BP644" s="2095"/>
      <c r="BQ644" s="2095"/>
      <c r="BR644" s="2096"/>
      <c r="BS644" s="2094">
        <f>SUM(BS634:BW643)</f>
        <v>0</v>
      </c>
      <c r="BT644" s="2095"/>
      <c r="BU644" s="2095"/>
      <c r="BV644" s="2095"/>
      <c r="BW644" s="2096"/>
      <c r="BX644" s="2094">
        <f>SUM(BX634:CB643)</f>
        <v>0</v>
      </c>
      <c r="BY644" s="2095"/>
      <c r="BZ644" s="2095"/>
      <c r="CA644" s="2095"/>
      <c r="CB644" s="2096"/>
      <c r="CC644" s="2094">
        <f>SUM(CC634:CG643)</f>
        <v>0</v>
      </c>
      <c r="CD644" s="2095"/>
      <c r="CE644" s="2095"/>
      <c r="CF644" s="2095"/>
      <c r="CG644" s="2096"/>
      <c r="CH644" s="2094">
        <f>SUM(CH634:CL643)</f>
        <v>0</v>
      </c>
      <c r="CI644" s="2095"/>
      <c r="CJ644" s="2095"/>
      <c r="CK644" s="2095"/>
      <c r="CL644" s="2096"/>
      <c r="CM644" s="2094">
        <f>SUM(CM634:CQ643)</f>
        <v>0</v>
      </c>
      <c r="CN644" s="2095"/>
      <c r="CO644" s="2095"/>
      <c r="CP644" s="2095"/>
      <c r="CQ644" s="2096"/>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1002</v>
      </c>
      <c r="B646" s="16" t="s">
        <v>92</v>
      </c>
      <c r="G646" s="1667" t="str">
        <f>C630</f>
        <v>Tranche B - Chase</v>
      </c>
      <c r="H646" s="1667"/>
      <c r="I646" s="1667"/>
      <c r="J646" s="1667"/>
      <c r="K646" s="1667"/>
      <c r="L646" s="1667"/>
      <c r="M646" s="1667"/>
      <c r="N646" s="1667"/>
      <c r="O646" s="1667"/>
      <c r="P646" s="1667"/>
      <c r="Q646" s="1667"/>
      <c r="R646" s="1667"/>
      <c r="S646" s="18"/>
      <c r="T646" s="101" t="s">
        <v>1003</v>
      </c>
      <c r="U646" s="16" t="s">
        <v>92</v>
      </c>
      <c r="Z646" s="1667" t="str">
        <f>C631</f>
        <v>LACDA - Affordable Multifamily Rental Housing</v>
      </c>
      <c r="AA646" s="1667"/>
      <c r="AB646" s="1667"/>
      <c r="AC646" s="1667"/>
      <c r="AD646" s="1667"/>
      <c r="AE646" s="1667"/>
      <c r="AF646" s="1667"/>
      <c r="AG646" s="1667"/>
      <c r="AH646" s="1667"/>
      <c r="AI646" s="1667"/>
      <c r="AJ646" s="1667"/>
      <c r="AK646" s="1667"/>
      <c r="AM646" s="75"/>
      <c r="AN646" s="75"/>
      <c r="AO646" s="75"/>
      <c r="AP646" s="75"/>
      <c r="AQ646" s="75"/>
      <c r="AR646" s="75"/>
      <c r="AS646" s="75"/>
      <c r="AT646" s="75"/>
      <c r="AU646" s="75"/>
      <c r="AV646" s="75"/>
      <c r="AW646" s="75"/>
      <c r="AX646" s="75"/>
      <c r="AY646" s="75"/>
      <c r="AZ646" s="75"/>
      <c r="CP646" s="1404" t="s">
        <v>1945</v>
      </c>
      <c r="CQ646" s="738">
        <f>BN644+BS644+BX644+CC644+CH644+CM644</f>
        <v>0</v>
      </c>
      <c r="CR646" s="72"/>
      <c r="CS646" s="72"/>
    </row>
    <row r="647" spans="1:97" ht="13.5" thickBot="1">
      <c r="A647" s="46"/>
      <c r="B647" s="16" t="s">
        <v>415</v>
      </c>
      <c r="G647" s="1659" t="s">
        <v>2478</v>
      </c>
      <c r="H647" s="1662"/>
      <c r="I647" s="1662"/>
      <c r="J647" s="1662"/>
      <c r="K647" s="1662"/>
      <c r="L647" s="1662"/>
      <c r="M647" s="1662"/>
      <c r="N647" s="1662"/>
      <c r="O647" s="1662"/>
      <c r="P647" s="1662"/>
      <c r="Q647" s="1662"/>
      <c r="R647" s="1662"/>
      <c r="S647" s="18"/>
      <c r="T647" s="46"/>
      <c r="U647" s="16" t="s">
        <v>415</v>
      </c>
      <c r="Z647" s="1659" t="s">
        <v>2331</v>
      </c>
      <c r="AA647" s="1662"/>
      <c r="AB647" s="1662"/>
      <c r="AC647" s="1662"/>
      <c r="AD647" s="1662"/>
      <c r="AE647" s="1662"/>
      <c r="AF647" s="1662"/>
      <c r="AG647" s="1662"/>
      <c r="AH647" s="1662"/>
      <c r="AI647" s="1662"/>
      <c r="AJ647" s="1662"/>
      <c r="AK647" s="1662"/>
      <c r="AM647" s="75"/>
      <c r="AN647" s="75"/>
      <c r="AO647" s="75"/>
      <c r="AP647" s="75"/>
      <c r="AQ647" s="75"/>
      <c r="AR647" s="75"/>
      <c r="AS647" s="75"/>
      <c r="AT647" s="75"/>
      <c r="AU647" s="75"/>
      <c r="AV647" s="75"/>
      <c r="AW647" s="75"/>
      <c r="AX647" s="75"/>
      <c r="AY647" s="75"/>
      <c r="AZ647" s="75"/>
      <c r="CR647" s="72"/>
      <c r="CS647" s="72"/>
    </row>
    <row r="648" spans="1:97" ht="13.5" thickBot="1">
      <c r="A648" s="46"/>
      <c r="B648" s="16" t="s">
        <v>478</v>
      </c>
      <c r="G648" s="1659" t="s">
        <v>447</v>
      </c>
      <c r="H648" s="1662"/>
      <c r="I648" s="1662"/>
      <c r="J648" s="1662"/>
      <c r="K648" s="1662"/>
      <c r="L648" s="1662"/>
      <c r="M648" s="1662"/>
      <c r="N648" s="1662"/>
      <c r="O648" s="1662"/>
      <c r="P648" s="1662"/>
      <c r="Q648" s="1662"/>
      <c r="R648" s="1662"/>
      <c r="S648" s="102"/>
      <c r="T648" s="46"/>
      <c r="U648" s="16" t="s">
        <v>478</v>
      </c>
      <c r="Z648" s="1670" t="s">
        <v>2425</v>
      </c>
      <c r="AA648" s="1671"/>
      <c r="AB648" s="1671"/>
      <c r="AC648" s="1671"/>
      <c r="AD648" s="1671"/>
      <c r="AE648" s="1671"/>
      <c r="AF648" s="1671"/>
      <c r="AG648" s="1671"/>
      <c r="AH648" s="1671"/>
      <c r="AI648" s="1671"/>
      <c r="AJ648" s="1671"/>
      <c r="AK648" s="1671"/>
      <c r="AM648" s="75"/>
      <c r="AN648" s="75"/>
      <c r="AO648" s="75"/>
      <c r="AP648" s="75"/>
      <c r="AQ648" s="75"/>
      <c r="AR648" s="75"/>
      <c r="AS648" s="75"/>
      <c r="AT648" s="75"/>
      <c r="AU648" s="75"/>
      <c r="AV648" s="75"/>
      <c r="AW648" s="75"/>
      <c r="AX648" s="75"/>
      <c r="AY648" s="75"/>
      <c r="AZ648" s="75"/>
      <c r="CP648" s="1404" t="s">
        <v>1947</v>
      </c>
      <c r="CQ648" s="738">
        <f>CQ646+CQ627</f>
        <v>90</v>
      </c>
      <c r="CR648" s="72"/>
      <c r="CS648" s="72"/>
    </row>
    <row r="649" spans="1:97" ht="12.75">
      <c r="A649" s="46"/>
      <c r="B649" s="16" t="s">
        <v>913</v>
      </c>
      <c r="G649" s="1659" t="s">
        <v>2479</v>
      </c>
      <c r="H649" s="1662"/>
      <c r="I649" s="1662"/>
      <c r="J649" s="1662"/>
      <c r="K649" s="1662"/>
      <c r="L649" s="1662"/>
      <c r="M649" s="1662"/>
      <c r="N649" s="1662"/>
      <c r="O649" s="1662"/>
      <c r="P649" s="1662"/>
      <c r="Q649" s="1662"/>
      <c r="R649" s="1662"/>
      <c r="S649" s="18"/>
      <c r="T649" s="46"/>
      <c r="U649" s="16" t="s">
        <v>913</v>
      </c>
      <c r="Z649" s="1670" t="s">
        <v>2421</v>
      </c>
      <c r="AA649" s="1671"/>
      <c r="AB649" s="1671"/>
      <c r="AC649" s="1671"/>
      <c r="AD649" s="1671"/>
      <c r="AE649" s="1671"/>
      <c r="AF649" s="1671"/>
      <c r="AG649" s="1671"/>
      <c r="AH649" s="1671"/>
      <c r="AI649" s="1671"/>
      <c r="AJ649" s="1671"/>
      <c r="AK649" s="1671"/>
      <c r="AM649" s="75"/>
      <c r="AN649" s="75"/>
      <c r="AO649" s="75"/>
      <c r="AP649" s="75"/>
      <c r="AQ649" s="75"/>
      <c r="AR649" s="75"/>
      <c r="AS649" s="75"/>
      <c r="AT649" s="75"/>
      <c r="AU649" s="75"/>
      <c r="AV649" s="75"/>
      <c r="AW649" s="75"/>
      <c r="AX649" s="75"/>
      <c r="AY649" s="75"/>
      <c r="AZ649" s="75"/>
      <c r="BN649" s="75" t="s">
        <v>948</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714</v>
      </c>
      <c r="G650" s="1654" t="s">
        <v>2480</v>
      </c>
      <c r="H650" s="1655"/>
      <c r="I650" s="1655"/>
      <c r="J650" s="1655"/>
      <c r="K650" s="1655"/>
      <c r="L650" s="1655"/>
      <c r="O650" s="149" t="s">
        <v>898</v>
      </c>
      <c r="P650" s="1670" t="s">
        <v>2334</v>
      </c>
      <c r="Q650" s="1663"/>
      <c r="R650" s="1663"/>
      <c r="S650" s="20"/>
      <c r="T650" s="46"/>
      <c r="U650" s="16" t="s">
        <v>714</v>
      </c>
      <c r="Z650" s="1654" t="s">
        <v>2422</v>
      </c>
      <c r="AA650" s="1655"/>
      <c r="AB650" s="1655"/>
      <c r="AC650" s="1655"/>
      <c r="AD650" s="1655"/>
      <c r="AE650" s="1655"/>
      <c r="AH650" s="149" t="s">
        <v>898</v>
      </c>
      <c r="AI650" s="1663"/>
      <c r="AJ650" s="1663"/>
      <c r="AK650" s="1663"/>
      <c r="AM650" s="75"/>
      <c r="AN650" s="75"/>
      <c r="AO650" s="75"/>
      <c r="AP650" s="75"/>
      <c r="AQ650" s="75"/>
      <c r="AR650" s="75"/>
      <c r="AS650" s="75"/>
      <c r="AT650" s="75"/>
      <c r="AU650" s="75"/>
      <c r="AV650" s="75"/>
      <c r="AW650" s="75"/>
      <c r="AX650" s="75"/>
      <c r="AY650" s="75"/>
      <c r="AZ650" s="75"/>
      <c r="BN650" s="2094">
        <f>BN625+BN632+BN644</f>
        <v>48</v>
      </c>
      <c r="BO650" s="2095"/>
      <c r="BP650" s="2095"/>
      <c r="BQ650" s="2095"/>
      <c r="BR650" s="2096"/>
      <c r="BS650" s="2094">
        <f>BS625+BS632+BS644</f>
        <v>42</v>
      </c>
      <c r="BT650" s="2095"/>
      <c r="BU650" s="2095"/>
      <c r="BV650" s="2095"/>
      <c r="BW650" s="2096"/>
      <c r="BX650" s="2094">
        <f>BX625+BX632+BX644</f>
        <v>2</v>
      </c>
      <c r="BY650" s="2095"/>
      <c r="BZ650" s="2095"/>
      <c r="CA650" s="2095"/>
      <c r="CB650" s="2096"/>
      <c r="CC650" s="2094">
        <f>CC625+CC632+CC644</f>
        <v>0</v>
      </c>
      <c r="CD650" s="2095"/>
      <c r="CE650" s="2095"/>
      <c r="CF650" s="2095"/>
      <c r="CG650" s="2096"/>
      <c r="CH650" s="2094">
        <f>CH625+CH632+CH644</f>
        <v>0</v>
      </c>
      <c r="CI650" s="2095"/>
      <c r="CJ650" s="2095"/>
      <c r="CK650" s="2095"/>
      <c r="CL650" s="2096"/>
      <c r="CM650" s="1719">
        <f>CM644+CM632+CM625</f>
        <v>0</v>
      </c>
      <c r="CN650" s="2093"/>
      <c r="CO650" s="2093"/>
      <c r="CP650" s="2093"/>
      <c r="CQ650" s="1720"/>
      <c r="CR650" s="72"/>
      <c r="CS650" s="72"/>
    </row>
    <row r="651" spans="1:97" ht="12.75">
      <c r="A651" s="46"/>
      <c r="B651" s="16" t="s">
        <v>914</v>
      </c>
      <c r="H651" s="1659" t="s">
        <v>2426</v>
      </c>
      <c r="I651" s="1662"/>
      <c r="J651" s="1662"/>
      <c r="K651" s="1662"/>
      <c r="L651" s="1662"/>
      <c r="M651" s="1662"/>
      <c r="N651" s="1662"/>
      <c r="O651" s="1662"/>
      <c r="P651" s="1662"/>
      <c r="Q651" s="1662"/>
      <c r="R651" s="1662"/>
      <c r="S651" s="18"/>
      <c r="T651" s="46"/>
      <c r="U651" s="16" t="s">
        <v>914</v>
      </c>
      <c r="AA651" s="1659" t="s">
        <v>2426</v>
      </c>
      <c r="AB651" s="1662"/>
      <c r="AC651" s="1662"/>
      <c r="AD651" s="1662"/>
      <c r="AE651" s="1662"/>
      <c r="AF651" s="1662"/>
      <c r="AG651" s="1662"/>
      <c r="AH651" s="1662"/>
      <c r="AI651" s="1662"/>
      <c r="AJ651" s="1662"/>
      <c r="AK651" s="1662"/>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916</v>
      </c>
      <c r="N652" s="1666" t="s">
        <v>118</v>
      </c>
      <c r="O652" s="1666"/>
      <c r="T652" s="46"/>
      <c r="U652" s="16" t="s">
        <v>916</v>
      </c>
      <c r="AG652" s="1666" t="s">
        <v>118</v>
      </c>
      <c r="AH652" s="1666"/>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1009</v>
      </c>
      <c r="B654" s="16" t="s">
        <v>92</v>
      </c>
      <c r="G654" s="1667" t="str">
        <f>C632</f>
        <v>Deferred Developer Fee</v>
      </c>
      <c r="H654" s="1667"/>
      <c r="I654" s="1667"/>
      <c r="J654" s="1667"/>
      <c r="K654" s="1667"/>
      <c r="L654" s="1667"/>
      <c r="M654" s="1667"/>
      <c r="N654" s="1667"/>
      <c r="O654" s="1667"/>
      <c r="P654" s="1667"/>
      <c r="Q654" s="1667"/>
      <c r="R654" s="1667"/>
      <c r="T654" s="101" t="s">
        <v>479</v>
      </c>
      <c r="U654" s="16" t="s">
        <v>92</v>
      </c>
      <c r="Z654" s="1667">
        <f>C633</f>
        <v>0</v>
      </c>
      <c r="AA654" s="1667"/>
      <c r="AB654" s="1667"/>
      <c r="AC654" s="1667"/>
      <c r="AD654" s="1667"/>
      <c r="AE654" s="1667"/>
      <c r="AF654" s="1667"/>
      <c r="AG654" s="1667"/>
      <c r="AH654" s="1667"/>
      <c r="AI654" s="1667"/>
      <c r="AJ654" s="1667"/>
      <c r="AK654" s="166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415</v>
      </c>
      <c r="G655" s="1662" t="s">
        <v>2341</v>
      </c>
      <c r="H655" s="1662"/>
      <c r="I655" s="1662"/>
      <c r="J655" s="1662"/>
      <c r="K655" s="1662"/>
      <c r="L655" s="1662"/>
      <c r="M655" s="1662"/>
      <c r="N655" s="1662"/>
      <c r="O655" s="1662"/>
      <c r="P655" s="1662"/>
      <c r="Q655" s="1662"/>
      <c r="R655" s="1662"/>
      <c r="T655" s="46"/>
      <c r="U655" s="16" t="s">
        <v>415</v>
      </c>
      <c r="Z655" s="1662"/>
      <c r="AA655" s="1662"/>
      <c r="AB655" s="1662"/>
      <c r="AC655" s="1662"/>
      <c r="AD655" s="1662"/>
      <c r="AE655" s="1662"/>
      <c r="AF655" s="1662"/>
      <c r="AG655" s="1662"/>
      <c r="AH655" s="1662"/>
      <c r="AI655" s="1662"/>
      <c r="AJ655" s="1662"/>
      <c r="AK655" s="1662"/>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478</v>
      </c>
      <c r="G656" s="1671" t="s">
        <v>123</v>
      </c>
      <c r="H656" s="1671"/>
      <c r="I656" s="1671"/>
      <c r="J656" s="1671"/>
      <c r="K656" s="1671"/>
      <c r="L656" s="1671"/>
      <c r="M656" s="1671"/>
      <c r="N656" s="1671"/>
      <c r="O656" s="1671"/>
      <c r="P656" s="1671"/>
      <c r="Q656" s="1671"/>
      <c r="R656" s="1671"/>
      <c r="T656" s="46"/>
      <c r="U656" s="16" t="s">
        <v>478</v>
      </c>
      <c r="Z656" s="1671"/>
      <c r="AA656" s="1671"/>
      <c r="AB656" s="1671"/>
      <c r="AC656" s="1671"/>
      <c r="AD656" s="1671"/>
      <c r="AE656" s="1671"/>
      <c r="AF656" s="1671"/>
      <c r="AG656" s="1671"/>
      <c r="AH656" s="1671"/>
      <c r="AI656" s="1671"/>
      <c r="AJ656" s="1671"/>
      <c r="AK656" s="1671"/>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913</v>
      </c>
      <c r="G657" s="1671" t="s">
        <v>2492</v>
      </c>
      <c r="H657" s="1671"/>
      <c r="I657" s="1671"/>
      <c r="J657" s="1671"/>
      <c r="K657" s="1671"/>
      <c r="L657" s="1671"/>
      <c r="M657" s="1671"/>
      <c r="N657" s="1671"/>
      <c r="O657" s="1671"/>
      <c r="P657" s="1671"/>
      <c r="Q657" s="1671"/>
      <c r="R657" s="1671"/>
      <c r="T657" s="46"/>
      <c r="U657" s="16" t="s">
        <v>913</v>
      </c>
      <c r="Z657" s="1671"/>
      <c r="AA657" s="1671"/>
      <c r="AB657" s="1671"/>
      <c r="AC657" s="1671"/>
      <c r="AD657" s="1671"/>
      <c r="AE657" s="1671"/>
      <c r="AF657" s="1671"/>
      <c r="AG657" s="1671"/>
      <c r="AH657" s="1671"/>
      <c r="AI657" s="1671"/>
      <c r="AJ657" s="1671"/>
      <c r="AK657" s="1671"/>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714</v>
      </c>
      <c r="G658" s="1654" t="s">
        <v>2493</v>
      </c>
      <c r="H658" s="1655"/>
      <c r="I658" s="1655"/>
      <c r="J658" s="1655"/>
      <c r="K658" s="1655"/>
      <c r="L658" s="1655"/>
      <c r="O658" s="149" t="s">
        <v>898</v>
      </c>
      <c r="P658" s="1670" t="s">
        <v>2334</v>
      </c>
      <c r="Q658" s="1663"/>
      <c r="R658" s="1663"/>
      <c r="T658" s="46"/>
      <c r="U658" s="16" t="s">
        <v>714</v>
      </c>
      <c r="Z658" s="1655"/>
      <c r="AA658" s="1655"/>
      <c r="AB658" s="1655"/>
      <c r="AC658" s="1655"/>
      <c r="AD658" s="1655"/>
      <c r="AE658" s="1655"/>
      <c r="AH658" s="149" t="s">
        <v>898</v>
      </c>
      <c r="AI658" s="1663"/>
      <c r="AJ658" s="1663"/>
      <c r="AK658" s="1663"/>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914</v>
      </c>
      <c r="H659" s="1662" t="s">
        <v>2481</v>
      </c>
      <c r="I659" s="1662"/>
      <c r="J659" s="1662"/>
      <c r="K659" s="1662"/>
      <c r="L659" s="1662"/>
      <c r="M659" s="1662"/>
      <c r="N659" s="1662"/>
      <c r="O659" s="1662"/>
      <c r="P659" s="1662"/>
      <c r="Q659" s="1662"/>
      <c r="R659" s="1662"/>
      <c r="T659" s="46"/>
      <c r="U659" s="16" t="s">
        <v>914</v>
      </c>
      <c r="AA659" s="1662"/>
      <c r="AB659" s="1662"/>
      <c r="AC659" s="1662"/>
      <c r="AD659" s="1662"/>
      <c r="AE659" s="1662"/>
      <c r="AF659" s="1662"/>
      <c r="AG659" s="1662"/>
      <c r="AH659" s="1662"/>
      <c r="AI659" s="1662"/>
      <c r="AJ659" s="1662"/>
      <c r="AK659" s="1662"/>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916</v>
      </c>
      <c r="N660" s="1666" t="s">
        <v>118</v>
      </c>
      <c r="O660" s="1666"/>
      <c r="T660" s="46"/>
      <c r="U660" s="16" t="s">
        <v>916</v>
      </c>
      <c r="AG660" s="1666" t="s">
        <v>530</v>
      </c>
      <c r="AH660" s="1666"/>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1667">
        <f>C634</f>
        <v>0</v>
      </c>
      <c r="H662" s="1667"/>
      <c r="I662" s="1667"/>
      <c r="J662" s="1667"/>
      <c r="K662" s="1667"/>
      <c r="L662" s="1667"/>
      <c r="M662" s="1667"/>
      <c r="N662" s="1667"/>
      <c r="O662" s="1667"/>
      <c r="P662" s="1667"/>
      <c r="Q662" s="1667"/>
      <c r="R662" s="1667"/>
      <c r="T662" s="101" t="s">
        <v>482</v>
      </c>
      <c r="U662" s="16" t="s">
        <v>92</v>
      </c>
      <c r="Z662" s="1667">
        <f>C635</f>
        <v>0</v>
      </c>
      <c r="AA662" s="1667"/>
      <c r="AB662" s="1667"/>
      <c r="AC662" s="1667"/>
      <c r="AD662" s="1667"/>
      <c r="AE662" s="1667"/>
      <c r="AF662" s="1667"/>
      <c r="AG662" s="1667"/>
      <c r="AH662" s="1667"/>
      <c r="AI662" s="1667"/>
      <c r="AJ662" s="1667"/>
      <c r="AK662" s="1667"/>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415</v>
      </c>
      <c r="G663" s="1662"/>
      <c r="H663" s="1662"/>
      <c r="I663" s="1662"/>
      <c r="J663" s="1662"/>
      <c r="K663" s="1662"/>
      <c r="L663" s="1662"/>
      <c r="M663" s="1662"/>
      <c r="N663" s="1662"/>
      <c r="O663" s="1662"/>
      <c r="P663" s="1662"/>
      <c r="Q663" s="1662"/>
      <c r="R663" s="1662"/>
      <c r="T663" s="46"/>
      <c r="U663" s="16" t="s">
        <v>415</v>
      </c>
      <c r="Z663" s="1662"/>
      <c r="AA663" s="1662"/>
      <c r="AB663" s="1662"/>
      <c r="AC663" s="1662"/>
      <c r="AD663" s="1662"/>
      <c r="AE663" s="1662"/>
      <c r="AF663" s="1662"/>
      <c r="AG663" s="1662"/>
      <c r="AH663" s="1662"/>
      <c r="AI663" s="1662"/>
      <c r="AJ663" s="1662"/>
      <c r="AK663" s="1662"/>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478</v>
      </c>
      <c r="G664" s="1662"/>
      <c r="H664" s="1662"/>
      <c r="I664" s="1662"/>
      <c r="J664" s="1662"/>
      <c r="K664" s="1662"/>
      <c r="L664" s="1662"/>
      <c r="M664" s="1662"/>
      <c r="N664" s="1662"/>
      <c r="O664" s="1662"/>
      <c r="P664" s="1662"/>
      <c r="Q664" s="1662"/>
      <c r="R664" s="1662"/>
      <c r="T664" s="46"/>
      <c r="U664" s="16" t="s">
        <v>478</v>
      </c>
      <c r="Z664" s="1671"/>
      <c r="AA664" s="1671"/>
      <c r="AB664" s="1671"/>
      <c r="AC664" s="1671"/>
      <c r="AD664" s="1671"/>
      <c r="AE664" s="1671"/>
      <c r="AF664" s="1671"/>
      <c r="AG664" s="1671"/>
      <c r="AH664" s="1671"/>
      <c r="AI664" s="1671"/>
      <c r="AJ664" s="1671"/>
      <c r="AK664" s="167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913</v>
      </c>
      <c r="G665" s="1662"/>
      <c r="H665" s="1662"/>
      <c r="I665" s="1662"/>
      <c r="J665" s="1662"/>
      <c r="K665" s="1662"/>
      <c r="L665" s="1662"/>
      <c r="M665" s="1662"/>
      <c r="N665" s="1662"/>
      <c r="O665" s="1662"/>
      <c r="P665" s="1662"/>
      <c r="Q665" s="1662"/>
      <c r="R665" s="1662"/>
      <c r="T665" s="46"/>
      <c r="U665" s="16" t="s">
        <v>913</v>
      </c>
      <c r="Z665" s="1671"/>
      <c r="AA665" s="1671"/>
      <c r="AB665" s="1671"/>
      <c r="AC665" s="1671"/>
      <c r="AD665" s="1671"/>
      <c r="AE665" s="1671"/>
      <c r="AF665" s="1671"/>
      <c r="AG665" s="1671"/>
      <c r="AH665" s="1671"/>
      <c r="AI665" s="1671"/>
      <c r="AJ665" s="1671"/>
      <c r="AK665" s="167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714</v>
      </c>
      <c r="G666" s="1655"/>
      <c r="H666" s="1655"/>
      <c r="I666" s="1655"/>
      <c r="J666" s="1655"/>
      <c r="K666" s="1655"/>
      <c r="L666" s="1655"/>
      <c r="O666" s="149" t="s">
        <v>898</v>
      </c>
      <c r="P666" s="1663"/>
      <c r="Q666" s="1663"/>
      <c r="R666" s="1663"/>
      <c r="T666" s="46"/>
      <c r="U666" s="16" t="s">
        <v>714</v>
      </c>
      <c r="Z666" s="1655"/>
      <c r="AA666" s="1655"/>
      <c r="AB666" s="1655"/>
      <c r="AC666" s="1655"/>
      <c r="AD666" s="1655"/>
      <c r="AE666" s="1655"/>
      <c r="AH666" s="149" t="s">
        <v>898</v>
      </c>
      <c r="AI666" s="1663"/>
      <c r="AJ666" s="1663"/>
      <c r="AK666" s="1663"/>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H667" s="1662"/>
      <c r="I667" s="1662"/>
      <c r="J667" s="1662"/>
      <c r="K667" s="1662"/>
      <c r="L667" s="1662"/>
      <c r="M667" s="1662"/>
      <c r="N667" s="1662"/>
      <c r="O667" s="1662"/>
      <c r="P667" s="1662"/>
      <c r="Q667" s="1662"/>
      <c r="R667" s="1662"/>
      <c r="T667" s="46"/>
      <c r="U667" s="16" t="s">
        <v>914</v>
      </c>
      <c r="AA667" s="1662"/>
      <c r="AB667" s="1662"/>
      <c r="AC667" s="1662"/>
      <c r="AD667" s="1662"/>
      <c r="AE667" s="1662"/>
      <c r="AF667" s="1662"/>
      <c r="AG667" s="1662"/>
      <c r="AH667" s="1662"/>
      <c r="AI667" s="1662"/>
      <c r="AJ667" s="1662"/>
      <c r="AK667" s="166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916</v>
      </c>
      <c r="N668" s="1666" t="s">
        <v>530</v>
      </c>
      <c r="O668" s="1666"/>
      <c r="T668" s="46"/>
      <c r="U668" s="16" t="s">
        <v>916</v>
      </c>
      <c r="AG668" s="1666" t="s">
        <v>530</v>
      </c>
      <c r="AH668" s="166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808</v>
      </c>
      <c r="B670" s="16" t="s">
        <v>92</v>
      </c>
      <c r="G670" s="1667">
        <f>C636</f>
        <v>0</v>
      </c>
      <c r="H670" s="1667"/>
      <c r="I670" s="1667"/>
      <c r="J670" s="1667"/>
      <c r="K670" s="1667"/>
      <c r="L670" s="1667"/>
      <c r="M670" s="1667"/>
      <c r="N670" s="1667"/>
      <c r="O670" s="1667"/>
      <c r="P670" s="1667"/>
      <c r="Q670" s="1667"/>
      <c r="R670" s="1667"/>
      <c r="T670" s="101" t="s">
        <v>809</v>
      </c>
      <c r="U670" s="16" t="s">
        <v>92</v>
      </c>
      <c r="Z670" s="1667">
        <f>C637</f>
        <v>0</v>
      </c>
      <c r="AA670" s="1667"/>
      <c r="AB670" s="1667"/>
      <c r="AC670" s="1667"/>
      <c r="AD670" s="1667"/>
      <c r="AE670" s="1667"/>
      <c r="AF670" s="1667"/>
      <c r="AG670" s="1667"/>
      <c r="AH670" s="1667"/>
      <c r="AI670" s="1667"/>
      <c r="AJ670" s="1667"/>
      <c r="AK670" s="1667"/>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415</v>
      </c>
      <c r="G671" s="1662"/>
      <c r="H671" s="1662"/>
      <c r="I671" s="1662"/>
      <c r="J671" s="1662"/>
      <c r="K671" s="1662"/>
      <c r="L671" s="1662"/>
      <c r="M671" s="1662"/>
      <c r="N671" s="1662"/>
      <c r="O671" s="1662"/>
      <c r="P671" s="1662"/>
      <c r="Q671" s="1662"/>
      <c r="R671" s="1662"/>
      <c r="T671" s="46"/>
      <c r="U671" s="16" t="s">
        <v>415</v>
      </c>
      <c r="Z671" s="1662"/>
      <c r="AA671" s="1662"/>
      <c r="AB671" s="1662"/>
      <c r="AC671" s="1662"/>
      <c r="AD671" s="1662"/>
      <c r="AE671" s="1662"/>
      <c r="AF671" s="1662"/>
      <c r="AG671" s="1662"/>
      <c r="AH671" s="1662"/>
      <c r="AI671" s="1662"/>
      <c r="AJ671" s="1662"/>
      <c r="AK671" s="1662"/>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478</v>
      </c>
      <c r="G672" s="1662"/>
      <c r="H672" s="1662"/>
      <c r="I672" s="1662"/>
      <c r="J672" s="1662"/>
      <c r="K672" s="1662"/>
      <c r="L672" s="1662"/>
      <c r="M672" s="1662"/>
      <c r="N672" s="1662"/>
      <c r="O672" s="1662"/>
      <c r="P672" s="1662"/>
      <c r="Q672" s="1662"/>
      <c r="R672" s="1662"/>
      <c r="T672" s="46"/>
      <c r="U672" s="16" t="s">
        <v>478</v>
      </c>
      <c r="Z672" s="1671"/>
      <c r="AA672" s="1671"/>
      <c r="AB672" s="1671"/>
      <c r="AC672" s="1671"/>
      <c r="AD672" s="1671"/>
      <c r="AE672" s="1671"/>
      <c r="AF672" s="1671"/>
      <c r="AG672" s="1671"/>
      <c r="AH672" s="1671"/>
      <c r="AI672" s="1671"/>
      <c r="AJ672" s="1671"/>
      <c r="AK672" s="167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913</v>
      </c>
      <c r="G673" s="1662"/>
      <c r="H673" s="1662"/>
      <c r="I673" s="1662"/>
      <c r="J673" s="1662"/>
      <c r="K673" s="1662"/>
      <c r="L673" s="1662"/>
      <c r="M673" s="1662"/>
      <c r="N673" s="1662"/>
      <c r="O673" s="1662"/>
      <c r="P673" s="1662"/>
      <c r="Q673" s="1662"/>
      <c r="R673" s="1662"/>
      <c r="T673" s="46"/>
      <c r="U673" s="16" t="s">
        <v>913</v>
      </c>
      <c r="Z673" s="1671"/>
      <c r="AA673" s="1671"/>
      <c r="AB673" s="1671"/>
      <c r="AC673" s="1671"/>
      <c r="AD673" s="1671"/>
      <c r="AE673" s="1671"/>
      <c r="AF673" s="1671"/>
      <c r="AG673" s="1671"/>
      <c r="AH673" s="1671"/>
      <c r="AI673" s="1671"/>
      <c r="AJ673" s="1671"/>
      <c r="AK673" s="167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714</v>
      </c>
      <c r="G674" s="1655"/>
      <c r="H674" s="1655"/>
      <c r="I674" s="1655"/>
      <c r="J674" s="1655"/>
      <c r="K674" s="1655"/>
      <c r="L674" s="1655"/>
      <c r="O674" s="149" t="s">
        <v>898</v>
      </c>
      <c r="P674" s="1663"/>
      <c r="Q674" s="1663"/>
      <c r="R674" s="1663"/>
      <c r="T674" s="46"/>
      <c r="U674" s="16" t="s">
        <v>714</v>
      </c>
      <c r="Z674" s="1655"/>
      <c r="AA674" s="1655"/>
      <c r="AB674" s="1655"/>
      <c r="AC674" s="1655"/>
      <c r="AD674" s="1655"/>
      <c r="AE674" s="1655"/>
      <c r="AH674" s="149" t="s">
        <v>898</v>
      </c>
      <c r="AI674" s="1663"/>
      <c r="AJ674" s="1663"/>
      <c r="AK674" s="166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H675" s="1662"/>
      <c r="I675" s="1662"/>
      <c r="J675" s="1662"/>
      <c r="K675" s="1662"/>
      <c r="L675" s="1662"/>
      <c r="M675" s="1662"/>
      <c r="N675" s="1662"/>
      <c r="O675" s="1662"/>
      <c r="P675" s="1662"/>
      <c r="Q675" s="1662"/>
      <c r="R675" s="1662"/>
      <c r="T675" s="46"/>
      <c r="U675" s="16" t="s">
        <v>914</v>
      </c>
      <c r="AA675" s="1662"/>
      <c r="AB675" s="1662"/>
      <c r="AC675" s="1662"/>
      <c r="AD675" s="1662"/>
      <c r="AE675" s="1662"/>
      <c r="AF675" s="1662"/>
      <c r="AG675" s="1662"/>
      <c r="AH675" s="1662"/>
      <c r="AI675" s="1662"/>
      <c r="AJ675" s="1662"/>
      <c r="AK675" s="166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916</v>
      </c>
      <c r="N676" s="1666" t="s">
        <v>530</v>
      </c>
      <c r="O676" s="1666"/>
      <c r="T676" s="46"/>
      <c r="U676" s="16" t="s">
        <v>916</v>
      </c>
      <c r="AG676" s="1666" t="s">
        <v>530</v>
      </c>
      <c r="AH676" s="1666"/>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604</v>
      </c>
      <c r="B678" s="16" t="s">
        <v>92</v>
      </c>
      <c r="G678" s="1667">
        <f>C638</f>
        <v>0</v>
      </c>
      <c r="H678" s="1667"/>
      <c r="I678" s="1667"/>
      <c r="J678" s="1667"/>
      <c r="K678" s="1667"/>
      <c r="L678" s="1667"/>
      <c r="M678" s="1667"/>
      <c r="N678" s="1667"/>
      <c r="O678" s="1667"/>
      <c r="P678" s="1667"/>
      <c r="Q678" s="1667"/>
      <c r="R678" s="1667"/>
      <c r="T678" s="101" t="s">
        <v>190</v>
      </c>
      <c r="U678" s="16" t="s">
        <v>92</v>
      </c>
      <c r="Z678" s="1667">
        <f>C639</f>
        <v>0</v>
      </c>
      <c r="AA678" s="1667"/>
      <c r="AB678" s="1667"/>
      <c r="AC678" s="1667"/>
      <c r="AD678" s="1667"/>
      <c r="AE678" s="1667"/>
      <c r="AF678" s="1667"/>
      <c r="AG678" s="1667"/>
      <c r="AH678" s="1667"/>
      <c r="AI678" s="1667"/>
      <c r="AJ678" s="1667"/>
      <c r="AK678" s="166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1662"/>
      <c r="H679" s="1662"/>
      <c r="I679" s="1662"/>
      <c r="J679" s="1662"/>
      <c r="K679" s="1662"/>
      <c r="L679" s="1662"/>
      <c r="M679" s="1662"/>
      <c r="N679" s="1662"/>
      <c r="O679" s="1662"/>
      <c r="P679" s="1662"/>
      <c r="Q679" s="1662"/>
      <c r="R679" s="1662"/>
      <c r="T679" s="46"/>
      <c r="U679" s="16" t="s">
        <v>415</v>
      </c>
      <c r="Z679" s="1662"/>
      <c r="AA679" s="1662"/>
      <c r="AB679" s="1662"/>
      <c r="AC679" s="1662"/>
      <c r="AD679" s="1662"/>
      <c r="AE679" s="1662"/>
      <c r="AF679" s="1662"/>
      <c r="AG679" s="1662"/>
      <c r="AH679" s="1662"/>
      <c r="AI679" s="1662"/>
      <c r="AJ679" s="1662"/>
      <c r="AK679" s="1662"/>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1662"/>
      <c r="H680" s="1662"/>
      <c r="I680" s="1662"/>
      <c r="J680" s="1662"/>
      <c r="K680" s="1662"/>
      <c r="L680" s="1662"/>
      <c r="M680" s="1662"/>
      <c r="N680" s="1662"/>
      <c r="O680" s="1662"/>
      <c r="P680" s="1662"/>
      <c r="Q680" s="1662"/>
      <c r="R680" s="1662"/>
      <c r="T680" s="46"/>
      <c r="U680" s="16" t="s">
        <v>478</v>
      </c>
      <c r="Z680" s="1671"/>
      <c r="AA680" s="1671"/>
      <c r="AB680" s="1671"/>
      <c r="AC680" s="1671"/>
      <c r="AD680" s="1671"/>
      <c r="AE680" s="1671"/>
      <c r="AF680" s="1671"/>
      <c r="AG680" s="1671"/>
      <c r="AH680" s="1671"/>
      <c r="AI680" s="1671"/>
      <c r="AJ680" s="1671"/>
      <c r="AK680" s="1671"/>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913</v>
      </c>
      <c r="G681" s="1662"/>
      <c r="H681" s="1662"/>
      <c r="I681" s="1662"/>
      <c r="J681" s="1662"/>
      <c r="K681" s="1662"/>
      <c r="L681" s="1662"/>
      <c r="M681" s="1662"/>
      <c r="N681" s="1662"/>
      <c r="O681" s="1662"/>
      <c r="P681" s="1662"/>
      <c r="Q681" s="1662"/>
      <c r="R681" s="1662"/>
      <c r="T681" s="46"/>
      <c r="U681" s="16" t="s">
        <v>913</v>
      </c>
      <c r="Z681" s="1671"/>
      <c r="AA681" s="1671"/>
      <c r="AB681" s="1671"/>
      <c r="AC681" s="1671"/>
      <c r="AD681" s="1671"/>
      <c r="AE681" s="1671"/>
      <c r="AF681" s="1671"/>
      <c r="AG681" s="1671"/>
      <c r="AH681" s="1671"/>
      <c r="AI681" s="1671"/>
      <c r="AJ681" s="1671"/>
      <c r="AK681" s="1671"/>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714</v>
      </c>
      <c r="G682" s="1655"/>
      <c r="H682" s="1655"/>
      <c r="I682" s="1655"/>
      <c r="J682" s="1655"/>
      <c r="K682" s="1655"/>
      <c r="L682" s="1655"/>
      <c r="O682" s="149" t="s">
        <v>898</v>
      </c>
      <c r="P682" s="1663"/>
      <c r="Q682" s="1663"/>
      <c r="R682" s="1663"/>
      <c r="T682" s="46"/>
      <c r="U682" s="16" t="s">
        <v>714</v>
      </c>
      <c r="Z682" s="1655"/>
      <c r="AA682" s="1655"/>
      <c r="AB682" s="1655"/>
      <c r="AC682" s="1655"/>
      <c r="AD682" s="1655"/>
      <c r="AE682" s="1655"/>
      <c r="AH682" s="149" t="s">
        <v>898</v>
      </c>
      <c r="AI682" s="1663"/>
      <c r="AJ682" s="1663"/>
      <c r="AK682" s="1663"/>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914</v>
      </c>
      <c r="H683" s="1662"/>
      <c r="I683" s="1662"/>
      <c r="J683" s="1662"/>
      <c r="K683" s="1662"/>
      <c r="L683" s="1662"/>
      <c r="M683" s="1662"/>
      <c r="N683" s="1662"/>
      <c r="O683" s="1662"/>
      <c r="P683" s="1662"/>
      <c r="Q683" s="1662"/>
      <c r="R683" s="1662"/>
      <c r="T683" s="46"/>
      <c r="U683" s="16" t="s">
        <v>914</v>
      </c>
      <c r="AA683" s="1662"/>
      <c r="AB683" s="1662"/>
      <c r="AC683" s="1662"/>
      <c r="AD683" s="1662"/>
      <c r="AE683" s="1662"/>
      <c r="AF683" s="1662"/>
      <c r="AG683" s="1662"/>
      <c r="AH683" s="1662"/>
      <c r="AI683" s="1662"/>
      <c r="AJ683" s="1662"/>
      <c r="AK683" s="1662"/>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916</v>
      </c>
      <c r="N684" s="1666" t="s">
        <v>530</v>
      </c>
      <c r="O684" s="1666"/>
      <c r="T684" s="46"/>
      <c r="U684" s="16" t="s">
        <v>916</v>
      </c>
      <c r="AG684" s="1666" t="s">
        <v>530</v>
      </c>
      <c r="AH684" s="1666"/>
      <c r="AM684" s="75"/>
      <c r="BA684" s="75"/>
      <c r="BB684" s="75"/>
      <c r="BC684" s="75"/>
      <c r="BD684" s="75"/>
      <c r="BE684" s="75"/>
      <c r="BF684" s="75"/>
      <c r="BG684" s="75"/>
      <c r="BH684" s="75"/>
      <c r="BI684" s="75"/>
      <c r="BJ684" s="75"/>
      <c r="BK684" s="75"/>
      <c r="BL684" s="75"/>
      <c r="BM684" s="72"/>
      <c r="BN684" s="72"/>
      <c r="BO684" s="72"/>
      <c r="BP684" s="725"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92</v>
      </c>
      <c r="G686" s="1667">
        <f>C640</f>
        <v>0</v>
      </c>
      <c r="H686" s="1667"/>
      <c r="I686" s="1667"/>
      <c r="J686" s="1667"/>
      <c r="K686" s="1667"/>
      <c r="L686" s="1667"/>
      <c r="M686" s="1667"/>
      <c r="N686" s="1667"/>
      <c r="O686" s="1667"/>
      <c r="P686" s="1667"/>
      <c r="Q686" s="1667"/>
      <c r="R686" s="1667"/>
      <c r="T686" s="101" t="s">
        <v>38</v>
      </c>
      <c r="U686" s="16" t="s">
        <v>92</v>
      </c>
      <c r="Z686" s="1667">
        <f>C641</f>
        <v>0</v>
      </c>
      <c r="AA686" s="1667"/>
      <c r="AB686" s="1667"/>
      <c r="AC686" s="1667"/>
      <c r="AD686" s="1667"/>
      <c r="AE686" s="1667"/>
      <c r="AF686" s="1667"/>
      <c r="AG686" s="1667"/>
      <c r="AH686" s="1667"/>
      <c r="AI686" s="1667"/>
      <c r="AJ686" s="1667"/>
      <c r="AK686" s="1667"/>
      <c r="AM686" s="75"/>
      <c r="BA686" s="503" t="s">
        <v>334</v>
      </c>
      <c r="BB686" s="75"/>
      <c r="BC686" s="75"/>
      <c r="BD686" s="75"/>
      <c r="BE686" s="75"/>
      <c r="BF686" s="75"/>
      <c r="BG686" s="63" t="s">
        <v>1256</v>
      </c>
      <c r="BH686" s="75"/>
      <c r="BI686" s="75"/>
      <c r="BJ686" s="75"/>
      <c r="BK686" s="75"/>
      <c r="BL686" s="75"/>
      <c r="BM686" s="72"/>
      <c r="BN686" s="72"/>
      <c r="BO686" s="72"/>
      <c r="BP686" s="904" t="s">
        <v>333</v>
      </c>
      <c r="BQ686" s="905" t="s">
        <v>489</v>
      </c>
      <c r="BR686" s="905" t="s">
        <v>490</v>
      </c>
      <c r="BS686" s="905" t="s">
        <v>851</v>
      </c>
      <c r="BT686" s="905" t="s">
        <v>852</v>
      </c>
      <c r="BU686" s="905" t="s">
        <v>853</v>
      </c>
      <c r="BV686" s="905"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415</v>
      </c>
      <c r="G687" s="1662"/>
      <c r="H687" s="1662"/>
      <c r="I687" s="1662"/>
      <c r="J687" s="1662"/>
      <c r="K687" s="1662"/>
      <c r="L687" s="1662"/>
      <c r="M687" s="1662"/>
      <c r="N687" s="1662"/>
      <c r="O687" s="1662"/>
      <c r="P687" s="1662"/>
      <c r="Q687" s="1662"/>
      <c r="R687" s="1662"/>
      <c r="T687" s="46"/>
      <c r="U687" s="16" t="s">
        <v>415</v>
      </c>
      <c r="Z687" s="1662"/>
      <c r="AA687" s="1662"/>
      <c r="AB687" s="1662"/>
      <c r="AC687" s="1662"/>
      <c r="AD687" s="1662"/>
      <c r="AE687" s="1662"/>
      <c r="AF687" s="1662"/>
      <c r="AG687" s="1662"/>
      <c r="AH687" s="1662"/>
      <c r="AI687" s="1662"/>
      <c r="AJ687" s="1662"/>
      <c r="AK687" s="1662"/>
      <c r="AM687" s="75"/>
      <c r="BA687" s="75">
        <f t="shared" ref="BA687:BA711" si="22">IF($G704=0,"N/A",VLOOKUP($T$189,TC_Rent,(MATCH($B704,bedrooms,FALSE))))</f>
        <v>1972</v>
      </c>
      <c r="BB687" s="75"/>
      <c r="BC687" s="75"/>
      <c r="BD687" s="75"/>
      <c r="BE687" s="75"/>
      <c r="BF687" s="75"/>
      <c r="BG687" s="713" t="s">
        <v>1257</v>
      </c>
      <c r="BH687" s="731" t="s">
        <v>1258</v>
      </c>
      <c r="BI687" s="730" t="s">
        <v>1259</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478</v>
      </c>
      <c r="G688" s="1662"/>
      <c r="H688" s="1662"/>
      <c r="I688" s="1662"/>
      <c r="J688" s="1662"/>
      <c r="K688" s="1662"/>
      <c r="L688" s="1662"/>
      <c r="M688" s="1662"/>
      <c r="N688" s="1662"/>
      <c r="O688" s="1662"/>
      <c r="P688" s="1662"/>
      <c r="Q688" s="1662"/>
      <c r="R688" s="1662"/>
      <c r="U688" s="16" t="s">
        <v>478</v>
      </c>
      <c r="Z688" s="1671"/>
      <c r="AA688" s="1671"/>
      <c r="AB688" s="1671"/>
      <c r="AC688" s="1671"/>
      <c r="AD688" s="1671"/>
      <c r="AE688" s="1671"/>
      <c r="AF688" s="1671"/>
      <c r="AG688" s="1671"/>
      <c r="AH688" s="1671"/>
      <c r="AI688" s="1671"/>
      <c r="AJ688" s="1671"/>
      <c r="AK688" s="1671"/>
      <c r="AM688" s="75"/>
      <c r="BA688" s="75">
        <f t="shared" si="22"/>
        <v>1972</v>
      </c>
      <c r="BB688" s="75"/>
      <c r="BC688" s="75"/>
      <c r="BD688" s="75"/>
      <c r="BE688" s="75"/>
      <c r="BF688" s="75"/>
      <c r="BG688" s="703">
        <f t="shared" ref="BG688:BG712" si="23">G704</f>
        <v>25</v>
      </c>
      <c r="BH688" s="716">
        <f t="shared" ref="BH688:BH712" si="24">BG688/$BG$713</f>
        <v>0.27777777777777779</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913</v>
      </c>
      <c r="G689" s="1662"/>
      <c r="H689" s="1662"/>
      <c r="I689" s="1662"/>
      <c r="J689" s="1662"/>
      <c r="K689" s="1662"/>
      <c r="L689" s="1662"/>
      <c r="M689" s="1662"/>
      <c r="N689" s="1662"/>
      <c r="O689" s="1662"/>
      <c r="P689" s="1662"/>
      <c r="Q689" s="1662"/>
      <c r="R689" s="1662"/>
      <c r="U689" s="16" t="s">
        <v>913</v>
      </c>
      <c r="Z689" s="1671"/>
      <c r="AA689" s="1671"/>
      <c r="AB689" s="1671"/>
      <c r="AC689" s="1671"/>
      <c r="AD689" s="1671"/>
      <c r="AE689" s="1671"/>
      <c r="AF689" s="1671"/>
      <c r="AG689" s="1671"/>
      <c r="AH689" s="1671"/>
      <c r="AI689" s="1671"/>
      <c r="AJ689" s="1671"/>
      <c r="AK689" s="1671"/>
      <c r="AM689" s="75"/>
      <c r="BA689" s="75">
        <f t="shared" si="22"/>
        <v>1972</v>
      </c>
      <c r="BB689" s="75"/>
      <c r="BC689" s="75"/>
      <c r="BD689" s="75"/>
      <c r="BE689" s="75"/>
      <c r="BF689" s="75"/>
      <c r="BG689" s="704">
        <f t="shared" si="23"/>
        <v>14</v>
      </c>
      <c r="BH689" s="716">
        <f t="shared" si="24"/>
        <v>0.15555555555555556</v>
      </c>
      <c r="BI689" s="718">
        <f t="shared" si="25"/>
        <v>0</v>
      </c>
      <c r="BJ689" s="75"/>
      <c r="BK689" s="75"/>
      <c r="BL689" s="75"/>
      <c r="BM689" s="72"/>
      <c r="BN689" s="72"/>
      <c r="BO689" s="72"/>
      <c r="BP689" s="908" t="s">
        <v>431</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714</v>
      </c>
      <c r="G690" s="1655"/>
      <c r="H690" s="1655"/>
      <c r="I690" s="1655"/>
      <c r="J690" s="1655"/>
      <c r="K690" s="1655"/>
      <c r="L690" s="1655"/>
      <c r="O690" s="149" t="s">
        <v>898</v>
      </c>
      <c r="P690" s="1663"/>
      <c r="Q690" s="1663"/>
      <c r="R690" s="1663"/>
      <c r="U690" s="16" t="s">
        <v>714</v>
      </c>
      <c r="Z690" s="1655"/>
      <c r="AA690" s="1655"/>
      <c r="AB690" s="1655"/>
      <c r="AC690" s="1655"/>
      <c r="AD690" s="1655"/>
      <c r="AE690" s="1655"/>
      <c r="AH690" s="149" t="s">
        <v>898</v>
      </c>
      <c r="AI690" s="1663"/>
      <c r="AJ690" s="1663"/>
      <c r="AK690" s="1663"/>
      <c r="AM690" s="75"/>
      <c r="BA690" s="75">
        <f t="shared" si="22"/>
        <v>2112</v>
      </c>
      <c r="BB690" s="72"/>
      <c r="BC690" s="72"/>
      <c r="BD690" s="72"/>
      <c r="BE690" s="72"/>
      <c r="BF690" s="72"/>
      <c r="BG690" s="704">
        <f t="shared" si="23"/>
        <v>9</v>
      </c>
      <c r="BH690" s="716">
        <f t="shared" si="24"/>
        <v>0.1</v>
      </c>
      <c r="BI690" s="718">
        <f t="shared" si="25"/>
        <v>0</v>
      </c>
      <c r="BJ690" s="72"/>
      <c r="BK690" s="72"/>
      <c r="BL690" s="72"/>
      <c r="BM690" s="72"/>
      <c r="BN690" s="72"/>
      <c r="BO690" s="72"/>
      <c r="BP690" s="908" t="s">
        <v>432</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914</v>
      </c>
      <c r="H691" s="1662"/>
      <c r="I691" s="1662"/>
      <c r="J691" s="1662"/>
      <c r="K691" s="1662"/>
      <c r="L691" s="1662"/>
      <c r="M691" s="1662"/>
      <c r="N691" s="1662"/>
      <c r="O691" s="1662"/>
      <c r="P691" s="1662"/>
      <c r="Q691" s="1662"/>
      <c r="R691" s="1662"/>
      <c r="U691" s="16" t="s">
        <v>914</v>
      </c>
      <c r="AA691" s="1662"/>
      <c r="AB691" s="1662"/>
      <c r="AC691" s="1662"/>
      <c r="AD691" s="1662"/>
      <c r="AE691" s="1662"/>
      <c r="AF691" s="1662"/>
      <c r="AG691" s="1662"/>
      <c r="AH691" s="1662"/>
      <c r="AI691" s="1662"/>
      <c r="AJ691" s="1662"/>
      <c r="AK691" s="1662"/>
      <c r="AM691" s="72"/>
      <c r="BA691" s="75">
        <f t="shared" si="22"/>
        <v>2112</v>
      </c>
      <c r="BB691" s="72"/>
      <c r="BC691" s="72"/>
      <c r="BD691" s="72"/>
      <c r="BE691" s="72"/>
      <c r="BF691" s="72"/>
      <c r="BG691" s="704">
        <f t="shared" si="23"/>
        <v>21</v>
      </c>
      <c r="BH691" s="716">
        <f t="shared" si="24"/>
        <v>0.23333333333333334</v>
      </c>
      <c r="BI691" s="718">
        <f t="shared" si="25"/>
        <v>0</v>
      </c>
      <c r="BJ691" s="72"/>
      <c r="BK691" s="72"/>
      <c r="BL691" s="72"/>
      <c r="BM691" s="72"/>
      <c r="BN691" s="72"/>
      <c r="BO691" s="72"/>
      <c r="BP691" s="908" t="s">
        <v>433</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916</v>
      </c>
      <c r="N692" s="1666" t="s">
        <v>530</v>
      </c>
      <c r="O692" s="1666"/>
      <c r="U692" s="16" t="s">
        <v>916</v>
      </c>
      <c r="AG692" s="1666" t="s">
        <v>530</v>
      </c>
      <c r="AH692" s="1666"/>
      <c r="AM692" s="72"/>
      <c r="BA692" s="75">
        <f t="shared" si="22"/>
        <v>2112</v>
      </c>
      <c r="BB692" s="72"/>
      <c r="BC692" s="72"/>
      <c r="BD692" s="72"/>
      <c r="BE692" s="72"/>
      <c r="BF692" s="72"/>
      <c r="BG692" s="704">
        <f t="shared" si="23"/>
        <v>7</v>
      </c>
      <c r="BH692" s="716">
        <f t="shared" si="24"/>
        <v>7.7777777777777779E-2</v>
      </c>
      <c r="BI692" s="718">
        <f t="shared" si="25"/>
        <v>0</v>
      </c>
      <c r="BJ692" s="72"/>
      <c r="BK692" s="72"/>
      <c r="BL692" s="72"/>
      <c r="BM692" s="72"/>
      <c r="BN692" s="72"/>
      <c r="BO692" s="72"/>
      <c r="BP692" s="908" t="s">
        <v>434</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t="str">
        <f t="shared" si="22"/>
        <v>N/A</v>
      </c>
      <c r="BB693" s="72"/>
      <c r="BC693" s="72"/>
      <c r="BD693" s="72"/>
      <c r="BE693" s="72"/>
      <c r="BF693" s="72"/>
      <c r="BG693" s="704">
        <f t="shared" si="23"/>
        <v>14</v>
      </c>
      <c r="BH693" s="716">
        <f t="shared" si="24"/>
        <v>0.15555555555555556</v>
      </c>
      <c r="BI693" s="718">
        <f t="shared" si="25"/>
        <v>0</v>
      </c>
      <c r="BJ693" s="72"/>
      <c r="BK693" s="72"/>
      <c r="BL693" s="72"/>
      <c r="BM693" s="72"/>
      <c r="BN693" s="72"/>
      <c r="BO693" s="72"/>
      <c r="BP693" s="908" t="s">
        <v>435</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436</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80" t="s">
        <v>138</v>
      </c>
      <c r="B695" s="1680"/>
      <c r="C695" s="1680"/>
      <c r="D695" s="1680"/>
      <c r="E695" s="1680"/>
      <c r="F695" s="1680"/>
      <c r="G695" s="1680"/>
      <c r="H695" s="1680"/>
      <c r="I695" s="1680"/>
      <c r="J695" s="1680"/>
      <c r="K695" s="1680"/>
      <c r="L695" s="1680"/>
      <c r="M695" s="1680"/>
      <c r="N695" s="1680"/>
      <c r="O695" s="1680"/>
      <c r="P695" s="1680"/>
      <c r="Q695" s="1680"/>
      <c r="R695" s="1680"/>
      <c r="S695" s="1680"/>
      <c r="T695" s="1680"/>
      <c r="U695" s="1680"/>
      <c r="V695" s="1680"/>
      <c r="W695" s="1680"/>
      <c r="X695" s="1680"/>
      <c r="Y695" s="1680"/>
      <c r="Z695" s="1680"/>
      <c r="AA695" s="1680"/>
      <c r="AB695" s="1680"/>
      <c r="AC695" s="1680"/>
      <c r="AD695" s="1680"/>
      <c r="AE695" s="1680"/>
      <c r="AF695" s="1680"/>
      <c r="AG695" s="1680"/>
      <c r="AH695" s="1680"/>
      <c r="AI695" s="1680"/>
      <c r="AJ695" s="1680"/>
      <c r="AK695" s="1680"/>
      <c r="AL695" s="1680"/>
      <c r="AM695" s="1680"/>
      <c r="AN695" s="1680"/>
      <c r="AO695" s="1680"/>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437</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80"/>
      <c r="B696" s="1680"/>
      <c r="C696" s="1680"/>
      <c r="D696" s="1680"/>
      <c r="E696" s="1680"/>
      <c r="F696" s="1680"/>
      <c r="G696" s="1680"/>
      <c r="H696" s="1680"/>
      <c r="I696" s="1680"/>
      <c r="J696" s="1680"/>
      <c r="K696" s="1680"/>
      <c r="L696" s="1680"/>
      <c r="M696" s="1680"/>
      <c r="N696" s="1680"/>
      <c r="O696" s="1680"/>
      <c r="P696" s="1680"/>
      <c r="Q696" s="1680"/>
      <c r="R696" s="1680"/>
      <c r="S696" s="1680"/>
      <c r="T696" s="1680"/>
      <c r="U696" s="1680"/>
      <c r="V696" s="1680"/>
      <c r="W696" s="1680"/>
      <c r="X696" s="1680"/>
      <c r="Y696" s="1680"/>
      <c r="Z696" s="1680"/>
      <c r="AA696" s="1680"/>
      <c r="AB696" s="1680"/>
      <c r="AC696" s="1680"/>
      <c r="AD696" s="1680"/>
      <c r="AE696" s="1680"/>
      <c r="AF696" s="1680"/>
      <c r="AG696" s="1680"/>
      <c r="AH696" s="1680"/>
      <c r="AI696" s="1680"/>
      <c r="AJ696" s="1680"/>
      <c r="AK696" s="1680"/>
      <c r="AL696" s="1680"/>
      <c r="AM696" s="1680"/>
      <c r="AN696" s="1680"/>
      <c r="AO696" s="1680"/>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438</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0"/>
      <c r="B697" s="1680"/>
      <c r="C697" s="1680"/>
      <c r="D697" s="1680"/>
      <c r="E697" s="1680"/>
      <c r="F697" s="1680"/>
      <c r="G697" s="1680"/>
      <c r="H697" s="1680"/>
      <c r="I697" s="1680"/>
      <c r="J697" s="1680"/>
      <c r="K697" s="1680"/>
      <c r="L697" s="1680"/>
      <c r="M697" s="1680"/>
      <c r="N697" s="1680"/>
      <c r="O697" s="1680"/>
      <c r="P697" s="1680"/>
      <c r="Q697" s="1680"/>
      <c r="R697" s="1680"/>
      <c r="S697" s="1680"/>
      <c r="T697" s="1680"/>
      <c r="U697" s="1680"/>
      <c r="V697" s="1680"/>
      <c r="W697" s="1680"/>
      <c r="X697" s="1680"/>
      <c r="Y697" s="1680"/>
      <c r="Z697" s="1680"/>
      <c r="AA697" s="1680"/>
      <c r="AB697" s="1680"/>
      <c r="AC697" s="1680"/>
      <c r="AD697" s="1680"/>
      <c r="AE697" s="1680"/>
      <c r="AF697" s="1680"/>
      <c r="AG697" s="1680"/>
      <c r="AH697" s="1680"/>
      <c r="AI697" s="1680"/>
      <c r="AJ697" s="1680"/>
      <c r="AK697" s="1680"/>
      <c r="AL697" s="1680"/>
      <c r="AM697" s="1680"/>
      <c r="AN697" s="1680"/>
      <c r="AO697" s="1680"/>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439</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717</v>
      </c>
      <c r="B698" s="116"/>
      <c r="C698" s="116" t="s">
        <v>915</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440</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3"/>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441</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9" t="s">
        <v>58</v>
      </c>
      <c r="C700" s="1860"/>
      <c r="D700" s="1860"/>
      <c r="E700" s="1860"/>
      <c r="F700" s="1861"/>
      <c r="G700" s="1859" t="s">
        <v>283</v>
      </c>
      <c r="H700" s="1860"/>
      <c r="I700" s="1860"/>
      <c r="J700" s="1861"/>
      <c r="K700" s="2007" t="s">
        <v>2295</v>
      </c>
      <c r="L700" s="2008"/>
      <c r="M700" s="2008"/>
      <c r="N700" s="2009"/>
      <c r="O700" s="1859" t="s">
        <v>653</v>
      </c>
      <c r="P700" s="1860"/>
      <c r="Q700" s="1860"/>
      <c r="R700" s="1860"/>
      <c r="S700" s="1861"/>
      <c r="T700" s="1859" t="s">
        <v>284</v>
      </c>
      <c r="U700" s="1860"/>
      <c r="V700" s="1860"/>
      <c r="W700" s="1860"/>
      <c r="X700" s="1861"/>
      <c r="Y700" s="1859" t="s">
        <v>285</v>
      </c>
      <c r="Z700" s="1860"/>
      <c r="AA700" s="1860"/>
      <c r="AB700" s="1861"/>
      <c r="AC700" s="1859" t="s">
        <v>286</v>
      </c>
      <c r="AD700" s="1860"/>
      <c r="AE700" s="1860"/>
      <c r="AF700" s="1860"/>
      <c r="AG700" s="1861"/>
      <c r="AH700" s="1859" t="s">
        <v>2296</v>
      </c>
      <c r="AI700" s="1860"/>
      <c r="AJ700" s="1860"/>
      <c r="AK700" s="1860"/>
      <c r="AL700" s="1861"/>
      <c r="AM700" s="1859" t="s">
        <v>2297</v>
      </c>
      <c r="AN700" s="1860"/>
      <c r="AO700" s="1861"/>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442</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62"/>
      <c r="C701" s="1863"/>
      <c r="D701" s="1863"/>
      <c r="E701" s="1863"/>
      <c r="F701" s="1864"/>
      <c r="G701" s="1862"/>
      <c r="H701" s="1863"/>
      <c r="I701" s="1863"/>
      <c r="J701" s="1864"/>
      <c r="K701" s="2010"/>
      <c r="L701" s="2011"/>
      <c r="M701" s="2011"/>
      <c r="N701" s="2012"/>
      <c r="O701" s="1862"/>
      <c r="P701" s="1863"/>
      <c r="Q701" s="1863"/>
      <c r="R701" s="1863"/>
      <c r="S701" s="1864"/>
      <c r="T701" s="1862"/>
      <c r="U701" s="1863"/>
      <c r="V701" s="1863"/>
      <c r="W701" s="1863"/>
      <c r="X701" s="1864"/>
      <c r="Y701" s="1862"/>
      <c r="Z701" s="1863"/>
      <c r="AA701" s="1863"/>
      <c r="AB701" s="1864"/>
      <c r="AC701" s="1862"/>
      <c r="AD701" s="1863"/>
      <c r="AE701" s="1863"/>
      <c r="AF701" s="1863"/>
      <c r="AG701" s="1864"/>
      <c r="AH701" s="1862"/>
      <c r="AI701" s="1863"/>
      <c r="AJ701" s="1863"/>
      <c r="AK701" s="1863"/>
      <c r="AL701" s="1864"/>
      <c r="AM701" s="1862"/>
      <c r="AN701" s="1863"/>
      <c r="AO701" s="1864"/>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443</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62"/>
      <c r="C702" s="1863"/>
      <c r="D702" s="1863"/>
      <c r="E702" s="1863"/>
      <c r="F702" s="1864"/>
      <c r="G702" s="1862"/>
      <c r="H702" s="1863"/>
      <c r="I702" s="1863"/>
      <c r="J702" s="1864"/>
      <c r="K702" s="2010"/>
      <c r="L702" s="2011"/>
      <c r="M702" s="2011"/>
      <c r="N702" s="2012"/>
      <c r="O702" s="1862"/>
      <c r="P702" s="1863"/>
      <c r="Q702" s="1863"/>
      <c r="R702" s="1863"/>
      <c r="S702" s="1864"/>
      <c r="T702" s="1862"/>
      <c r="U702" s="1863"/>
      <c r="V702" s="1863"/>
      <c r="W702" s="1863"/>
      <c r="X702" s="1864"/>
      <c r="Y702" s="1862"/>
      <c r="Z702" s="1863"/>
      <c r="AA702" s="1863"/>
      <c r="AB702" s="1864"/>
      <c r="AC702" s="1862"/>
      <c r="AD702" s="1863"/>
      <c r="AE702" s="1863"/>
      <c r="AF702" s="1863"/>
      <c r="AG702" s="1864"/>
      <c r="AH702" s="1862"/>
      <c r="AI702" s="1863"/>
      <c r="AJ702" s="1863"/>
      <c r="AK702" s="1863"/>
      <c r="AL702" s="1864"/>
      <c r="AM702" s="1862"/>
      <c r="AN702" s="1863"/>
      <c r="AO702" s="1864"/>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444</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65"/>
      <c r="C703" s="1866"/>
      <c r="D703" s="1866"/>
      <c r="E703" s="1866"/>
      <c r="F703" s="1867"/>
      <c r="G703" s="1865"/>
      <c r="H703" s="1866"/>
      <c r="I703" s="1866"/>
      <c r="J703" s="1867"/>
      <c r="K703" s="2010"/>
      <c r="L703" s="2011"/>
      <c r="M703" s="2011"/>
      <c r="N703" s="2012"/>
      <c r="O703" s="1865"/>
      <c r="P703" s="1866"/>
      <c r="Q703" s="1866"/>
      <c r="R703" s="1866"/>
      <c r="S703" s="1867"/>
      <c r="T703" s="1865"/>
      <c r="U703" s="1866"/>
      <c r="V703" s="1866"/>
      <c r="W703" s="1866"/>
      <c r="X703" s="1867"/>
      <c r="Y703" s="1865"/>
      <c r="Z703" s="1866"/>
      <c r="AA703" s="1866"/>
      <c r="AB703" s="1867"/>
      <c r="AC703" s="1865"/>
      <c r="AD703" s="1866"/>
      <c r="AE703" s="1866"/>
      <c r="AF703" s="1866"/>
      <c r="AG703" s="1867"/>
      <c r="AH703" s="1865"/>
      <c r="AI703" s="1866"/>
      <c r="AJ703" s="1866"/>
      <c r="AK703" s="1866"/>
      <c r="AL703" s="1867"/>
      <c r="AM703" s="1865"/>
      <c r="AN703" s="1866"/>
      <c r="AO703" s="1867"/>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445</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8" t="s">
        <v>489</v>
      </c>
      <c r="C704" s="1649"/>
      <c r="D704" s="1649"/>
      <c r="E704" s="1649"/>
      <c r="F704" s="1650"/>
      <c r="G704" s="1737">
        <v>25</v>
      </c>
      <c r="H704" s="1738"/>
      <c r="I704" s="1738"/>
      <c r="J704" s="1739"/>
      <c r="K704" s="1871">
        <v>396</v>
      </c>
      <c r="L704" s="1872"/>
      <c r="M704" s="1872"/>
      <c r="N704" s="1873"/>
      <c r="O704" s="1874">
        <v>591</v>
      </c>
      <c r="P704" s="1875"/>
      <c r="Q704" s="1875"/>
      <c r="R704" s="1875"/>
      <c r="S704" s="1876"/>
      <c r="T704" s="1877">
        <f t="shared" ref="T704:T728" si="26">G704*O704</f>
        <v>14775</v>
      </c>
      <c r="U704" s="1878"/>
      <c r="V704" s="1878"/>
      <c r="W704" s="1878"/>
      <c r="X704" s="1879"/>
      <c r="Y704" s="1874">
        <v>0</v>
      </c>
      <c r="Z704" s="1875"/>
      <c r="AA704" s="1875"/>
      <c r="AB704" s="1876"/>
      <c r="AC704" s="1877">
        <f t="shared" ref="AC704:AC728" si="27">O704+Y704</f>
        <v>591</v>
      </c>
      <c r="AD704" s="1878"/>
      <c r="AE704" s="1878"/>
      <c r="AF704" s="1878"/>
      <c r="AG704" s="1879"/>
      <c r="AH704" s="1880">
        <v>0.3</v>
      </c>
      <c r="AI704" s="1881"/>
      <c r="AJ704" s="1881"/>
      <c r="AK704" s="1881"/>
      <c r="AL704" s="1882"/>
      <c r="AM704" s="2099">
        <f>IF($AH704&gt;0,($AC704/$BA687), " ")</f>
        <v>0.29969574036511154</v>
      </c>
      <c r="AN704" s="2100"/>
      <c r="AO704" s="210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446</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8" t="s">
        <v>489</v>
      </c>
      <c r="C705" s="1649"/>
      <c r="D705" s="1649"/>
      <c r="E705" s="1649"/>
      <c r="F705" s="1650"/>
      <c r="G705" s="1737">
        <v>14</v>
      </c>
      <c r="H705" s="1738"/>
      <c r="I705" s="1738"/>
      <c r="J705" s="1739"/>
      <c r="K705" s="1871">
        <v>396</v>
      </c>
      <c r="L705" s="1872"/>
      <c r="M705" s="1872"/>
      <c r="N705" s="1873"/>
      <c r="O705" s="1874">
        <v>750</v>
      </c>
      <c r="P705" s="1875"/>
      <c r="Q705" s="1875"/>
      <c r="R705" s="1875"/>
      <c r="S705" s="1876"/>
      <c r="T705" s="1877">
        <f t="shared" si="26"/>
        <v>10500</v>
      </c>
      <c r="U705" s="1878"/>
      <c r="V705" s="1878"/>
      <c r="W705" s="1878"/>
      <c r="X705" s="1879"/>
      <c r="Y705" s="1874">
        <v>39</v>
      </c>
      <c r="Z705" s="1875"/>
      <c r="AA705" s="1875"/>
      <c r="AB705" s="1876"/>
      <c r="AC705" s="1877">
        <f t="shared" si="27"/>
        <v>789</v>
      </c>
      <c r="AD705" s="1878"/>
      <c r="AE705" s="1878"/>
      <c r="AF705" s="1878"/>
      <c r="AG705" s="1879"/>
      <c r="AH705" s="1880">
        <v>0.4</v>
      </c>
      <c r="AI705" s="1881"/>
      <c r="AJ705" s="1881"/>
      <c r="AK705" s="1881"/>
      <c r="AL705" s="1882"/>
      <c r="AM705" s="2099">
        <f t="shared" ref="AM705:AM728" si="28">IF($AH705&gt;0,($AC705/$BA688), " ")</f>
        <v>0.40010141987829617</v>
      </c>
      <c r="AN705" s="2100"/>
      <c r="AO705" s="210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447</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8" t="s">
        <v>489</v>
      </c>
      <c r="C706" s="1649"/>
      <c r="D706" s="1649"/>
      <c r="E706" s="1649"/>
      <c r="F706" s="1650"/>
      <c r="G706" s="1737">
        <v>9</v>
      </c>
      <c r="H706" s="1738"/>
      <c r="I706" s="1738"/>
      <c r="J706" s="1739"/>
      <c r="K706" s="1871">
        <v>396</v>
      </c>
      <c r="L706" s="1872"/>
      <c r="M706" s="1872"/>
      <c r="N706" s="1873"/>
      <c r="O706" s="1874">
        <v>1144</v>
      </c>
      <c r="P706" s="1875"/>
      <c r="Q706" s="1875"/>
      <c r="R706" s="1875"/>
      <c r="S706" s="1876"/>
      <c r="T706" s="1877">
        <f t="shared" si="26"/>
        <v>10296</v>
      </c>
      <c r="U706" s="1878"/>
      <c r="V706" s="1878"/>
      <c r="W706" s="1878"/>
      <c r="X706" s="1879"/>
      <c r="Y706" s="1874">
        <v>39</v>
      </c>
      <c r="Z706" s="1875"/>
      <c r="AA706" s="1875"/>
      <c r="AB706" s="1876"/>
      <c r="AC706" s="1877">
        <f t="shared" si="27"/>
        <v>1183</v>
      </c>
      <c r="AD706" s="1878"/>
      <c r="AE706" s="1878"/>
      <c r="AF706" s="1878"/>
      <c r="AG706" s="1879"/>
      <c r="AH706" s="1880">
        <v>0.6</v>
      </c>
      <c r="AI706" s="1881"/>
      <c r="AJ706" s="1881"/>
      <c r="AK706" s="1881"/>
      <c r="AL706" s="1882"/>
      <c r="AM706" s="2099">
        <f t="shared" si="28"/>
        <v>0.59989858012170383</v>
      </c>
      <c r="AN706" s="2100"/>
      <c r="AO706" s="210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448</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648" t="s">
        <v>490</v>
      </c>
      <c r="C707" s="1649"/>
      <c r="D707" s="1649"/>
      <c r="E707" s="1649"/>
      <c r="F707" s="1650"/>
      <c r="G707" s="1737">
        <v>21</v>
      </c>
      <c r="H707" s="1738"/>
      <c r="I707" s="1738"/>
      <c r="J707" s="1739"/>
      <c r="K707" s="1871">
        <v>550</v>
      </c>
      <c r="L707" s="1872"/>
      <c r="M707" s="1872"/>
      <c r="N707" s="1873"/>
      <c r="O707" s="1874">
        <v>633</v>
      </c>
      <c r="P707" s="1875"/>
      <c r="Q707" s="1875"/>
      <c r="R707" s="1875"/>
      <c r="S707" s="1876"/>
      <c r="T707" s="1877">
        <f t="shared" si="26"/>
        <v>13293</v>
      </c>
      <c r="U707" s="1878"/>
      <c r="V707" s="1878"/>
      <c r="W707" s="1878"/>
      <c r="X707" s="1879"/>
      <c r="Y707" s="1874"/>
      <c r="Z707" s="1875"/>
      <c r="AA707" s="1875"/>
      <c r="AB707" s="1876"/>
      <c r="AC707" s="1877">
        <f t="shared" si="27"/>
        <v>633</v>
      </c>
      <c r="AD707" s="1878"/>
      <c r="AE707" s="1878"/>
      <c r="AF707" s="1878"/>
      <c r="AG707" s="1879"/>
      <c r="AH707" s="1880">
        <v>0.3</v>
      </c>
      <c r="AI707" s="1881"/>
      <c r="AJ707" s="1881"/>
      <c r="AK707" s="1881"/>
      <c r="AL707" s="1882"/>
      <c r="AM707" s="2099">
        <f t="shared" si="28"/>
        <v>0.29971590909090912</v>
      </c>
      <c r="AN707" s="2100"/>
      <c r="AO707" s="210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449</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648" t="s">
        <v>490</v>
      </c>
      <c r="C708" s="1649"/>
      <c r="D708" s="1649"/>
      <c r="E708" s="1649"/>
      <c r="F708" s="1650"/>
      <c r="G708" s="1737">
        <v>7</v>
      </c>
      <c r="H708" s="1738"/>
      <c r="I708" s="1738"/>
      <c r="J708" s="1739"/>
      <c r="K708" s="1871">
        <v>550</v>
      </c>
      <c r="L708" s="1872"/>
      <c r="M708" s="1872"/>
      <c r="N708" s="1873"/>
      <c r="O708" s="1874">
        <v>795</v>
      </c>
      <c r="P708" s="1875"/>
      <c r="Q708" s="1875"/>
      <c r="R708" s="1875"/>
      <c r="S708" s="1876"/>
      <c r="T708" s="1877">
        <f t="shared" si="26"/>
        <v>5565</v>
      </c>
      <c r="U708" s="1878"/>
      <c r="V708" s="1878"/>
      <c r="W708" s="1878"/>
      <c r="X708" s="1879"/>
      <c r="Y708" s="1874">
        <v>50</v>
      </c>
      <c r="Z708" s="1875"/>
      <c r="AA708" s="1875"/>
      <c r="AB708" s="1876"/>
      <c r="AC708" s="1877">
        <f t="shared" si="27"/>
        <v>845</v>
      </c>
      <c r="AD708" s="1878"/>
      <c r="AE708" s="1878"/>
      <c r="AF708" s="1878"/>
      <c r="AG708" s="1879"/>
      <c r="AH708" s="1880">
        <v>0.4</v>
      </c>
      <c r="AI708" s="1881"/>
      <c r="AJ708" s="1881"/>
      <c r="AK708" s="1881"/>
      <c r="AL708" s="1882"/>
      <c r="AM708" s="2099">
        <f t="shared" si="28"/>
        <v>0.40009469696969696</v>
      </c>
      <c r="AN708" s="2100"/>
      <c r="AO708" s="210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450</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648" t="s">
        <v>490</v>
      </c>
      <c r="C709" s="1649"/>
      <c r="D709" s="1649"/>
      <c r="E709" s="1649"/>
      <c r="F709" s="1650"/>
      <c r="G709" s="1737">
        <v>14</v>
      </c>
      <c r="H709" s="1738"/>
      <c r="I709" s="1738"/>
      <c r="J709" s="1739"/>
      <c r="K709" s="1871">
        <v>550</v>
      </c>
      <c r="L709" s="1872"/>
      <c r="M709" s="1872"/>
      <c r="N709" s="1873"/>
      <c r="O709" s="1874">
        <v>1217</v>
      </c>
      <c r="P709" s="1875"/>
      <c r="Q709" s="1875"/>
      <c r="R709" s="1875"/>
      <c r="S709" s="1876"/>
      <c r="T709" s="1877">
        <f t="shared" si="26"/>
        <v>17038</v>
      </c>
      <c r="U709" s="1878"/>
      <c r="V709" s="1878"/>
      <c r="W709" s="1878"/>
      <c r="X709" s="1879"/>
      <c r="Y709" s="1874">
        <v>50</v>
      </c>
      <c r="Z709" s="1875"/>
      <c r="AA709" s="1875"/>
      <c r="AB709" s="1876"/>
      <c r="AC709" s="1877">
        <f t="shared" si="27"/>
        <v>1267</v>
      </c>
      <c r="AD709" s="1878"/>
      <c r="AE709" s="1878"/>
      <c r="AF709" s="1878"/>
      <c r="AG709" s="1879"/>
      <c r="AH709" s="1880">
        <v>0.6</v>
      </c>
      <c r="AI709" s="1881"/>
      <c r="AJ709" s="1881"/>
      <c r="AK709" s="1881"/>
      <c r="AL709" s="1882"/>
      <c r="AM709" s="2099">
        <f t="shared" si="28"/>
        <v>0.59990530303030298</v>
      </c>
      <c r="AN709" s="2100"/>
      <c r="AO709" s="210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451</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648"/>
      <c r="C710" s="1649"/>
      <c r="D710" s="1649"/>
      <c r="E710" s="1649"/>
      <c r="F710" s="1650"/>
      <c r="G710" s="1737"/>
      <c r="H710" s="1738"/>
      <c r="I710" s="1738"/>
      <c r="J710" s="1739"/>
      <c r="K710" s="1871"/>
      <c r="L710" s="1872"/>
      <c r="M710" s="1872"/>
      <c r="N710" s="1873"/>
      <c r="O710" s="1874"/>
      <c r="P710" s="1875"/>
      <c r="Q710" s="1875"/>
      <c r="R710" s="1875"/>
      <c r="S710" s="1876"/>
      <c r="T710" s="1877">
        <f t="shared" si="26"/>
        <v>0</v>
      </c>
      <c r="U710" s="1878"/>
      <c r="V710" s="1878"/>
      <c r="W710" s="1878"/>
      <c r="X710" s="1879"/>
      <c r="Y710" s="1874"/>
      <c r="Z710" s="1875"/>
      <c r="AA710" s="1875"/>
      <c r="AB710" s="1876"/>
      <c r="AC710" s="1877">
        <f t="shared" si="27"/>
        <v>0</v>
      </c>
      <c r="AD710" s="1878"/>
      <c r="AE710" s="1878"/>
      <c r="AF710" s="1878"/>
      <c r="AG710" s="1879"/>
      <c r="AH710" s="1880"/>
      <c r="AI710" s="1881"/>
      <c r="AJ710" s="1881"/>
      <c r="AK710" s="1881"/>
      <c r="AL710" s="1882"/>
      <c r="AM710" s="2099" t="str">
        <f t="shared" si="28"/>
        <v xml:space="preserve"> </v>
      </c>
      <c r="AN710" s="2100"/>
      <c r="AO710" s="210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452</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648"/>
      <c r="C711" s="1649"/>
      <c r="D711" s="1649"/>
      <c r="E711" s="1649"/>
      <c r="F711" s="1650"/>
      <c r="G711" s="1737"/>
      <c r="H711" s="1738"/>
      <c r="I711" s="1738"/>
      <c r="J711" s="1739"/>
      <c r="K711" s="1871"/>
      <c r="L711" s="1872"/>
      <c r="M711" s="1872"/>
      <c r="N711" s="1873"/>
      <c r="O711" s="1874"/>
      <c r="P711" s="1875"/>
      <c r="Q711" s="1875"/>
      <c r="R711" s="1875"/>
      <c r="S711" s="1876"/>
      <c r="T711" s="1877">
        <f t="shared" si="26"/>
        <v>0</v>
      </c>
      <c r="U711" s="1878"/>
      <c r="V711" s="1878"/>
      <c r="W711" s="1878"/>
      <c r="X711" s="1879"/>
      <c r="Y711" s="1874"/>
      <c r="Z711" s="1875"/>
      <c r="AA711" s="1875"/>
      <c r="AB711" s="1876"/>
      <c r="AC711" s="1877">
        <f t="shared" si="27"/>
        <v>0</v>
      </c>
      <c r="AD711" s="1878"/>
      <c r="AE711" s="1878"/>
      <c r="AF711" s="1878"/>
      <c r="AG711" s="1879"/>
      <c r="AH711" s="1880"/>
      <c r="AI711" s="1881"/>
      <c r="AJ711" s="1881"/>
      <c r="AK711" s="1881"/>
      <c r="AL711" s="1882"/>
      <c r="AM711" s="2099" t="str">
        <f t="shared" si="28"/>
        <v xml:space="preserve"> </v>
      </c>
      <c r="AN711" s="2100"/>
      <c r="AO711" s="210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453</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648"/>
      <c r="C712" s="1649"/>
      <c r="D712" s="1649"/>
      <c r="E712" s="1649"/>
      <c r="F712" s="1650"/>
      <c r="G712" s="1737"/>
      <c r="H712" s="1738"/>
      <c r="I712" s="1738"/>
      <c r="J712" s="1739"/>
      <c r="K712" s="1871"/>
      <c r="L712" s="1872"/>
      <c r="M712" s="1872"/>
      <c r="N712" s="1873"/>
      <c r="O712" s="1874"/>
      <c r="P712" s="1875"/>
      <c r="Q712" s="1875"/>
      <c r="R712" s="1875"/>
      <c r="S712" s="1876"/>
      <c r="T712" s="1877">
        <f t="shared" si="26"/>
        <v>0</v>
      </c>
      <c r="U712" s="1878"/>
      <c r="V712" s="1878"/>
      <c r="W712" s="1878"/>
      <c r="X712" s="1879"/>
      <c r="Y712" s="1874"/>
      <c r="Z712" s="1875"/>
      <c r="AA712" s="1875"/>
      <c r="AB712" s="1876"/>
      <c r="AC712" s="1877">
        <f t="shared" si="27"/>
        <v>0</v>
      </c>
      <c r="AD712" s="1878"/>
      <c r="AE712" s="1878"/>
      <c r="AF712" s="1878"/>
      <c r="AG712" s="1879"/>
      <c r="AH712" s="1880"/>
      <c r="AI712" s="1881"/>
      <c r="AJ712" s="1881"/>
      <c r="AK712" s="1881"/>
      <c r="AL712" s="1882"/>
      <c r="AM712" s="2099" t="str">
        <f t="shared" si="28"/>
        <v xml:space="preserve"> </v>
      </c>
      <c r="AN712" s="2100"/>
      <c r="AO712" s="2101"/>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454</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8"/>
      <c r="C713" s="1649"/>
      <c r="D713" s="1649"/>
      <c r="E713" s="1649"/>
      <c r="F713" s="1650"/>
      <c r="G713" s="1737"/>
      <c r="H713" s="1738"/>
      <c r="I713" s="1738"/>
      <c r="J713" s="1739"/>
      <c r="K713" s="1871"/>
      <c r="L713" s="1872"/>
      <c r="M713" s="1872"/>
      <c r="N713" s="1873"/>
      <c r="O713" s="1874"/>
      <c r="P713" s="1875"/>
      <c r="Q713" s="1875"/>
      <c r="R713" s="1875"/>
      <c r="S713" s="1876"/>
      <c r="T713" s="1877">
        <f t="shared" si="26"/>
        <v>0</v>
      </c>
      <c r="U713" s="1878"/>
      <c r="V713" s="1878"/>
      <c r="W713" s="1878"/>
      <c r="X713" s="1879"/>
      <c r="Y713" s="1874"/>
      <c r="Z713" s="1875"/>
      <c r="AA713" s="1875"/>
      <c r="AB713" s="1876"/>
      <c r="AC713" s="1877">
        <f t="shared" si="27"/>
        <v>0</v>
      </c>
      <c r="AD713" s="1878"/>
      <c r="AE713" s="1878"/>
      <c r="AF713" s="1878"/>
      <c r="AG713" s="1879"/>
      <c r="AH713" s="1880"/>
      <c r="AI713" s="1881"/>
      <c r="AJ713" s="1881"/>
      <c r="AK713" s="1881"/>
      <c r="AL713" s="1882"/>
      <c r="AM713" s="2099" t="str">
        <f t="shared" si="28"/>
        <v xml:space="preserve"> </v>
      </c>
      <c r="AN713" s="2100"/>
      <c r="AO713" s="2101"/>
      <c r="BA713" s="72"/>
      <c r="BB713" s="72"/>
      <c r="BC713" s="72"/>
      <c r="BD713" s="72"/>
      <c r="BE713" s="149"/>
      <c r="BF713" s="147" t="s">
        <v>972</v>
      </c>
      <c r="BG713" s="719">
        <f>SUM(BG688:BG712)</f>
        <v>90</v>
      </c>
      <c r="BH713" s="720">
        <f>SUM(BH688:BH712)</f>
        <v>0.99999999999999989</v>
      </c>
      <c r="BI713" s="720">
        <f>SUM(BI688:BI712)</f>
        <v>0</v>
      </c>
      <c r="BJ713" s="72"/>
      <c r="BK713" s="72"/>
      <c r="BL713" s="72"/>
      <c r="BM713" s="72"/>
      <c r="BN713" s="72"/>
      <c r="BO713" s="72"/>
      <c r="BP713" s="908" t="s">
        <v>455</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8"/>
      <c r="C714" s="1649"/>
      <c r="D714" s="1649"/>
      <c r="E714" s="1649"/>
      <c r="F714" s="1650"/>
      <c r="G714" s="1737"/>
      <c r="H714" s="1738"/>
      <c r="I714" s="1738"/>
      <c r="J714" s="1739"/>
      <c r="K714" s="1871"/>
      <c r="L714" s="1872"/>
      <c r="M714" s="1872"/>
      <c r="N714" s="1873"/>
      <c r="O714" s="1874"/>
      <c r="P714" s="1875"/>
      <c r="Q714" s="1875"/>
      <c r="R714" s="1875"/>
      <c r="S714" s="1876"/>
      <c r="T714" s="1877">
        <f t="shared" si="26"/>
        <v>0</v>
      </c>
      <c r="U714" s="1878"/>
      <c r="V714" s="1878"/>
      <c r="W714" s="1878"/>
      <c r="X714" s="1879"/>
      <c r="Y714" s="1874"/>
      <c r="Z714" s="1875"/>
      <c r="AA714" s="1875"/>
      <c r="AB714" s="1876"/>
      <c r="AC714" s="1877">
        <f t="shared" si="27"/>
        <v>0</v>
      </c>
      <c r="AD714" s="1878"/>
      <c r="AE714" s="1878"/>
      <c r="AF714" s="1878"/>
      <c r="AG714" s="1879"/>
      <c r="AH714" s="1880"/>
      <c r="AI714" s="1881"/>
      <c r="AJ714" s="1881"/>
      <c r="AK714" s="1881"/>
      <c r="AL714" s="1882"/>
      <c r="AM714" s="2099" t="str">
        <f t="shared" si="28"/>
        <v xml:space="preserve"> </v>
      </c>
      <c r="AN714" s="2100"/>
      <c r="AO714" s="2101"/>
      <c r="BA714" s="72"/>
      <c r="BB714" s="72"/>
      <c r="BC714" s="72"/>
      <c r="BD714" s="72"/>
      <c r="BE714" s="72"/>
      <c r="BF714" s="72"/>
      <c r="BG714" s="72"/>
      <c r="BH714" s="72"/>
      <c r="BI714" s="72"/>
      <c r="BJ714" s="72"/>
      <c r="BK714" s="72"/>
      <c r="BL714" s="72"/>
      <c r="BM714" s="72"/>
      <c r="BN714" s="72"/>
      <c r="BO714" s="72"/>
      <c r="BP714" s="908" t="s">
        <v>456</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8"/>
      <c r="C715" s="1649"/>
      <c r="D715" s="1649"/>
      <c r="E715" s="1649"/>
      <c r="F715" s="1650"/>
      <c r="G715" s="1737"/>
      <c r="H715" s="1738"/>
      <c r="I715" s="1738"/>
      <c r="J715" s="1739"/>
      <c r="K715" s="1871"/>
      <c r="L715" s="1872"/>
      <c r="M715" s="1872"/>
      <c r="N715" s="1873"/>
      <c r="O715" s="1874"/>
      <c r="P715" s="1875"/>
      <c r="Q715" s="1875"/>
      <c r="R715" s="1875"/>
      <c r="S715" s="1876"/>
      <c r="T715" s="1877">
        <f t="shared" si="26"/>
        <v>0</v>
      </c>
      <c r="U715" s="1878"/>
      <c r="V715" s="1878"/>
      <c r="W715" s="1878"/>
      <c r="X715" s="1879"/>
      <c r="Y715" s="1874">
        <v>0</v>
      </c>
      <c r="Z715" s="1875"/>
      <c r="AA715" s="1875"/>
      <c r="AB715" s="1876"/>
      <c r="AC715" s="1877">
        <f t="shared" si="27"/>
        <v>0</v>
      </c>
      <c r="AD715" s="1878"/>
      <c r="AE715" s="1878"/>
      <c r="AF715" s="1878"/>
      <c r="AG715" s="1879"/>
      <c r="AH715" s="1880">
        <v>0</v>
      </c>
      <c r="AI715" s="1881"/>
      <c r="AJ715" s="1881"/>
      <c r="AK715" s="1881"/>
      <c r="AL715" s="1882"/>
      <c r="AM715" s="2099" t="str">
        <f t="shared" si="28"/>
        <v xml:space="preserve"> </v>
      </c>
      <c r="AN715" s="2100"/>
      <c r="AO715" s="2101"/>
      <c r="BA715" s="72"/>
      <c r="BB715" s="72"/>
      <c r="BC715" s="72"/>
      <c r="BD715" s="72"/>
      <c r="BE715" s="72"/>
      <c r="BF715" s="72"/>
      <c r="BG715" s="72"/>
      <c r="BH715" s="72"/>
      <c r="BI715" s="72"/>
      <c r="BJ715" s="72"/>
      <c r="BK715" s="72"/>
      <c r="BL715" s="72"/>
      <c r="BM715" s="72"/>
      <c r="BN715" s="72"/>
      <c r="BO715" s="72"/>
      <c r="BP715" s="908" t="s">
        <v>919</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648"/>
      <c r="C716" s="1649"/>
      <c r="D716" s="1649"/>
      <c r="E716" s="1649"/>
      <c r="F716" s="1650"/>
      <c r="G716" s="1737"/>
      <c r="H716" s="1738"/>
      <c r="I716" s="1738"/>
      <c r="J716" s="1739"/>
      <c r="K716" s="1871"/>
      <c r="L716" s="1872"/>
      <c r="M716" s="1872"/>
      <c r="N716" s="1873"/>
      <c r="O716" s="1874"/>
      <c r="P716" s="1875"/>
      <c r="Q716" s="1875"/>
      <c r="R716" s="1875"/>
      <c r="S716" s="1876"/>
      <c r="T716" s="1877">
        <f t="shared" si="26"/>
        <v>0</v>
      </c>
      <c r="U716" s="1878"/>
      <c r="V716" s="1878"/>
      <c r="W716" s="1878"/>
      <c r="X716" s="1879"/>
      <c r="Y716" s="1874">
        <v>0</v>
      </c>
      <c r="Z716" s="1875"/>
      <c r="AA716" s="1875"/>
      <c r="AB716" s="1876"/>
      <c r="AC716" s="1877">
        <f t="shared" si="27"/>
        <v>0</v>
      </c>
      <c r="AD716" s="1878"/>
      <c r="AE716" s="1878"/>
      <c r="AF716" s="1878"/>
      <c r="AG716" s="1879"/>
      <c r="AH716" s="1880">
        <v>0</v>
      </c>
      <c r="AI716" s="1881"/>
      <c r="AJ716" s="1881"/>
      <c r="AK716" s="1881"/>
      <c r="AL716" s="1882"/>
      <c r="AM716" s="2099" t="str">
        <f t="shared" si="28"/>
        <v xml:space="preserve"> </v>
      </c>
      <c r="AN716" s="2100"/>
      <c r="AO716" s="2101"/>
      <c r="BA716" s="72"/>
      <c r="BB716" s="72"/>
      <c r="BC716" s="72"/>
      <c r="BD716" s="72"/>
      <c r="BE716" s="72"/>
      <c r="BF716" s="72"/>
      <c r="BG716" s="72"/>
      <c r="BH716" s="72"/>
      <c r="BI716" s="72"/>
      <c r="BJ716" s="72"/>
      <c r="BK716" s="72"/>
      <c r="BL716" s="72"/>
      <c r="BM716" s="72"/>
      <c r="BN716" s="72"/>
      <c r="BO716" s="72"/>
      <c r="BP716" s="908" t="s">
        <v>920</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648"/>
      <c r="C717" s="1649"/>
      <c r="D717" s="1649"/>
      <c r="E717" s="1649"/>
      <c r="F717" s="1650"/>
      <c r="G717" s="1737"/>
      <c r="H717" s="1738"/>
      <c r="I717" s="1738"/>
      <c r="J717" s="1739"/>
      <c r="K717" s="1871"/>
      <c r="L717" s="1872"/>
      <c r="M717" s="1872"/>
      <c r="N717" s="1873"/>
      <c r="O717" s="1874"/>
      <c r="P717" s="1875"/>
      <c r="Q717" s="1875"/>
      <c r="R717" s="1875"/>
      <c r="S717" s="1876"/>
      <c r="T717" s="1877">
        <f t="shared" si="26"/>
        <v>0</v>
      </c>
      <c r="U717" s="1878"/>
      <c r="V717" s="1878"/>
      <c r="W717" s="1878"/>
      <c r="X717" s="1879"/>
      <c r="Y717" s="1874">
        <v>0</v>
      </c>
      <c r="Z717" s="1875"/>
      <c r="AA717" s="1875"/>
      <c r="AB717" s="1876"/>
      <c r="AC717" s="1877">
        <f t="shared" si="27"/>
        <v>0</v>
      </c>
      <c r="AD717" s="1878"/>
      <c r="AE717" s="1878"/>
      <c r="AF717" s="1878"/>
      <c r="AG717" s="1879"/>
      <c r="AH717" s="1880">
        <v>0</v>
      </c>
      <c r="AI717" s="1881"/>
      <c r="AJ717" s="1881"/>
      <c r="AK717" s="1881"/>
      <c r="AL717" s="1882"/>
      <c r="AM717" s="2099" t="str">
        <f t="shared" si="28"/>
        <v xml:space="preserve"> </v>
      </c>
      <c r="AN717" s="2100"/>
      <c r="AO717" s="2101"/>
      <c r="BA717" s="72"/>
      <c r="BB717" s="72"/>
      <c r="BC717" s="72"/>
      <c r="BD717" s="72"/>
      <c r="BE717" s="72"/>
      <c r="BF717" s="72"/>
      <c r="BG717" s="1454" t="s">
        <v>2298</v>
      </c>
      <c r="BH717" s="1455"/>
      <c r="BI717" s="1455"/>
      <c r="BJ717" s="72"/>
      <c r="BK717" s="72"/>
      <c r="BL717" s="72"/>
      <c r="BM717" s="72"/>
      <c r="BN717" s="72"/>
      <c r="BO717" s="72"/>
      <c r="BP717" s="908" t="s">
        <v>921</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648"/>
      <c r="C718" s="1649"/>
      <c r="D718" s="1649"/>
      <c r="E718" s="1649"/>
      <c r="F718" s="1650"/>
      <c r="G718" s="1737"/>
      <c r="H718" s="1738"/>
      <c r="I718" s="1738"/>
      <c r="J718" s="1739"/>
      <c r="K718" s="1871"/>
      <c r="L718" s="1872"/>
      <c r="M718" s="1872"/>
      <c r="N718" s="1873"/>
      <c r="O718" s="1874"/>
      <c r="P718" s="1875"/>
      <c r="Q718" s="1875"/>
      <c r="R718" s="1875"/>
      <c r="S718" s="1876"/>
      <c r="T718" s="1877">
        <f t="shared" si="26"/>
        <v>0</v>
      </c>
      <c r="U718" s="1878"/>
      <c r="V718" s="1878"/>
      <c r="W718" s="1878"/>
      <c r="X718" s="1879"/>
      <c r="Y718" s="1874">
        <v>0</v>
      </c>
      <c r="Z718" s="1875"/>
      <c r="AA718" s="1875"/>
      <c r="AB718" s="1876"/>
      <c r="AC718" s="1877">
        <f t="shared" si="27"/>
        <v>0</v>
      </c>
      <c r="AD718" s="1878"/>
      <c r="AE718" s="1878"/>
      <c r="AF718" s="1878"/>
      <c r="AG718" s="1879"/>
      <c r="AH718" s="1880">
        <v>0</v>
      </c>
      <c r="AI718" s="1881"/>
      <c r="AJ718" s="1881"/>
      <c r="AK718" s="1881"/>
      <c r="AL718" s="1882"/>
      <c r="AM718" s="2099" t="str">
        <f t="shared" si="28"/>
        <v xml:space="preserve"> </v>
      </c>
      <c r="AN718" s="2100"/>
      <c r="AO718" s="2101"/>
      <c r="BA718" s="72"/>
      <c r="BB718" s="72"/>
      <c r="BC718" s="72"/>
      <c r="BD718" s="72"/>
      <c r="BE718" s="72"/>
      <c r="BF718" s="72"/>
      <c r="BG718" s="1456" t="s">
        <v>1257</v>
      </c>
      <c r="BH718" s="1457" t="s">
        <v>1258</v>
      </c>
      <c r="BI718" s="1458" t="s">
        <v>1259</v>
      </c>
      <c r="BJ718" s="72"/>
      <c r="BK718" s="72"/>
      <c r="BL718" s="72"/>
      <c r="BM718" s="72"/>
      <c r="BN718" s="72"/>
      <c r="BO718" s="72"/>
      <c r="BP718" s="908" t="s">
        <v>922</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648"/>
      <c r="C719" s="1649"/>
      <c r="D719" s="1649"/>
      <c r="E719" s="1649"/>
      <c r="F719" s="1650"/>
      <c r="G719" s="1737"/>
      <c r="H719" s="1738"/>
      <c r="I719" s="1738"/>
      <c r="J719" s="1739"/>
      <c r="K719" s="1871"/>
      <c r="L719" s="1872"/>
      <c r="M719" s="1872"/>
      <c r="N719" s="1873"/>
      <c r="O719" s="1874"/>
      <c r="P719" s="1875"/>
      <c r="Q719" s="1875"/>
      <c r="R719" s="1875"/>
      <c r="S719" s="1876"/>
      <c r="T719" s="1877">
        <f t="shared" si="26"/>
        <v>0</v>
      </c>
      <c r="U719" s="1878"/>
      <c r="V719" s="1878"/>
      <c r="W719" s="1878"/>
      <c r="X719" s="1879"/>
      <c r="Y719" s="1874">
        <v>0</v>
      </c>
      <c r="Z719" s="1875"/>
      <c r="AA719" s="1875"/>
      <c r="AB719" s="1876"/>
      <c r="AC719" s="1877">
        <f t="shared" si="27"/>
        <v>0</v>
      </c>
      <c r="AD719" s="1878"/>
      <c r="AE719" s="1878"/>
      <c r="AF719" s="1878"/>
      <c r="AG719" s="1879"/>
      <c r="AH719" s="1880">
        <v>0</v>
      </c>
      <c r="AI719" s="1881"/>
      <c r="AJ719" s="1881"/>
      <c r="AK719" s="1881"/>
      <c r="AL719" s="1882"/>
      <c r="AM719" s="2099" t="str">
        <f t="shared" si="28"/>
        <v xml:space="preserve"> </v>
      </c>
      <c r="AN719" s="2100"/>
      <c r="AO719" s="2101"/>
      <c r="BA719" s="72"/>
      <c r="BB719" s="72"/>
      <c r="BC719" s="72"/>
      <c r="BD719" s="72"/>
      <c r="BE719" s="72"/>
      <c r="BF719" s="72"/>
      <c r="BG719" s="1459">
        <f>G704</f>
        <v>25</v>
      </c>
      <c r="BH719" s="1463">
        <f>BG719/$BG$744</f>
        <v>0.27777777777777779</v>
      </c>
      <c r="BI719" s="1464">
        <f>IF(BH719=0," ",BH719*AM704)</f>
        <v>8.3248816768086542E-2</v>
      </c>
      <c r="BJ719" s="72"/>
      <c r="BK719" s="72"/>
      <c r="BL719" s="72"/>
      <c r="BM719" s="72"/>
      <c r="BN719" s="72"/>
      <c r="BO719" s="72"/>
      <c r="BP719" s="908" t="s">
        <v>119</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648"/>
      <c r="C720" s="1649"/>
      <c r="D720" s="1649"/>
      <c r="E720" s="1649"/>
      <c r="F720" s="1650"/>
      <c r="G720" s="1737"/>
      <c r="H720" s="1738"/>
      <c r="I720" s="1738"/>
      <c r="J720" s="1739"/>
      <c r="K720" s="1871"/>
      <c r="L720" s="1872"/>
      <c r="M720" s="1872"/>
      <c r="N720" s="1873"/>
      <c r="O720" s="1874"/>
      <c r="P720" s="1875"/>
      <c r="Q720" s="1875"/>
      <c r="R720" s="1875"/>
      <c r="S720" s="1876"/>
      <c r="T720" s="1877">
        <f t="shared" si="26"/>
        <v>0</v>
      </c>
      <c r="U720" s="1878"/>
      <c r="V720" s="1878"/>
      <c r="W720" s="1878"/>
      <c r="X720" s="1879"/>
      <c r="Y720" s="1874">
        <v>0</v>
      </c>
      <c r="Z720" s="1875"/>
      <c r="AA720" s="1875"/>
      <c r="AB720" s="1876"/>
      <c r="AC720" s="1877">
        <f t="shared" si="27"/>
        <v>0</v>
      </c>
      <c r="AD720" s="1878"/>
      <c r="AE720" s="1878"/>
      <c r="AF720" s="1878"/>
      <c r="AG720" s="1879"/>
      <c r="AH720" s="1880">
        <v>0</v>
      </c>
      <c r="AI720" s="1881"/>
      <c r="AJ720" s="1881"/>
      <c r="AK720" s="1881"/>
      <c r="AL720" s="1882"/>
      <c r="AM720" s="2099" t="str">
        <f t="shared" si="28"/>
        <v xml:space="preserve"> </v>
      </c>
      <c r="AN720" s="2100"/>
      <c r="AO720" s="2101"/>
      <c r="BA720" s="72"/>
      <c r="BB720" s="72"/>
      <c r="BC720" s="72"/>
      <c r="BD720" s="72"/>
      <c r="BE720" s="72"/>
      <c r="BF720" s="72"/>
      <c r="BG720" s="1459">
        <f t="shared" ref="BG720:BG743" si="29">G705</f>
        <v>14</v>
      </c>
      <c r="BH720" s="1463">
        <f t="shared" ref="BH720:BH743" si="30">BG720/$BG$744</f>
        <v>0.15555555555555556</v>
      </c>
      <c r="BI720" s="1464">
        <f t="shared" ref="BI720:BI743" si="31">IF(BH720=0," ",BH720*AM705)</f>
        <v>6.2237998647734959E-2</v>
      </c>
      <c r="BJ720" s="72"/>
      <c r="BK720" s="72"/>
      <c r="BL720" s="72"/>
      <c r="BM720" s="72"/>
      <c r="BN720" s="72"/>
      <c r="BO720" s="72"/>
      <c r="BP720" s="908" t="s">
        <v>120</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648"/>
      <c r="C721" s="1649"/>
      <c r="D721" s="1649"/>
      <c r="E721" s="1649"/>
      <c r="F721" s="1650"/>
      <c r="G721" s="1737"/>
      <c r="H721" s="1738"/>
      <c r="I721" s="1738"/>
      <c r="J721" s="1739"/>
      <c r="K721" s="1871"/>
      <c r="L721" s="1872"/>
      <c r="M721" s="1872"/>
      <c r="N721" s="1873"/>
      <c r="O721" s="1874"/>
      <c r="P721" s="1875"/>
      <c r="Q721" s="1875"/>
      <c r="R721" s="1875"/>
      <c r="S721" s="1876"/>
      <c r="T721" s="1877">
        <f t="shared" si="26"/>
        <v>0</v>
      </c>
      <c r="U721" s="1878"/>
      <c r="V721" s="1878"/>
      <c r="W721" s="1878"/>
      <c r="X721" s="1879"/>
      <c r="Y721" s="1874">
        <v>0</v>
      </c>
      <c r="Z721" s="1875"/>
      <c r="AA721" s="1875"/>
      <c r="AB721" s="1876"/>
      <c r="AC721" s="1877">
        <f t="shared" si="27"/>
        <v>0</v>
      </c>
      <c r="AD721" s="1878"/>
      <c r="AE721" s="1878"/>
      <c r="AF721" s="1878"/>
      <c r="AG721" s="1879"/>
      <c r="AH721" s="1880">
        <v>0</v>
      </c>
      <c r="AI721" s="1881"/>
      <c r="AJ721" s="1881"/>
      <c r="AK721" s="1881"/>
      <c r="AL721" s="1882"/>
      <c r="AM721" s="2099" t="str">
        <f t="shared" si="28"/>
        <v xml:space="preserve"> </v>
      </c>
      <c r="AN721" s="2100"/>
      <c r="AO721" s="2101"/>
      <c r="BA721" s="75"/>
      <c r="BB721" s="75"/>
      <c r="BC721" s="75"/>
      <c r="BD721" s="75"/>
      <c r="BE721" s="75"/>
      <c r="BF721" s="75"/>
      <c r="BG721" s="1459">
        <f t="shared" si="29"/>
        <v>9</v>
      </c>
      <c r="BH721" s="1463">
        <f t="shared" si="30"/>
        <v>0.1</v>
      </c>
      <c r="BI721" s="1464">
        <f t="shared" si="31"/>
        <v>5.9989858012170383E-2</v>
      </c>
      <c r="BJ721" s="75"/>
      <c r="BK721" s="75"/>
      <c r="BL721" s="75"/>
      <c r="BM721" s="75"/>
      <c r="BN721" s="75"/>
      <c r="BO721" s="75"/>
      <c r="BP721" s="908" t="s">
        <v>121</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648"/>
      <c r="C722" s="1649"/>
      <c r="D722" s="1649"/>
      <c r="E722" s="1649"/>
      <c r="F722" s="1650"/>
      <c r="G722" s="1737"/>
      <c r="H722" s="1738"/>
      <c r="I722" s="1738"/>
      <c r="J722" s="1739"/>
      <c r="K722" s="1871"/>
      <c r="L722" s="1872"/>
      <c r="M722" s="1872"/>
      <c r="N722" s="1873"/>
      <c r="O722" s="1874"/>
      <c r="P722" s="1875"/>
      <c r="Q722" s="1875"/>
      <c r="R722" s="1875"/>
      <c r="S722" s="1876"/>
      <c r="T722" s="1877">
        <f t="shared" si="26"/>
        <v>0</v>
      </c>
      <c r="U722" s="1878"/>
      <c r="V722" s="1878"/>
      <c r="W722" s="1878"/>
      <c r="X722" s="1879"/>
      <c r="Y722" s="1874">
        <v>0</v>
      </c>
      <c r="Z722" s="1875"/>
      <c r="AA722" s="1875"/>
      <c r="AB722" s="1876"/>
      <c r="AC722" s="1877">
        <f t="shared" si="27"/>
        <v>0</v>
      </c>
      <c r="AD722" s="1878"/>
      <c r="AE722" s="1878"/>
      <c r="AF722" s="1878"/>
      <c r="AG722" s="1879"/>
      <c r="AH722" s="1880">
        <v>0</v>
      </c>
      <c r="AI722" s="1881"/>
      <c r="AJ722" s="1881"/>
      <c r="AK722" s="1881"/>
      <c r="AL722" s="1882"/>
      <c r="AM722" s="2099" t="str">
        <f t="shared" si="28"/>
        <v xml:space="preserve"> </v>
      </c>
      <c r="AN722" s="2100"/>
      <c r="AO722" s="2101"/>
      <c r="BA722" s="75"/>
      <c r="BB722" s="75"/>
      <c r="BC722" s="75"/>
      <c r="BD722" s="75"/>
      <c r="BE722" s="75"/>
      <c r="BF722" s="75"/>
      <c r="BG722" s="1459">
        <f t="shared" si="29"/>
        <v>21</v>
      </c>
      <c r="BH722" s="1463">
        <f t="shared" si="30"/>
        <v>0.23333333333333334</v>
      </c>
      <c r="BI722" s="1464">
        <f t="shared" si="31"/>
        <v>6.9933712121212133E-2</v>
      </c>
      <c r="BJ722" s="75"/>
      <c r="BK722" s="75"/>
      <c r="BL722" s="75"/>
      <c r="BM722" s="75"/>
      <c r="BN722" s="75"/>
      <c r="BO722" s="75"/>
      <c r="BP722" s="908" t="s">
        <v>122</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648"/>
      <c r="C723" s="1649"/>
      <c r="D723" s="1649"/>
      <c r="E723" s="1649"/>
      <c r="F723" s="1650"/>
      <c r="G723" s="1737"/>
      <c r="H723" s="1738"/>
      <c r="I723" s="1738"/>
      <c r="J723" s="1739"/>
      <c r="K723" s="1871"/>
      <c r="L723" s="1872"/>
      <c r="M723" s="1872"/>
      <c r="N723" s="1873"/>
      <c r="O723" s="1874"/>
      <c r="P723" s="1875"/>
      <c r="Q723" s="1875"/>
      <c r="R723" s="1875"/>
      <c r="S723" s="1876"/>
      <c r="T723" s="1877">
        <f t="shared" si="26"/>
        <v>0</v>
      </c>
      <c r="U723" s="1878"/>
      <c r="V723" s="1878"/>
      <c r="W723" s="1878"/>
      <c r="X723" s="1879"/>
      <c r="Y723" s="1874">
        <v>0</v>
      </c>
      <c r="Z723" s="1875"/>
      <c r="AA723" s="1875"/>
      <c r="AB723" s="1876"/>
      <c r="AC723" s="1877">
        <f t="shared" si="27"/>
        <v>0</v>
      </c>
      <c r="AD723" s="1878"/>
      <c r="AE723" s="1878"/>
      <c r="AF723" s="1878"/>
      <c r="AG723" s="1879"/>
      <c r="AH723" s="1880">
        <v>0</v>
      </c>
      <c r="AI723" s="1881"/>
      <c r="AJ723" s="1881"/>
      <c r="AK723" s="1881"/>
      <c r="AL723" s="1882"/>
      <c r="AM723" s="2099" t="str">
        <f t="shared" si="28"/>
        <v xml:space="preserve"> </v>
      </c>
      <c r="AN723" s="2100"/>
      <c r="AO723" s="2101"/>
      <c r="BA723" s="75"/>
      <c r="BB723" s="75"/>
      <c r="BC723" s="75"/>
      <c r="BD723" s="75"/>
      <c r="BE723" s="75"/>
      <c r="BF723" s="75"/>
      <c r="BG723" s="1459">
        <f t="shared" si="29"/>
        <v>7</v>
      </c>
      <c r="BH723" s="1463">
        <f t="shared" si="30"/>
        <v>7.7777777777777779E-2</v>
      </c>
      <c r="BI723" s="1464">
        <f t="shared" si="31"/>
        <v>3.1118476430976431E-2</v>
      </c>
      <c r="BJ723" s="75"/>
      <c r="BK723" s="75"/>
      <c r="BL723" s="75"/>
      <c r="BM723" s="75"/>
      <c r="BN723" s="75"/>
      <c r="BO723" s="75"/>
      <c r="BP723" s="908" t="s">
        <v>123</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648"/>
      <c r="C724" s="1649"/>
      <c r="D724" s="1649"/>
      <c r="E724" s="1649"/>
      <c r="F724" s="1650"/>
      <c r="G724" s="1737"/>
      <c r="H724" s="1738"/>
      <c r="I724" s="1738"/>
      <c r="J724" s="1739"/>
      <c r="K724" s="1871"/>
      <c r="L724" s="1872"/>
      <c r="M724" s="1872"/>
      <c r="N724" s="1873"/>
      <c r="O724" s="1874"/>
      <c r="P724" s="1875"/>
      <c r="Q724" s="1875"/>
      <c r="R724" s="1875"/>
      <c r="S724" s="1876"/>
      <c r="T724" s="1877">
        <f t="shared" si="26"/>
        <v>0</v>
      </c>
      <c r="U724" s="1878"/>
      <c r="V724" s="1878"/>
      <c r="W724" s="1878"/>
      <c r="X724" s="1879"/>
      <c r="Y724" s="1874">
        <v>0</v>
      </c>
      <c r="Z724" s="1875"/>
      <c r="AA724" s="1875"/>
      <c r="AB724" s="1876"/>
      <c r="AC724" s="1877">
        <f t="shared" si="27"/>
        <v>0</v>
      </c>
      <c r="AD724" s="1878"/>
      <c r="AE724" s="1878"/>
      <c r="AF724" s="1878"/>
      <c r="AG724" s="1879"/>
      <c r="AH724" s="1880">
        <v>0</v>
      </c>
      <c r="AI724" s="1881"/>
      <c r="AJ724" s="1881"/>
      <c r="AK724" s="1881"/>
      <c r="AL724" s="1882"/>
      <c r="AM724" s="2099" t="str">
        <f t="shared" si="28"/>
        <v xml:space="preserve"> </v>
      </c>
      <c r="AN724" s="2100"/>
      <c r="AO724" s="2101"/>
      <c r="BA724" s="75"/>
      <c r="BB724" s="75"/>
      <c r="BC724" s="75"/>
      <c r="BD724" s="75"/>
      <c r="BE724" s="75"/>
      <c r="BF724" s="75"/>
      <c r="BG724" s="1459">
        <f t="shared" si="29"/>
        <v>14</v>
      </c>
      <c r="BH724" s="1463">
        <f t="shared" si="30"/>
        <v>0.15555555555555556</v>
      </c>
      <c r="BI724" s="1464">
        <f t="shared" si="31"/>
        <v>9.331860269360269E-2</v>
      </c>
      <c r="BJ724" s="75"/>
      <c r="BK724" s="75"/>
      <c r="BL724" s="75"/>
      <c r="BM724" s="75"/>
      <c r="BN724" s="75"/>
      <c r="BO724" s="75"/>
      <c r="BP724" s="908" t="s">
        <v>124</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648"/>
      <c r="C725" s="1649"/>
      <c r="D725" s="1649"/>
      <c r="E725" s="1649"/>
      <c r="F725" s="1650"/>
      <c r="G725" s="1737"/>
      <c r="H725" s="1738"/>
      <c r="I725" s="1738"/>
      <c r="J725" s="1739"/>
      <c r="K725" s="1871"/>
      <c r="L725" s="1872"/>
      <c r="M725" s="1872"/>
      <c r="N725" s="1873"/>
      <c r="O725" s="1874"/>
      <c r="P725" s="1875"/>
      <c r="Q725" s="1875"/>
      <c r="R725" s="1875"/>
      <c r="S725" s="1876"/>
      <c r="T725" s="1877">
        <f t="shared" si="26"/>
        <v>0</v>
      </c>
      <c r="U725" s="1878"/>
      <c r="V725" s="1878"/>
      <c r="W725" s="1878"/>
      <c r="X725" s="1879"/>
      <c r="Y725" s="1874">
        <v>0</v>
      </c>
      <c r="Z725" s="1875"/>
      <c r="AA725" s="1875"/>
      <c r="AB725" s="1876"/>
      <c r="AC725" s="1877">
        <f t="shared" si="27"/>
        <v>0</v>
      </c>
      <c r="AD725" s="1878"/>
      <c r="AE725" s="1878"/>
      <c r="AF725" s="1878"/>
      <c r="AG725" s="1879"/>
      <c r="AH725" s="1880">
        <v>0</v>
      </c>
      <c r="AI725" s="1881"/>
      <c r="AJ725" s="1881"/>
      <c r="AK725" s="1881"/>
      <c r="AL725" s="1882"/>
      <c r="AM725" s="2099" t="str">
        <f t="shared" si="28"/>
        <v xml:space="preserve"> </v>
      </c>
      <c r="AN725" s="2100"/>
      <c r="AO725" s="2101"/>
      <c r="BA725" s="75"/>
      <c r="BB725" s="75"/>
      <c r="BC725" s="75"/>
      <c r="BD725" s="75"/>
      <c r="BE725" s="75"/>
      <c r="BF725" s="75"/>
      <c r="BG725" s="1459">
        <f t="shared" si="29"/>
        <v>0</v>
      </c>
      <c r="BH725" s="1463">
        <f t="shared" si="30"/>
        <v>0</v>
      </c>
      <c r="BI725" s="1464" t="str">
        <f t="shared" si="31"/>
        <v xml:space="preserve"> </v>
      </c>
      <c r="BJ725" s="75"/>
      <c r="BK725" s="75"/>
      <c r="BL725" s="75"/>
      <c r="BM725" s="75"/>
      <c r="BN725" s="75"/>
      <c r="BO725" s="75"/>
      <c r="BP725" s="908" t="s">
        <v>125</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648"/>
      <c r="C726" s="1649"/>
      <c r="D726" s="1649"/>
      <c r="E726" s="1649"/>
      <c r="F726" s="1650"/>
      <c r="G726" s="1737"/>
      <c r="H726" s="1738"/>
      <c r="I726" s="1738"/>
      <c r="J726" s="1739"/>
      <c r="K726" s="1871"/>
      <c r="L726" s="1872"/>
      <c r="M726" s="1872"/>
      <c r="N726" s="1873"/>
      <c r="O726" s="1874"/>
      <c r="P726" s="1875"/>
      <c r="Q726" s="1875"/>
      <c r="R726" s="1875"/>
      <c r="S726" s="1876"/>
      <c r="T726" s="1877">
        <f t="shared" si="26"/>
        <v>0</v>
      </c>
      <c r="U726" s="1878"/>
      <c r="V726" s="1878"/>
      <c r="W726" s="1878"/>
      <c r="X726" s="1879"/>
      <c r="Y726" s="1874">
        <v>0</v>
      </c>
      <c r="Z726" s="1875"/>
      <c r="AA726" s="1875"/>
      <c r="AB726" s="1876"/>
      <c r="AC726" s="1877">
        <f t="shared" si="27"/>
        <v>0</v>
      </c>
      <c r="AD726" s="1878"/>
      <c r="AE726" s="1878"/>
      <c r="AF726" s="1878"/>
      <c r="AG726" s="1879"/>
      <c r="AH726" s="1880">
        <v>0</v>
      </c>
      <c r="AI726" s="1881"/>
      <c r="AJ726" s="1881"/>
      <c r="AK726" s="1881"/>
      <c r="AL726" s="1882"/>
      <c r="AM726" s="2099" t="str">
        <f t="shared" si="28"/>
        <v xml:space="preserve"> </v>
      </c>
      <c r="AN726" s="2100"/>
      <c r="AO726" s="2101"/>
      <c r="BA726" s="62"/>
      <c r="BB726" s="326"/>
      <c r="BC726" s="326"/>
      <c r="BD726" s="326"/>
      <c r="BE726" s="807"/>
      <c r="BF726" s="807"/>
      <c r="BG726" s="1459">
        <f t="shared" si="29"/>
        <v>0</v>
      </c>
      <c r="BH726" s="1463">
        <f t="shared" si="30"/>
        <v>0</v>
      </c>
      <c r="BI726" s="1464" t="str">
        <f t="shared" si="31"/>
        <v xml:space="preserve"> </v>
      </c>
      <c r="BJ726" s="75"/>
      <c r="BK726" s="75"/>
      <c r="BL726" s="75"/>
      <c r="BM726" s="75"/>
      <c r="BN726" s="75"/>
      <c r="BO726" s="75"/>
      <c r="BP726" s="908" t="s">
        <v>126</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648"/>
      <c r="C727" s="1649"/>
      <c r="D727" s="1649"/>
      <c r="E727" s="1649"/>
      <c r="F727" s="1650"/>
      <c r="G727" s="1737"/>
      <c r="H727" s="1738"/>
      <c r="I727" s="1738"/>
      <c r="J727" s="1739"/>
      <c r="K727" s="1871"/>
      <c r="L727" s="1872"/>
      <c r="M727" s="1872"/>
      <c r="N727" s="1873"/>
      <c r="O727" s="1874"/>
      <c r="P727" s="1875"/>
      <c r="Q727" s="1875"/>
      <c r="R727" s="1875"/>
      <c r="S727" s="1876"/>
      <c r="T727" s="1877">
        <f t="shared" si="26"/>
        <v>0</v>
      </c>
      <c r="U727" s="1878"/>
      <c r="V727" s="1878"/>
      <c r="W727" s="1878"/>
      <c r="X727" s="1879"/>
      <c r="Y727" s="1874">
        <v>0</v>
      </c>
      <c r="Z727" s="1875"/>
      <c r="AA727" s="1875"/>
      <c r="AB727" s="1876"/>
      <c r="AC727" s="1877">
        <f t="shared" si="27"/>
        <v>0</v>
      </c>
      <c r="AD727" s="1878"/>
      <c r="AE727" s="1878"/>
      <c r="AF727" s="1878"/>
      <c r="AG727" s="1879"/>
      <c r="AH727" s="1880">
        <v>0</v>
      </c>
      <c r="AI727" s="1881"/>
      <c r="AJ727" s="1881"/>
      <c r="AK727" s="1881"/>
      <c r="AL727" s="1882"/>
      <c r="AM727" s="2099" t="str">
        <f t="shared" si="28"/>
        <v xml:space="preserve"> </v>
      </c>
      <c r="AN727" s="2100"/>
      <c r="AO727" s="2101"/>
      <c r="BA727" s="326"/>
      <c r="BB727" s="326"/>
      <c r="BC727" s="326"/>
      <c r="BD727" s="326"/>
      <c r="BE727" s="807"/>
      <c r="BF727" s="807"/>
      <c r="BG727" s="1459">
        <f t="shared" si="29"/>
        <v>0</v>
      </c>
      <c r="BH727" s="1463">
        <f t="shared" si="30"/>
        <v>0</v>
      </c>
      <c r="BI727" s="1464" t="str">
        <f t="shared" si="31"/>
        <v xml:space="preserve"> </v>
      </c>
      <c r="BJ727" s="75"/>
      <c r="BK727" s="75"/>
      <c r="BL727" s="75"/>
      <c r="BM727" s="75"/>
      <c r="BN727" s="75"/>
      <c r="BO727" s="75"/>
      <c r="BP727" s="908" t="s">
        <v>127</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648"/>
      <c r="C728" s="1649"/>
      <c r="D728" s="1649"/>
      <c r="E728" s="1649"/>
      <c r="F728" s="1650"/>
      <c r="G728" s="1737"/>
      <c r="H728" s="1738"/>
      <c r="I728" s="1738"/>
      <c r="J728" s="1739"/>
      <c r="K728" s="1871"/>
      <c r="L728" s="1872"/>
      <c r="M728" s="1872"/>
      <c r="N728" s="1873"/>
      <c r="O728" s="1874"/>
      <c r="P728" s="1875"/>
      <c r="Q728" s="1875"/>
      <c r="R728" s="1875"/>
      <c r="S728" s="1876"/>
      <c r="T728" s="1877">
        <f t="shared" si="26"/>
        <v>0</v>
      </c>
      <c r="U728" s="1878"/>
      <c r="V728" s="1878"/>
      <c r="W728" s="1878"/>
      <c r="X728" s="1879"/>
      <c r="Y728" s="1874">
        <v>0</v>
      </c>
      <c r="Z728" s="1875"/>
      <c r="AA728" s="1875"/>
      <c r="AB728" s="1876"/>
      <c r="AC728" s="1877">
        <f t="shared" si="27"/>
        <v>0</v>
      </c>
      <c r="AD728" s="1878"/>
      <c r="AE728" s="1878"/>
      <c r="AF728" s="1878"/>
      <c r="AG728" s="1879"/>
      <c r="AH728" s="1880">
        <v>0</v>
      </c>
      <c r="AI728" s="1881"/>
      <c r="AJ728" s="1881"/>
      <c r="AK728" s="1881"/>
      <c r="AL728" s="1882"/>
      <c r="AM728" s="2099" t="str">
        <f t="shared" si="28"/>
        <v xml:space="preserve"> </v>
      </c>
      <c r="AN728" s="2100"/>
      <c r="AO728" s="2101"/>
      <c r="BA728" s="326"/>
      <c r="BB728" s="326"/>
      <c r="BC728" s="326"/>
      <c r="BD728" s="326"/>
      <c r="BE728" s="807"/>
      <c r="BF728" s="807"/>
      <c r="BG728" s="1459">
        <f t="shared" si="29"/>
        <v>0</v>
      </c>
      <c r="BH728" s="1463">
        <f t="shared" si="30"/>
        <v>0</v>
      </c>
      <c r="BI728" s="1464" t="str">
        <f t="shared" si="31"/>
        <v xml:space="preserve"> </v>
      </c>
      <c r="BJ728" s="75"/>
      <c r="BK728" s="75"/>
      <c r="BL728" s="75"/>
      <c r="BM728" s="75"/>
      <c r="BN728" s="75"/>
      <c r="BO728" s="75"/>
      <c r="BP728" s="908" t="s">
        <v>883</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741" t="s">
        <v>974</v>
      </c>
      <c r="C729" s="1742"/>
      <c r="D729" s="1742"/>
      <c r="E729" s="1742"/>
      <c r="F729" s="1743"/>
      <c r="G729" s="1868">
        <f>SUM(G704:J728)</f>
        <v>90</v>
      </c>
      <c r="H729" s="1869"/>
      <c r="I729" s="1869"/>
      <c r="J729" s="1870"/>
      <c r="K729" s="1396"/>
      <c r="L729" s="1396"/>
      <c r="M729" s="1396"/>
      <c r="N729" s="1396"/>
      <c r="O729" s="683" t="s">
        <v>973</v>
      </c>
      <c r="P729" s="684"/>
      <c r="Q729" s="684"/>
      <c r="R729" s="684"/>
      <c r="S729" s="1449"/>
      <c r="T729" s="1877">
        <f>SUM(T704:X728)</f>
        <v>71467</v>
      </c>
      <c r="U729" s="1878"/>
      <c r="V729" s="1878"/>
      <c r="W729" s="1878"/>
      <c r="X729" s="1879"/>
      <c r="Y729" s="1396"/>
      <c r="Z729" s="1396"/>
      <c r="AA729" s="1396"/>
      <c r="AB729" s="1396"/>
      <c r="AC729" s="1450" t="s">
        <v>1260</v>
      </c>
      <c r="AD729" s="1451"/>
      <c r="AE729" s="1451"/>
      <c r="AF729" s="1451"/>
      <c r="AG729" s="1452"/>
      <c r="AH729" s="2102">
        <f>BI713</f>
        <v>0</v>
      </c>
      <c r="AI729" s="2103"/>
      <c r="AJ729" s="2103"/>
      <c r="AK729" s="2103"/>
      <c r="AL729" s="2104"/>
      <c r="AM729" s="2102">
        <f>BI744</f>
        <v>0.39984746467378318</v>
      </c>
      <c r="AN729" s="2103"/>
      <c r="AO729" s="2104"/>
      <c r="BA729" s="326"/>
      <c r="BB729" s="326"/>
      <c r="BC729" s="326"/>
      <c r="BD729" s="326"/>
      <c r="BE729" s="807"/>
      <c r="BF729" s="807"/>
      <c r="BG729" s="1459">
        <f t="shared" si="29"/>
        <v>0</v>
      </c>
      <c r="BH729" s="1463">
        <f t="shared" si="30"/>
        <v>0</v>
      </c>
      <c r="BI729" s="1464" t="str">
        <f t="shared" si="31"/>
        <v xml:space="preserve"> </v>
      </c>
      <c r="BJ729" s="75"/>
      <c r="BK729" s="75"/>
      <c r="BL729" s="75"/>
      <c r="BM729" s="75"/>
      <c r="BN729" s="75"/>
      <c r="BO729" s="75"/>
      <c r="BP729" s="908" t="s">
        <v>884</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9">
        <f t="shared" si="29"/>
        <v>0</v>
      </c>
      <c r="BH730" s="1463">
        <f t="shared" si="30"/>
        <v>0</v>
      </c>
      <c r="BI730" s="1464" t="str">
        <f t="shared" si="31"/>
        <v xml:space="preserve"> </v>
      </c>
      <c r="BJ730" s="72"/>
      <c r="BK730" s="72"/>
      <c r="BL730" s="72"/>
      <c r="BM730" s="72"/>
      <c r="BN730" s="72"/>
      <c r="BO730" s="72"/>
      <c r="BP730" s="908" t="s">
        <v>885</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18" t="s">
        <v>135</v>
      </c>
      <c r="AG731" s="2018"/>
      <c r="AH731" s="2018"/>
      <c r="AL731" s="72"/>
      <c r="AM731" s="72"/>
      <c r="BA731" s="72"/>
      <c r="BB731" s="72"/>
      <c r="BC731" s="72"/>
      <c r="BD731" s="72"/>
      <c r="BE731" s="72"/>
      <c r="BF731" s="72"/>
      <c r="BG731" s="1459">
        <f t="shared" si="29"/>
        <v>0</v>
      </c>
      <c r="BH731" s="1463">
        <f t="shared" si="30"/>
        <v>0</v>
      </c>
      <c r="BI731" s="1464" t="str">
        <f t="shared" si="31"/>
        <v xml:space="preserve"> </v>
      </c>
      <c r="BJ731" s="72"/>
      <c r="BK731" s="72"/>
      <c r="BL731" s="72"/>
      <c r="BM731" s="72"/>
      <c r="BN731" s="72"/>
      <c r="BO731" s="72"/>
      <c r="BP731" s="908" t="s">
        <v>886</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9">
        <f t="shared" si="29"/>
        <v>0</v>
      </c>
      <c r="BH732" s="1463">
        <f t="shared" si="30"/>
        <v>0</v>
      </c>
      <c r="BI732" s="1464" t="str">
        <f t="shared" si="31"/>
        <v xml:space="preserve"> </v>
      </c>
      <c r="BJ732" s="72"/>
      <c r="BK732" s="72"/>
      <c r="BL732" s="72"/>
      <c r="BM732" s="72"/>
      <c r="BN732" s="72"/>
      <c r="BO732" s="72"/>
      <c r="BP732" s="908" t="s">
        <v>887</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9">
        <f t="shared" si="29"/>
        <v>0</v>
      </c>
      <c r="BH733" s="1463">
        <f t="shared" si="30"/>
        <v>0</v>
      </c>
      <c r="BI733" s="1464" t="str">
        <f t="shared" si="31"/>
        <v xml:space="preserve"> </v>
      </c>
      <c r="BJ733" s="72"/>
      <c r="BK733" s="72"/>
      <c r="BL733" s="72"/>
      <c r="BM733" s="72"/>
      <c r="BN733" s="72"/>
      <c r="BO733" s="72"/>
      <c r="BP733" s="908" t="s">
        <v>888</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9">
        <f t="shared" si="29"/>
        <v>0</v>
      </c>
      <c r="BH734" s="1463">
        <f t="shared" si="30"/>
        <v>0</v>
      </c>
      <c r="BI734" s="1464" t="str">
        <f t="shared" si="31"/>
        <v xml:space="preserve"> </v>
      </c>
      <c r="BJ734" s="72"/>
      <c r="BK734" s="72"/>
      <c r="BL734" s="72"/>
      <c r="BM734" s="72"/>
      <c r="BN734" s="72"/>
      <c r="BO734" s="72"/>
      <c r="BP734" s="908" t="s">
        <v>889</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29"/>
        <v>0</v>
      </c>
      <c r="BH735" s="1463">
        <f t="shared" si="30"/>
        <v>0</v>
      </c>
      <c r="BI735" s="1464" t="str">
        <f t="shared" si="31"/>
        <v xml:space="preserve"> </v>
      </c>
      <c r="BJ735" s="72"/>
      <c r="BK735" s="72"/>
      <c r="BL735" s="72"/>
      <c r="BM735" s="72"/>
      <c r="BN735" s="72"/>
      <c r="BO735" s="72"/>
      <c r="BP735" s="908" t="s">
        <v>925</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16" t="s">
        <v>1702</v>
      </c>
      <c r="D736" s="2016"/>
      <c r="E736" s="2016"/>
      <c r="F736" s="2016"/>
      <c r="G736" s="2016"/>
      <c r="H736" s="2016"/>
      <c r="I736" s="2016"/>
      <c r="J736" s="2016"/>
      <c r="K736" s="2016"/>
      <c r="L736" s="2016"/>
      <c r="M736" s="2016"/>
      <c r="N736" s="2016"/>
      <c r="O736" s="2016"/>
      <c r="P736" s="2016"/>
      <c r="Q736" s="2016"/>
      <c r="R736" s="2016"/>
      <c r="S736" s="2016"/>
      <c r="T736" s="2016"/>
      <c r="U736" s="2016"/>
      <c r="V736" s="2016"/>
      <c r="W736" s="2016"/>
      <c r="X736" s="2016"/>
      <c r="Y736" s="2016"/>
      <c r="Z736" s="2016"/>
      <c r="AA736" s="2016"/>
      <c r="AB736" s="2016"/>
      <c r="AC736" s="2016"/>
      <c r="AD736" s="2016"/>
      <c r="AE736" s="2016"/>
      <c r="AF736" s="2016"/>
      <c r="AG736" s="2016"/>
      <c r="AH736" s="2016"/>
      <c r="AI736" s="2016"/>
      <c r="AJ736" s="2016"/>
      <c r="AK736" s="2016"/>
      <c r="AM736" s="72"/>
      <c r="BA736" s="72"/>
      <c r="BB736" s="72"/>
      <c r="BC736" s="72"/>
      <c r="BD736" s="72"/>
      <c r="BE736" s="72"/>
      <c r="BF736" s="72"/>
      <c r="BG736" s="1459">
        <f t="shared" si="29"/>
        <v>0</v>
      </c>
      <c r="BH736" s="1463">
        <f t="shared" si="30"/>
        <v>0</v>
      </c>
      <c r="BI736" s="1464" t="str">
        <f t="shared" si="31"/>
        <v xml:space="preserve"> </v>
      </c>
      <c r="BJ736" s="72"/>
      <c r="BK736" s="72"/>
      <c r="BL736" s="72"/>
      <c r="BM736" s="72"/>
      <c r="BN736" s="72"/>
      <c r="BO736" s="72"/>
      <c r="BP736" s="908" t="s">
        <v>890</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16"/>
      <c r="D737" s="2016"/>
      <c r="E737" s="2016"/>
      <c r="F737" s="2016"/>
      <c r="G737" s="2016"/>
      <c r="H737" s="2016"/>
      <c r="I737" s="2016"/>
      <c r="J737" s="2016"/>
      <c r="K737" s="2016"/>
      <c r="L737" s="2016"/>
      <c r="M737" s="2016"/>
      <c r="N737" s="2016"/>
      <c r="O737" s="2016"/>
      <c r="P737" s="2016"/>
      <c r="Q737" s="2016"/>
      <c r="R737" s="2016"/>
      <c r="S737" s="2016"/>
      <c r="T737" s="2016"/>
      <c r="U737" s="2016"/>
      <c r="V737" s="2016"/>
      <c r="W737" s="2016"/>
      <c r="X737" s="2016"/>
      <c r="Y737" s="2016"/>
      <c r="Z737" s="2016"/>
      <c r="AA737" s="2016"/>
      <c r="AB737" s="2016"/>
      <c r="AC737" s="2016"/>
      <c r="AD737" s="2016"/>
      <c r="AE737" s="2016"/>
      <c r="AF737" s="2016"/>
      <c r="AG737" s="2016"/>
      <c r="AH737" s="2016"/>
      <c r="AI737" s="2016"/>
      <c r="AJ737" s="2016"/>
      <c r="AK737" s="2016"/>
      <c r="AM737" s="72"/>
      <c r="BA737" s="72"/>
      <c r="BB737" s="72"/>
      <c r="BC737" s="72"/>
      <c r="BD737" s="72"/>
      <c r="BE737" s="72"/>
      <c r="BF737" s="72"/>
      <c r="BG737" s="1459">
        <f t="shared" si="29"/>
        <v>0</v>
      </c>
      <c r="BH737" s="1463">
        <f t="shared" si="30"/>
        <v>0</v>
      </c>
      <c r="BI737" s="1464" t="str">
        <f t="shared" si="31"/>
        <v xml:space="preserve"> </v>
      </c>
      <c r="BJ737" s="72"/>
      <c r="BK737" s="72"/>
      <c r="BL737" s="72"/>
      <c r="BM737" s="72"/>
      <c r="BN737" s="72"/>
      <c r="BO737" s="72"/>
      <c r="BP737" s="908" t="s">
        <v>891</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16"/>
      <c r="D738" s="2016"/>
      <c r="E738" s="2016"/>
      <c r="F738" s="2016"/>
      <c r="G738" s="2016"/>
      <c r="H738" s="2016"/>
      <c r="I738" s="2016"/>
      <c r="J738" s="2016"/>
      <c r="K738" s="2016"/>
      <c r="L738" s="2016"/>
      <c r="M738" s="2016"/>
      <c r="N738" s="2016"/>
      <c r="O738" s="2016"/>
      <c r="P738" s="2016"/>
      <c r="Q738" s="2016"/>
      <c r="R738" s="2016"/>
      <c r="S738" s="2016"/>
      <c r="T738" s="2016"/>
      <c r="U738" s="2016"/>
      <c r="V738" s="2016"/>
      <c r="W738" s="2016"/>
      <c r="X738" s="2016"/>
      <c r="Y738" s="2016"/>
      <c r="Z738" s="2016"/>
      <c r="AA738" s="2016"/>
      <c r="AB738" s="2016"/>
      <c r="AC738" s="2016"/>
      <c r="AD738" s="2016"/>
      <c r="AE738" s="2016"/>
      <c r="AF738" s="2016"/>
      <c r="AG738" s="2016"/>
      <c r="AH738" s="2016"/>
      <c r="AI738" s="2016"/>
      <c r="AJ738" s="2016"/>
      <c r="AK738" s="2016"/>
      <c r="AM738" s="72"/>
      <c r="BA738" s="72"/>
      <c r="BB738" s="72"/>
      <c r="BC738" s="72"/>
      <c r="BD738" s="72"/>
      <c r="BE738" s="72"/>
      <c r="BF738" s="72"/>
      <c r="BG738" s="1459">
        <f t="shared" si="29"/>
        <v>0</v>
      </c>
      <c r="BH738" s="1463">
        <f t="shared" si="30"/>
        <v>0</v>
      </c>
      <c r="BI738" s="1464" t="str">
        <f t="shared" si="31"/>
        <v xml:space="preserve"> </v>
      </c>
      <c r="BJ738" s="72"/>
      <c r="BK738" s="72"/>
      <c r="BL738" s="72"/>
      <c r="BM738" s="72"/>
      <c r="BN738" s="72"/>
      <c r="BO738" s="72"/>
      <c r="BP738" s="908" t="s">
        <v>892</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16"/>
      <c r="D739" s="2016"/>
      <c r="E739" s="2016"/>
      <c r="F739" s="2016"/>
      <c r="G739" s="2016"/>
      <c r="H739" s="2016"/>
      <c r="I739" s="2016"/>
      <c r="J739" s="2016"/>
      <c r="K739" s="2016"/>
      <c r="L739" s="2016"/>
      <c r="M739" s="2016"/>
      <c r="N739" s="2016"/>
      <c r="O739" s="2016"/>
      <c r="P739" s="2016"/>
      <c r="Q739" s="2016"/>
      <c r="R739" s="2016"/>
      <c r="S739" s="2016"/>
      <c r="T739" s="2016"/>
      <c r="U739" s="2016"/>
      <c r="V739" s="2016"/>
      <c r="W739" s="2016"/>
      <c r="X739" s="2016"/>
      <c r="Y739" s="2016"/>
      <c r="Z739" s="2016"/>
      <c r="AA739" s="2016"/>
      <c r="AB739" s="2016"/>
      <c r="AC739" s="2016"/>
      <c r="AD739" s="2016"/>
      <c r="AE739" s="2016"/>
      <c r="AF739" s="2016"/>
      <c r="AG739" s="2016"/>
      <c r="AH739" s="2016"/>
      <c r="AI739" s="2016"/>
      <c r="AJ739" s="2016"/>
      <c r="AK739" s="2016"/>
      <c r="AM739" s="72"/>
      <c r="BA739" s="72"/>
      <c r="BB739" s="72"/>
      <c r="BC739" s="72"/>
      <c r="BD739" s="72"/>
      <c r="BE739" s="72"/>
      <c r="BF739" s="72"/>
      <c r="BG739" s="1459">
        <f t="shared" si="29"/>
        <v>0</v>
      </c>
      <c r="BH739" s="1463">
        <f t="shared" si="30"/>
        <v>0</v>
      </c>
      <c r="BI739" s="1464" t="str">
        <f t="shared" si="31"/>
        <v xml:space="preserve"> </v>
      </c>
      <c r="BJ739" s="72"/>
      <c r="BK739" s="72"/>
      <c r="BL739" s="72"/>
      <c r="BM739" s="72"/>
      <c r="BN739" s="72"/>
      <c r="BO739" s="72"/>
      <c r="BP739" s="908" t="s">
        <v>893</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16"/>
      <c r="D740" s="2016"/>
      <c r="E740" s="2016"/>
      <c r="F740" s="2016"/>
      <c r="G740" s="2016"/>
      <c r="H740" s="2016"/>
      <c r="I740" s="2016"/>
      <c r="J740" s="2016"/>
      <c r="K740" s="2016"/>
      <c r="L740" s="2016"/>
      <c r="M740" s="2016"/>
      <c r="N740" s="2016"/>
      <c r="O740" s="2016"/>
      <c r="P740" s="2016"/>
      <c r="Q740" s="2016"/>
      <c r="R740" s="2016"/>
      <c r="S740" s="2016"/>
      <c r="T740" s="2016"/>
      <c r="U740" s="2016"/>
      <c r="V740" s="2016"/>
      <c r="W740" s="2016"/>
      <c r="X740" s="2016"/>
      <c r="Y740" s="2016"/>
      <c r="Z740" s="2016"/>
      <c r="AA740" s="2016"/>
      <c r="AB740" s="2016"/>
      <c r="AC740" s="2016"/>
      <c r="AD740" s="2016"/>
      <c r="AE740" s="2016"/>
      <c r="AF740" s="2016"/>
      <c r="AG740" s="2016"/>
      <c r="AH740" s="2016"/>
      <c r="AI740" s="2016"/>
      <c r="AJ740" s="2016"/>
      <c r="AK740" s="2016"/>
      <c r="AM740" s="72"/>
      <c r="BA740" s="72"/>
      <c r="BB740" s="72"/>
      <c r="BC740" s="72"/>
      <c r="BD740" s="72"/>
      <c r="BE740" s="72"/>
      <c r="BF740" s="72"/>
      <c r="BG740" s="1459">
        <f t="shared" si="29"/>
        <v>0</v>
      </c>
      <c r="BH740" s="1463">
        <f t="shared" si="30"/>
        <v>0</v>
      </c>
      <c r="BI740" s="1464" t="str">
        <f t="shared" si="31"/>
        <v xml:space="preserve"> </v>
      </c>
      <c r="BJ740" s="72"/>
      <c r="BK740" s="72"/>
      <c r="BL740" s="72"/>
      <c r="BM740" s="72"/>
      <c r="BN740" s="72"/>
      <c r="BO740" s="72"/>
      <c r="BP740" s="908" t="s">
        <v>894</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16"/>
      <c r="D741" s="2016"/>
      <c r="E741" s="2016"/>
      <c r="F741" s="2016"/>
      <c r="G741" s="2016"/>
      <c r="H741" s="2016"/>
      <c r="I741" s="2016"/>
      <c r="J741" s="2016"/>
      <c r="K741" s="2016"/>
      <c r="L741" s="2016"/>
      <c r="M741" s="2016"/>
      <c r="N741" s="2016"/>
      <c r="O741" s="2016"/>
      <c r="P741" s="2016"/>
      <c r="Q741" s="2016"/>
      <c r="R741" s="2016"/>
      <c r="S741" s="2016"/>
      <c r="T741" s="2016"/>
      <c r="U741" s="2016"/>
      <c r="V741" s="2016"/>
      <c r="W741" s="2016"/>
      <c r="X741" s="2016"/>
      <c r="Y741" s="2016"/>
      <c r="Z741" s="2016"/>
      <c r="AA741" s="2016"/>
      <c r="AB741" s="2016"/>
      <c r="AC741" s="2016"/>
      <c r="AD741" s="2016"/>
      <c r="AE741" s="2016"/>
      <c r="AF741" s="2016"/>
      <c r="AG741" s="2016"/>
      <c r="AH741" s="2016"/>
      <c r="AI741" s="2016"/>
      <c r="AJ741" s="2016"/>
      <c r="AK741" s="2016"/>
      <c r="AM741" s="72"/>
      <c r="BA741" s="72"/>
      <c r="BB741" s="72"/>
      <c r="BC741" s="72"/>
      <c r="BD741" s="72"/>
      <c r="BE741" s="72"/>
      <c r="BF741" s="72"/>
      <c r="BG741" s="1459">
        <f t="shared" si="29"/>
        <v>0</v>
      </c>
      <c r="BH741" s="1463">
        <f t="shared" si="30"/>
        <v>0</v>
      </c>
      <c r="BI741" s="1464"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16"/>
      <c r="D742" s="2016"/>
      <c r="E742" s="2016"/>
      <c r="F742" s="2016"/>
      <c r="G742" s="2016"/>
      <c r="H742" s="2016"/>
      <c r="I742" s="2016"/>
      <c r="J742" s="2016"/>
      <c r="K742" s="2016"/>
      <c r="L742" s="2016"/>
      <c r="M742" s="2016"/>
      <c r="N742" s="2016"/>
      <c r="O742" s="2016"/>
      <c r="P742" s="2016"/>
      <c r="Q742" s="2016"/>
      <c r="R742" s="2016"/>
      <c r="S742" s="2016"/>
      <c r="T742" s="2016"/>
      <c r="U742" s="2016"/>
      <c r="V742" s="2016"/>
      <c r="W742" s="2016"/>
      <c r="X742" s="2016"/>
      <c r="Y742" s="2016"/>
      <c r="Z742" s="2016"/>
      <c r="AA742" s="2016"/>
      <c r="AB742" s="2016"/>
      <c r="AC742" s="2016"/>
      <c r="AD742" s="2016"/>
      <c r="AE742" s="2016"/>
      <c r="AF742" s="2016"/>
      <c r="AG742" s="2016"/>
      <c r="AH742" s="2016"/>
      <c r="AI742" s="2016"/>
      <c r="AJ742" s="2016"/>
      <c r="AK742" s="2016"/>
      <c r="AM742" s="72"/>
      <c r="BA742" s="72"/>
      <c r="BB742" s="72"/>
      <c r="BC742" s="72"/>
      <c r="BD742" s="72"/>
      <c r="BE742" s="72"/>
      <c r="BF742" s="72"/>
      <c r="BG742" s="1459">
        <f t="shared" si="29"/>
        <v>0</v>
      </c>
      <c r="BH742" s="1463">
        <f t="shared" si="30"/>
        <v>0</v>
      </c>
      <c r="BI742" s="1464" t="str">
        <f t="shared" si="31"/>
        <v xml:space="preserve"> </v>
      </c>
      <c r="BJ742" s="72"/>
      <c r="BK742" s="72"/>
      <c r="BL742" s="72"/>
      <c r="BM742" s="72"/>
      <c r="BN742" s="72"/>
      <c r="BO742" s="72"/>
      <c r="BP742" s="908" t="s">
        <v>895</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16"/>
      <c r="D743" s="2016"/>
      <c r="E743" s="2016"/>
      <c r="F743" s="2016"/>
      <c r="G743" s="2016"/>
      <c r="H743" s="2016"/>
      <c r="I743" s="2016"/>
      <c r="J743" s="2016"/>
      <c r="K743" s="2016"/>
      <c r="L743" s="2016"/>
      <c r="M743" s="2016"/>
      <c r="N743" s="2016"/>
      <c r="O743" s="2016"/>
      <c r="P743" s="2016"/>
      <c r="Q743" s="2016"/>
      <c r="R743" s="2016"/>
      <c r="S743" s="2016"/>
      <c r="T743" s="2016"/>
      <c r="U743" s="2016"/>
      <c r="V743" s="2016"/>
      <c r="W743" s="2016"/>
      <c r="X743" s="2016"/>
      <c r="Y743" s="2016"/>
      <c r="Z743" s="2016"/>
      <c r="AA743" s="2016"/>
      <c r="AB743" s="2016"/>
      <c r="AC743" s="2016"/>
      <c r="AD743" s="2016"/>
      <c r="AE743" s="2016"/>
      <c r="AF743" s="2016"/>
      <c r="AG743" s="2016"/>
      <c r="AH743" s="2016"/>
      <c r="AI743" s="2016"/>
      <c r="AJ743" s="2016"/>
      <c r="AK743" s="2016"/>
      <c r="AM743" s="72"/>
      <c r="BA743" s="72"/>
      <c r="BB743" s="72"/>
      <c r="BC743" s="72"/>
      <c r="BD743" s="72"/>
      <c r="BE743" s="72"/>
      <c r="BF743" s="72"/>
      <c r="BG743" s="1462">
        <f t="shared" si="29"/>
        <v>0</v>
      </c>
      <c r="BH743" s="1463">
        <f t="shared" si="30"/>
        <v>0</v>
      </c>
      <c r="BI743" s="1464" t="str">
        <f t="shared" si="31"/>
        <v xml:space="preserve"> </v>
      </c>
      <c r="BJ743" s="72"/>
      <c r="BK743" s="72"/>
      <c r="BL743" s="72"/>
      <c r="BM743" s="72"/>
      <c r="BN743" s="72"/>
      <c r="BO743" s="72"/>
      <c r="BP743" s="908" t="s">
        <v>896</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16"/>
      <c r="D744" s="2016"/>
      <c r="E744" s="2016"/>
      <c r="F744" s="2016"/>
      <c r="G744" s="2016"/>
      <c r="H744" s="2016"/>
      <c r="I744" s="2016"/>
      <c r="J744" s="2016"/>
      <c r="K744" s="2016"/>
      <c r="L744" s="2016"/>
      <c r="M744" s="2016"/>
      <c r="N744" s="2016"/>
      <c r="O744" s="2016"/>
      <c r="P744" s="2016"/>
      <c r="Q744" s="2016"/>
      <c r="R744" s="2016"/>
      <c r="S744" s="2016"/>
      <c r="T744" s="2016"/>
      <c r="U744" s="2016"/>
      <c r="V744" s="2016"/>
      <c r="W744" s="2016"/>
      <c r="X744" s="2016"/>
      <c r="Y744" s="2016"/>
      <c r="Z744" s="2016"/>
      <c r="AA744" s="2016"/>
      <c r="AB744" s="2016"/>
      <c r="AC744" s="2016"/>
      <c r="AD744" s="2016"/>
      <c r="AE744" s="2016"/>
      <c r="AF744" s="2016"/>
      <c r="AG744" s="2016"/>
      <c r="AH744" s="2016"/>
      <c r="AI744" s="2016"/>
      <c r="AJ744" s="2016"/>
      <c r="AK744" s="2016"/>
      <c r="AM744" s="72"/>
      <c r="BA744" s="72"/>
      <c r="BB744" s="72"/>
      <c r="BC744" s="72"/>
      <c r="BD744" s="72"/>
      <c r="BE744" s="72"/>
      <c r="BF744" s="72"/>
      <c r="BG744" s="1460">
        <f>SUM(BG719:BG743)</f>
        <v>90</v>
      </c>
      <c r="BH744" s="1461">
        <f>SUM(BH719:BH743)</f>
        <v>0.99999999999999989</v>
      </c>
      <c r="BI744" s="1461">
        <f>SUM(BI719:BI743)</f>
        <v>0.39984746467378318</v>
      </c>
      <c r="BJ744" s="72"/>
      <c r="BK744" s="72"/>
      <c r="BL744" s="72"/>
      <c r="BM744" s="72"/>
      <c r="BN744" s="72"/>
      <c r="BO744" s="72"/>
      <c r="BP744" s="908" t="s">
        <v>897</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9" t="s">
        <v>58</v>
      </c>
      <c r="K746" s="1860"/>
      <c r="L746" s="1860"/>
      <c r="M746" s="1860"/>
      <c r="N746" s="1861"/>
      <c r="O746" s="1858" t="s">
        <v>283</v>
      </c>
      <c r="P746" s="1858"/>
      <c r="Q746" s="1858"/>
      <c r="R746" s="1858"/>
      <c r="S746" s="1858"/>
      <c r="T746" s="2007" t="s">
        <v>2295</v>
      </c>
      <c r="U746" s="2008"/>
      <c r="V746" s="2008"/>
      <c r="W746" s="2009"/>
      <c r="X746" s="1859" t="s">
        <v>653</v>
      </c>
      <c r="Y746" s="1860"/>
      <c r="Z746" s="1860"/>
      <c r="AA746" s="1860"/>
      <c r="AB746" s="1861"/>
      <c r="AC746" s="1859" t="s">
        <v>284</v>
      </c>
      <c r="AD746" s="1860"/>
      <c r="AE746" s="1860"/>
      <c r="AF746" s="1860"/>
      <c r="AG746" s="1861"/>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62"/>
      <c r="K747" s="1863"/>
      <c r="L747" s="1863"/>
      <c r="M747" s="1863"/>
      <c r="N747" s="1864"/>
      <c r="O747" s="1858"/>
      <c r="P747" s="1858"/>
      <c r="Q747" s="1858"/>
      <c r="R747" s="1858"/>
      <c r="S747" s="1858"/>
      <c r="T747" s="2010"/>
      <c r="U747" s="2011"/>
      <c r="V747" s="2011"/>
      <c r="W747" s="2012"/>
      <c r="X747" s="1862"/>
      <c r="Y747" s="1863"/>
      <c r="Z747" s="1863"/>
      <c r="AA747" s="1863"/>
      <c r="AB747" s="1864"/>
      <c r="AC747" s="1862"/>
      <c r="AD747" s="1863"/>
      <c r="AE747" s="1863"/>
      <c r="AF747" s="1863"/>
      <c r="AG747" s="186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62"/>
      <c r="K748" s="1863"/>
      <c r="L748" s="1863"/>
      <c r="M748" s="1863"/>
      <c r="N748" s="1864"/>
      <c r="O748" s="1858"/>
      <c r="P748" s="1858"/>
      <c r="Q748" s="1858"/>
      <c r="R748" s="1858"/>
      <c r="S748" s="1858"/>
      <c r="T748" s="2010"/>
      <c r="U748" s="2011"/>
      <c r="V748" s="2011"/>
      <c r="W748" s="2012"/>
      <c r="X748" s="1862"/>
      <c r="Y748" s="1863"/>
      <c r="Z748" s="1863"/>
      <c r="AA748" s="1863"/>
      <c r="AB748" s="1864"/>
      <c r="AC748" s="1862"/>
      <c r="AD748" s="1863"/>
      <c r="AE748" s="1863"/>
      <c r="AF748" s="1863"/>
      <c r="AG748" s="186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5"/>
      <c r="K749" s="1866"/>
      <c r="L749" s="1866"/>
      <c r="M749" s="1866"/>
      <c r="N749" s="1867"/>
      <c r="O749" s="1858"/>
      <c r="P749" s="1858"/>
      <c r="Q749" s="1858"/>
      <c r="R749" s="1858"/>
      <c r="S749" s="1858"/>
      <c r="T749" s="2013"/>
      <c r="U749" s="2014"/>
      <c r="V749" s="2014"/>
      <c r="W749" s="2015"/>
      <c r="X749" s="1865"/>
      <c r="Y749" s="1866"/>
      <c r="Z749" s="1866"/>
      <c r="AA749" s="1866"/>
      <c r="AB749" s="1867"/>
      <c r="AC749" s="1865"/>
      <c r="AD749" s="1866"/>
      <c r="AE749" s="1866"/>
      <c r="AF749" s="1866"/>
      <c r="AG749" s="18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8" t="s">
        <v>851</v>
      </c>
      <c r="K750" s="1649"/>
      <c r="L750" s="1649"/>
      <c r="M750" s="1649"/>
      <c r="N750" s="1650"/>
      <c r="O750" s="1727">
        <v>2</v>
      </c>
      <c r="P750" s="1727"/>
      <c r="Q750" s="1727"/>
      <c r="R750" s="1727"/>
      <c r="S750" s="1727"/>
      <c r="T750" s="1871">
        <v>935</v>
      </c>
      <c r="U750" s="1872"/>
      <c r="V750" s="1872"/>
      <c r="W750" s="1873"/>
      <c r="X750" s="1874"/>
      <c r="Y750" s="1875"/>
      <c r="Z750" s="1875"/>
      <c r="AA750" s="1875"/>
      <c r="AB750" s="1876"/>
      <c r="AC750" s="1877">
        <f>X750*O750</f>
        <v>0</v>
      </c>
      <c r="AD750" s="1878"/>
      <c r="AE750" s="1878"/>
      <c r="AF750" s="1878"/>
      <c r="AG750" s="187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8"/>
      <c r="K751" s="1649"/>
      <c r="L751" s="1649"/>
      <c r="M751" s="1649"/>
      <c r="N751" s="1650"/>
      <c r="O751" s="1727"/>
      <c r="P751" s="1727"/>
      <c r="Q751" s="1727"/>
      <c r="R751" s="1727"/>
      <c r="S751" s="1727"/>
      <c r="T751" s="1871"/>
      <c r="U751" s="1872"/>
      <c r="V751" s="1872"/>
      <c r="W751" s="1873"/>
      <c r="X751" s="1874"/>
      <c r="Y751" s="1875"/>
      <c r="Z751" s="1875"/>
      <c r="AA751" s="1875"/>
      <c r="AB751" s="1876"/>
      <c r="AC751" s="1877">
        <f>X751*O751</f>
        <v>0</v>
      </c>
      <c r="AD751" s="1878"/>
      <c r="AE751" s="1878"/>
      <c r="AF751" s="1878"/>
      <c r="AG751" s="187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8"/>
      <c r="K752" s="1649"/>
      <c r="L752" s="1649"/>
      <c r="M752" s="1649"/>
      <c r="N752" s="1650"/>
      <c r="O752" s="1727"/>
      <c r="P752" s="1727"/>
      <c r="Q752" s="1727"/>
      <c r="R752" s="1727"/>
      <c r="S752" s="1727"/>
      <c r="T752" s="1871"/>
      <c r="U752" s="1872"/>
      <c r="V752" s="1872"/>
      <c r="W752" s="1873"/>
      <c r="X752" s="1874"/>
      <c r="Y752" s="1875"/>
      <c r="Z752" s="1875"/>
      <c r="AA752" s="1875"/>
      <c r="AB752" s="1876"/>
      <c r="AC752" s="1877">
        <f>X752*O752</f>
        <v>0</v>
      </c>
      <c r="AD752" s="1878"/>
      <c r="AE752" s="1878"/>
      <c r="AF752" s="1878"/>
      <c r="AG752" s="187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8"/>
      <c r="K753" s="1649"/>
      <c r="L753" s="1649"/>
      <c r="M753" s="1649"/>
      <c r="N753" s="1650"/>
      <c r="O753" s="1727"/>
      <c r="P753" s="1727"/>
      <c r="Q753" s="1727"/>
      <c r="R753" s="1727"/>
      <c r="S753" s="1727"/>
      <c r="T753" s="1871"/>
      <c r="U753" s="1872"/>
      <c r="V753" s="1872"/>
      <c r="W753" s="1873"/>
      <c r="X753" s="1874"/>
      <c r="Y753" s="1875"/>
      <c r="Z753" s="1875"/>
      <c r="AA753" s="1875"/>
      <c r="AB753" s="1876"/>
      <c r="AC753" s="1877">
        <f>X753*O753</f>
        <v>0</v>
      </c>
      <c r="AD753" s="1878"/>
      <c r="AE753" s="1878"/>
      <c r="AF753" s="1878"/>
      <c r="AG753" s="187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1" t="s">
        <v>974</v>
      </c>
      <c r="K754" s="1742"/>
      <c r="L754" s="1742"/>
      <c r="M754" s="1742"/>
      <c r="N754" s="1743"/>
      <c r="O754" s="1990">
        <f>SUM(O750:S753)</f>
        <v>2</v>
      </c>
      <c r="P754" s="1991"/>
      <c r="Q754" s="1991"/>
      <c r="R754" s="1991"/>
      <c r="S754" s="1992"/>
      <c r="X754" s="2003" t="s">
        <v>973</v>
      </c>
      <c r="Y754" s="2004"/>
      <c r="Z754" s="2004"/>
      <c r="AA754" s="2004"/>
      <c r="AB754" s="2005"/>
      <c r="AC754" s="1877">
        <f>SUM(AC750:AG753)</f>
        <v>0</v>
      </c>
      <c r="AD754" s="1878"/>
      <c r="AE754" s="1878"/>
      <c r="AF754" s="1878"/>
      <c r="AG754" s="187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89" t="s">
        <v>530</v>
      </c>
      <c r="K756" s="1789"/>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9" t="s">
        <v>58</v>
      </c>
      <c r="K760" s="1860"/>
      <c r="L760" s="1860"/>
      <c r="M760" s="1860"/>
      <c r="N760" s="1861"/>
      <c r="O760" s="1858" t="s">
        <v>283</v>
      </c>
      <c r="P760" s="1858"/>
      <c r="Q760" s="1858"/>
      <c r="R760" s="1858"/>
      <c r="S760" s="1858"/>
      <c r="T760" s="2007" t="s">
        <v>2295</v>
      </c>
      <c r="U760" s="2008"/>
      <c r="V760" s="2008"/>
      <c r="W760" s="2009"/>
      <c r="X760" s="1859" t="s">
        <v>653</v>
      </c>
      <c r="Y760" s="1860"/>
      <c r="Z760" s="1860"/>
      <c r="AA760" s="1860"/>
      <c r="AB760" s="1861"/>
      <c r="AC760" s="1859" t="s">
        <v>284</v>
      </c>
      <c r="AD760" s="1860"/>
      <c r="AE760" s="1860"/>
      <c r="AF760" s="1860"/>
      <c r="AG760" s="1861"/>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62"/>
      <c r="K761" s="1863"/>
      <c r="L761" s="1863"/>
      <c r="M761" s="1863"/>
      <c r="N761" s="1864"/>
      <c r="O761" s="1858"/>
      <c r="P761" s="1858"/>
      <c r="Q761" s="1858"/>
      <c r="R761" s="1858"/>
      <c r="S761" s="1858"/>
      <c r="T761" s="2010"/>
      <c r="U761" s="2011"/>
      <c r="V761" s="2011"/>
      <c r="W761" s="2012"/>
      <c r="X761" s="1862"/>
      <c r="Y761" s="1863"/>
      <c r="Z761" s="1863"/>
      <c r="AA761" s="1863"/>
      <c r="AB761" s="1864"/>
      <c r="AC761" s="1862"/>
      <c r="AD761" s="1863"/>
      <c r="AE761" s="1863"/>
      <c r="AF761" s="1863"/>
      <c r="AG761" s="1864"/>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62"/>
      <c r="K762" s="1863"/>
      <c r="L762" s="1863"/>
      <c r="M762" s="1863"/>
      <c r="N762" s="1864"/>
      <c r="O762" s="1858"/>
      <c r="P762" s="1858"/>
      <c r="Q762" s="1858"/>
      <c r="R762" s="1858"/>
      <c r="S762" s="1858"/>
      <c r="T762" s="2010"/>
      <c r="U762" s="2011"/>
      <c r="V762" s="2011"/>
      <c r="W762" s="2012"/>
      <c r="X762" s="1862"/>
      <c r="Y762" s="1863"/>
      <c r="Z762" s="1863"/>
      <c r="AA762" s="1863"/>
      <c r="AB762" s="1864"/>
      <c r="AC762" s="1862"/>
      <c r="AD762" s="1863"/>
      <c r="AE762" s="1863"/>
      <c r="AF762" s="1863"/>
      <c r="AG762" s="18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5"/>
      <c r="K763" s="1866"/>
      <c r="L763" s="1866"/>
      <c r="M763" s="1866"/>
      <c r="N763" s="1867"/>
      <c r="O763" s="1858"/>
      <c r="P763" s="1858"/>
      <c r="Q763" s="1858"/>
      <c r="R763" s="1858"/>
      <c r="S763" s="1858"/>
      <c r="T763" s="2013"/>
      <c r="U763" s="2014"/>
      <c r="V763" s="2014"/>
      <c r="W763" s="2015"/>
      <c r="X763" s="1865"/>
      <c r="Y763" s="1866"/>
      <c r="Z763" s="1866"/>
      <c r="AA763" s="1866"/>
      <c r="AB763" s="1867"/>
      <c r="AC763" s="1865"/>
      <c r="AD763" s="1866"/>
      <c r="AE763" s="1866"/>
      <c r="AF763" s="1866"/>
      <c r="AG763" s="18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8"/>
      <c r="K764" s="1649"/>
      <c r="L764" s="1649"/>
      <c r="M764" s="1649"/>
      <c r="N764" s="1650"/>
      <c r="O764" s="1727"/>
      <c r="P764" s="1727"/>
      <c r="Q764" s="1727"/>
      <c r="R764" s="1727"/>
      <c r="S764" s="1727"/>
      <c r="T764" s="1871"/>
      <c r="U764" s="1872"/>
      <c r="V764" s="1872"/>
      <c r="W764" s="1873"/>
      <c r="X764" s="1874"/>
      <c r="Y764" s="1875"/>
      <c r="Z764" s="1875"/>
      <c r="AA764" s="1875"/>
      <c r="AB764" s="1876"/>
      <c r="AC764" s="1877">
        <f t="shared" ref="AC764:AC773" si="32">X764*O764</f>
        <v>0</v>
      </c>
      <c r="AD764" s="1878"/>
      <c r="AE764" s="1878"/>
      <c r="AF764" s="1878"/>
      <c r="AG764" s="187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8"/>
      <c r="K765" s="1649"/>
      <c r="L765" s="1649"/>
      <c r="M765" s="1649"/>
      <c r="N765" s="1650"/>
      <c r="O765" s="1727"/>
      <c r="P765" s="1727"/>
      <c r="Q765" s="1727"/>
      <c r="R765" s="1727"/>
      <c r="S765" s="1727"/>
      <c r="T765" s="1871"/>
      <c r="U765" s="1872"/>
      <c r="V765" s="1872"/>
      <c r="W765" s="1873"/>
      <c r="X765" s="1874"/>
      <c r="Y765" s="1875"/>
      <c r="Z765" s="1875"/>
      <c r="AA765" s="1875"/>
      <c r="AB765" s="1876"/>
      <c r="AC765" s="1877">
        <f t="shared" si="32"/>
        <v>0</v>
      </c>
      <c r="AD765" s="1878"/>
      <c r="AE765" s="1878"/>
      <c r="AF765" s="1878"/>
      <c r="AG765" s="187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8"/>
      <c r="K766" s="1649"/>
      <c r="L766" s="1649"/>
      <c r="M766" s="1649"/>
      <c r="N766" s="1650"/>
      <c r="O766" s="1727"/>
      <c r="P766" s="1727"/>
      <c r="Q766" s="1727"/>
      <c r="R766" s="1727"/>
      <c r="S766" s="1727"/>
      <c r="T766" s="1871"/>
      <c r="U766" s="1872"/>
      <c r="V766" s="1872"/>
      <c r="W766" s="1873"/>
      <c r="X766" s="1874"/>
      <c r="Y766" s="1875"/>
      <c r="Z766" s="1875"/>
      <c r="AA766" s="1875"/>
      <c r="AB766" s="1876"/>
      <c r="AC766" s="1877">
        <f t="shared" si="32"/>
        <v>0</v>
      </c>
      <c r="AD766" s="1878"/>
      <c r="AE766" s="1878"/>
      <c r="AF766" s="1878"/>
      <c r="AG766" s="187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8"/>
      <c r="K767" s="1649"/>
      <c r="L767" s="1649"/>
      <c r="M767" s="1649"/>
      <c r="N767" s="1650"/>
      <c r="O767" s="1727"/>
      <c r="P767" s="1727"/>
      <c r="Q767" s="1727"/>
      <c r="R767" s="1727"/>
      <c r="S767" s="1727"/>
      <c r="T767" s="1871"/>
      <c r="U767" s="1872"/>
      <c r="V767" s="1872"/>
      <c r="W767" s="1873"/>
      <c r="X767" s="1874"/>
      <c r="Y767" s="1875"/>
      <c r="Z767" s="1875"/>
      <c r="AA767" s="1875"/>
      <c r="AB767" s="1876"/>
      <c r="AC767" s="1877">
        <f t="shared" si="32"/>
        <v>0</v>
      </c>
      <c r="AD767" s="1878"/>
      <c r="AE767" s="1878"/>
      <c r="AF767" s="1878"/>
      <c r="AG767" s="1879"/>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8"/>
      <c r="K768" s="1649"/>
      <c r="L768" s="1649"/>
      <c r="M768" s="1649"/>
      <c r="N768" s="1650"/>
      <c r="O768" s="1727"/>
      <c r="P768" s="1727"/>
      <c r="Q768" s="1727"/>
      <c r="R768" s="1727"/>
      <c r="S768" s="1727"/>
      <c r="T768" s="1871"/>
      <c r="U768" s="1872"/>
      <c r="V768" s="1872"/>
      <c r="W768" s="1873"/>
      <c r="X768" s="1874"/>
      <c r="Y768" s="1875"/>
      <c r="Z768" s="1875"/>
      <c r="AA768" s="1875"/>
      <c r="AB768" s="1876"/>
      <c r="AC768" s="1877">
        <f t="shared" si="32"/>
        <v>0</v>
      </c>
      <c r="AD768" s="1878"/>
      <c r="AE768" s="1878"/>
      <c r="AF768" s="1878"/>
      <c r="AG768" s="1879"/>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8"/>
      <c r="K769" s="1649"/>
      <c r="L769" s="1649"/>
      <c r="M769" s="1649"/>
      <c r="N769" s="1650"/>
      <c r="O769" s="1727"/>
      <c r="P769" s="1727"/>
      <c r="Q769" s="1727"/>
      <c r="R769" s="1727"/>
      <c r="S769" s="1727"/>
      <c r="T769" s="1871"/>
      <c r="U769" s="1872"/>
      <c r="V769" s="1872"/>
      <c r="W769" s="1873"/>
      <c r="X769" s="1874"/>
      <c r="Y769" s="1875"/>
      <c r="Z769" s="1875"/>
      <c r="AA769" s="1875"/>
      <c r="AB769" s="1876"/>
      <c r="AC769" s="1877">
        <f t="shared" si="32"/>
        <v>0</v>
      </c>
      <c r="AD769" s="1878"/>
      <c r="AE769" s="1878"/>
      <c r="AF769" s="1878"/>
      <c r="AG769" s="187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8"/>
      <c r="K770" s="1649"/>
      <c r="L770" s="1649"/>
      <c r="M770" s="1649"/>
      <c r="N770" s="1650"/>
      <c r="O770" s="1727"/>
      <c r="P770" s="1727"/>
      <c r="Q770" s="1727"/>
      <c r="R770" s="1727"/>
      <c r="S770" s="1727"/>
      <c r="T770" s="1871"/>
      <c r="U770" s="1872"/>
      <c r="V770" s="1872"/>
      <c r="W770" s="1873"/>
      <c r="X770" s="1874"/>
      <c r="Y770" s="1875"/>
      <c r="Z770" s="1875"/>
      <c r="AA770" s="1875"/>
      <c r="AB770" s="1876"/>
      <c r="AC770" s="1877">
        <f t="shared" si="32"/>
        <v>0</v>
      </c>
      <c r="AD770" s="1878"/>
      <c r="AE770" s="1878"/>
      <c r="AF770" s="1878"/>
      <c r="AG770" s="187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8"/>
      <c r="K771" s="1649"/>
      <c r="L771" s="1649"/>
      <c r="M771" s="1649"/>
      <c r="N771" s="1650"/>
      <c r="O771" s="1727"/>
      <c r="P771" s="1727"/>
      <c r="Q771" s="1727"/>
      <c r="R771" s="1727"/>
      <c r="S771" s="1727"/>
      <c r="T771" s="1871"/>
      <c r="U771" s="1872"/>
      <c r="V771" s="1872"/>
      <c r="W771" s="1873"/>
      <c r="X771" s="1874"/>
      <c r="Y771" s="1875"/>
      <c r="Z771" s="1875"/>
      <c r="AA771" s="1875"/>
      <c r="AB771" s="1876"/>
      <c r="AC771" s="1877">
        <f t="shared" si="32"/>
        <v>0</v>
      </c>
      <c r="AD771" s="1878"/>
      <c r="AE771" s="1878"/>
      <c r="AF771" s="1878"/>
      <c r="AG771" s="187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8"/>
      <c r="K772" s="1649"/>
      <c r="L772" s="1649"/>
      <c r="M772" s="1649"/>
      <c r="N772" s="1650"/>
      <c r="O772" s="1727"/>
      <c r="P772" s="1727"/>
      <c r="Q772" s="1727"/>
      <c r="R772" s="1727"/>
      <c r="S772" s="1727"/>
      <c r="T772" s="1871"/>
      <c r="U772" s="1872"/>
      <c r="V772" s="1872"/>
      <c r="W772" s="1873"/>
      <c r="X772" s="1874"/>
      <c r="Y772" s="1875"/>
      <c r="Z772" s="1875"/>
      <c r="AA772" s="1875"/>
      <c r="AB772" s="1876"/>
      <c r="AC772" s="1877">
        <f t="shared" si="32"/>
        <v>0</v>
      </c>
      <c r="AD772" s="1878"/>
      <c r="AE772" s="1878"/>
      <c r="AF772" s="1878"/>
      <c r="AG772" s="187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8"/>
      <c r="K773" s="1649"/>
      <c r="L773" s="1649"/>
      <c r="M773" s="1649"/>
      <c r="N773" s="1650"/>
      <c r="O773" s="1727"/>
      <c r="P773" s="1727"/>
      <c r="Q773" s="1727"/>
      <c r="R773" s="1727"/>
      <c r="S773" s="1727"/>
      <c r="T773" s="1871"/>
      <c r="U773" s="1872"/>
      <c r="V773" s="1872"/>
      <c r="W773" s="1873"/>
      <c r="X773" s="1874"/>
      <c r="Y773" s="1875"/>
      <c r="Z773" s="1875"/>
      <c r="AA773" s="1875"/>
      <c r="AB773" s="1876"/>
      <c r="AC773" s="1877">
        <f t="shared" si="32"/>
        <v>0</v>
      </c>
      <c r="AD773" s="1878"/>
      <c r="AE773" s="1878"/>
      <c r="AF773" s="1878"/>
      <c r="AG773" s="187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741" t="s">
        <v>974</v>
      </c>
      <c r="K774" s="1742"/>
      <c r="L774" s="1742"/>
      <c r="M774" s="1742"/>
      <c r="N774" s="1743"/>
      <c r="O774" s="1744">
        <f>SUM(O764:S773)</f>
        <v>0</v>
      </c>
      <c r="P774" s="1744"/>
      <c r="Q774" s="1744"/>
      <c r="R774" s="1744"/>
      <c r="S774" s="1744"/>
      <c r="X774" s="1465" t="s">
        <v>973</v>
      </c>
      <c r="Y774" s="255"/>
      <c r="Z774" s="255"/>
      <c r="AA774" s="255"/>
      <c r="AB774" s="1466"/>
      <c r="AC774" s="1877">
        <f>SUM(AC764:AG773)</f>
        <v>0</v>
      </c>
      <c r="AD774" s="1878"/>
      <c r="AE774" s="1878"/>
      <c r="AF774" s="1878"/>
      <c r="AG774" s="187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849</v>
      </c>
      <c r="Y776" s="1690">
        <f>T729+AC754+AC774</f>
        <v>71467</v>
      </c>
      <c r="Z776" s="1690"/>
      <c r="AA776" s="1690"/>
      <c r="AB776" s="1690"/>
      <c r="AC776" s="169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850</v>
      </c>
      <c r="Y777" s="1690">
        <f>(T729+AC754+AC774)*12</f>
        <v>857604</v>
      </c>
      <c r="Z777" s="1690"/>
      <c r="AA777" s="1690"/>
      <c r="AB777" s="1690"/>
      <c r="AC777" s="1690"/>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1297</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1803">
        <v>46</v>
      </c>
      <c r="AA782" s="1804"/>
      <c r="AB782" s="1804"/>
      <c r="AC782" s="1804"/>
      <c r="AD782" s="1804"/>
      <c r="AE782" s="1805"/>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2017">
        <v>20</v>
      </c>
      <c r="AA783" s="1804"/>
      <c r="AB783" s="1804"/>
      <c r="AC783" s="1804"/>
      <c r="AD783" s="1804"/>
      <c r="AE783" s="180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753</v>
      </c>
      <c r="I784" s="91"/>
      <c r="J784" s="91"/>
      <c r="K784" s="91"/>
      <c r="L784" s="91"/>
      <c r="M784" s="91"/>
      <c r="N784" s="91"/>
      <c r="O784" s="91"/>
      <c r="P784" s="91"/>
      <c r="Q784" s="91"/>
      <c r="R784" s="91"/>
      <c r="S784" s="91"/>
      <c r="T784" s="91"/>
      <c r="U784" s="91"/>
      <c r="V784" s="91"/>
      <c r="W784" s="91"/>
      <c r="X784" s="91"/>
      <c r="Y784" s="91"/>
      <c r="Z784" s="2006">
        <v>52441</v>
      </c>
      <c r="AA784" s="1807"/>
      <c r="AB784" s="1807"/>
      <c r="AC784" s="1807"/>
      <c r="AD784" s="1807"/>
      <c r="AE784" s="180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847</v>
      </c>
      <c r="Z785" s="1687">
        <f>'Subsidy Contract Calculation'!I30</f>
        <v>416328</v>
      </c>
      <c r="AA785" s="1688"/>
      <c r="AB785" s="1688"/>
      <c r="AC785" s="1688"/>
      <c r="AD785" s="1688"/>
      <c r="AE785" s="168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754</v>
      </c>
      <c r="I789" s="91"/>
      <c r="J789" s="91"/>
      <c r="K789" s="91"/>
      <c r="L789" s="91"/>
      <c r="M789" s="91"/>
      <c r="N789" s="91"/>
      <c r="O789" s="91"/>
      <c r="P789" s="91"/>
      <c r="Q789" s="91"/>
      <c r="R789" s="91"/>
      <c r="S789" s="91"/>
      <c r="T789" s="91"/>
      <c r="U789" s="91"/>
      <c r="V789" s="91"/>
      <c r="W789" s="91"/>
      <c r="X789" s="91"/>
      <c r="Y789" s="91"/>
      <c r="Z789" s="1677">
        <v>9936</v>
      </c>
      <c r="AA789" s="1678"/>
      <c r="AB789" s="1678"/>
      <c r="AC789" s="1678"/>
      <c r="AD789" s="1678"/>
      <c r="AE789" s="167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755</v>
      </c>
      <c r="I790" s="91"/>
      <c r="J790" s="91"/>
      <c r="K790" s="91"/>
      <c r="L790" s="91"/>
      <c r="M790" s="91"/>
      <c r="N790" s="91"/>
      <c r="O790" s="91"/>
      <c r="P790" s="91"/>
      <c r="Q790" s="91"/>
      <c r="R790" s="91"/>
      <c r="S790" s="91"/>
      <c r="T790" s="91"/>
      <c r="U790" s="91"/>
      <c r="V790" s="91"/>
      <c r="W790" s="91"/>
      <c r="X790" s="91"/>
      <c r="Y790" s="91"/>
      <c r="Z790" s="1677"/>
      <c r="AA790" s="1678"/>
      <c r="AB790" s="1678"/>
      <c r="AC790" s="1678"/>
      <c r="AD790" s="1678"/>
      <c r="AE790" s="167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677"/>
      <c r="AA791" s="1678"/>
      <c r="AB791" s="1678"/>
      <c r="AC791" s="1678"/>
      <c r="AD791" s="1678"/>
      <c r="AE791" s="167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1691" t="s">
        <v>620</v>
      </c>
      <c r="Q792" s="1692"/>
      <c r="R792" s="1692"/>
      <c r="S792" s="1692"/>
      <c r="T792" s="1692"/>
      <c r="U792" s="1692"/>
      <c r="V792" s="1692"/>
      <c r="W792" s="1692"/>
      <c r="X792" s="1692"/>
      <c r="Y792" s="1693"/>
      <c r="Z792" s="1677"/>
      <c r="AA792" s="1678"/>
      <c r="AB792" s="1678"/>
      <c r="AC792" s="1678"/>
      <c r="AD792" s="1678"/>
      <c r="AE792" s="167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848</v>
      </c>
      <c r="Z793" s="1684">
        <f>SUM(Z789:AE792)</f>
        <v>9936</v>
      </c>
      <c r="AA793" s="1685"/>
      <c r="AB793" s="1685"/>
      <c r="AC793" s="1685"/>
      <c r="AD793" s="1685"/>
      <c r="AE793" s="16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719</v>
      </c>
      <c r="Z794" s="1684">
        <f>Z793+Y777+Z785</f>
        <v>1283868</v>
      </c>
      <c r="AA794" s="1685"/>
      <c r="AB794" s="1685"/>
      <c r="AC794" s="1685"/>
      <c r="AD794" s="1685"/>
      <c r="AE794" s="16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1152</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6" t="s">
        <v>975</v>
      </c>
      <c r="N799" s="1996"/>
      <c r="O799" s="1996"/>
      <c r="P799" s="1997"/>
      <c r="Q799" s="1740" t="s">
        <v>290</v>
      </c>
      <c r="R799" s="1740"/>
      <c r="S799" s="1740"/>
      <c r="T799" s="1740"/>
      <c r="U799" s="1740" t="s">
        <v>291</v>
      </c>
      <c r="V799" s="1740"/>
      <c r="W799" s="1740"/>
      <c r="X799" s="1740"/>
      <c r="Y799" s="1740" t="s">
        <v>292</v>
      </c>
      <c r="Z799" s="1740"/>
      <c r="AA799" s="1740"/>
      <c r="AB799" s="1740"/>
      <c r="AC799" s="1740" t="s">
        <v>36</v>
      </c>
      <c r="AD799" s="1740"/>
      <c r="AE799" s="1740"/>
      <c r="AF799" s="1740"/>
      <c r="AG799" s="2002" t="s">
        <v>621</v>
      </c>
      <c r="AH799" s="2002"/>
      <c r="AI799" s="2002"/>
      <c r="AJ799" s="200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8"/>
      <c r="N800" s="1998"/>
      <c r="O800" s="1998"/>
      <c r="P800" s="1999"/>
      <c r="Q800" s="1740"/>
      <c r="R800" s="1740"/>
      <c r="S800" s="1740"/>
      <c r="T800" s="1740"/>
      <c r="U800" s="1740"/>
      <c r="V800" s="1740"/>
      <c r="W800" s="1740"/>
      <c r="X800" s="1740"/>
      <c r="Y800" s="1740"/>
      <c r="Z800" s="1740"/>
      <c r="AA800" s="1740"/>
      <c r="AB800" s="1740"/>
      <c r="AC800" s="1740"/>
      <c r="AD800" s="1740"/>
      <c r="AE800" s="1740"/>
      <c r="AF800" s="1740"/>
      <c r="AG800" s="2002"/>
      <c r="AH800" s="2002"/>
      <c r="AI800" s="2002"/>
      <c r="AJ800" s="200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2" t="s">
        <v>758</v>
      </c>
      <c r="D801" s="1783"/>
      <c r="E801" s="1783"/>
      <c r="F801" s="1783"/>
      <c r="G801" s="1783"/>
      <c r="H801" s="1783"/>
      <c r="I801" s="94"/>
      <c r="J801" s="94"/>
      <c r="K801" s="94"/>
      <c r="L801" s="95"/>
      <c r="M801" s="1733">
        <v>7</v>
      </c>
      <c r="N801" s="1733"/>
      <c r="O801" s="1733"/>
      <c r="P801" s="1733"/>
      <c r="Q801" s="1733">
        <v>10</v>
      </c>
      <c r="R801" s="1733"/>
      <c r="S801" s="1733"/>
      <c r="T801" s="1733"/>
      <c r="U801" s="1733"/>
      <c r="V801" s="1733"/>
      <c r="W801" s="1733"/>
      <c r="X801" s="1733"/>
      <c r="Y801" s="1733"/>
      <c r="Z801" s="1733"/>
      <c r="AA801" s="1733"/>
      <c r="AB801" s="1733"/>
      <c r="AC801" s="1712"/>
      <c r="AD801" s="1713"/>
      <c r="AE801" s="1713"/>
      <c r="AF801" s="1714"/>
      <c r="AG801" s="1712"/>
      <c r="AH801" s="1713"/>
      <c r="AI801" s="1713"/>
      <c r="AJ801" s="171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6" t="s">
        <v>759</v>
      </c>
      <c r="D802" s="1735"/>
      <c r="E802" s="1735"/>
      <c r="F802" s="1735"/>
      <c r="G802" s="1735"/>
      <c r="H802" s="1735"/>
      <c r="I802" s="91"/>
      <c r="J802" s="91"/>
      <c r="K802" s="91"/>
      <c r="L802" s="92"/>
      <c r="M802" s="1733">
        <v>7</v>
      </c>
      <c r="N802" s="1733"/>
      <c r="O802" s="1733"/>
      <c r="P802" s="1733"/>
      <c r="Q802" s="1733">
        <v>9</v>
      </c>
      <c r="R802" s="1733"/>
      <c r="S802" s="1733"/>
      <c r="T802" s="1733"/>
      <c r="U802" s="1733"/>
      <c r="V802" s="1733"/>
      <c r="W802" s="1733"/>
      <c r="X802" s="1733"/>
      <c r="Y802" s="1733"/>
      <c r="Z802" s="1733"/>
      <c r="AA802" s="1733"/>
      <c r="AB802" s="1733"/>
      <c r="AC802" s="1712"/>
      <c r="AD802" s="1713"/>
      <c r="AE802" s="1713"/>
      <c r="AF802" s="1714"/>
      <c r="AG802" s="1712"/>
      <c r="AH802" s="1713"/>
      <c r="AI802" s="1713"/>
      <c r="AJ802" s="171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6" t="s">
        <v>77</v>
      </c>
      <c r="D803" s="1735"/>
      <c r="E803" s="1735"/>
      <c r="F803" s="1735"/>
      <c r="G803" s="1735"/>
      <c r="H803" s="1735"/>
      <c r="I803" s="110"/>
      <c r="J803" s="110"/>
      <c r="K803" s="110"/>
      <c r="L803" s="111"/>
      <c r="M803" s="1733">
        <v>6</v>
      </c>
      <c r="N803" s="1733"/>
      <c r="O803" s="1733"/>
      <c r="P803" s="1733"/>
      <c r="Q803" s="1733">
        <v>8</v>
      </c>
      <c r="R803" s="1733"/>
      <c r="S803" s="1733"/>
      <c r="T803" s="1733"/>
      <c r="U803" s="1733"/>
      <c r="V803" s="1733"/>
      <c r="W803" s="1733"/>
      <c r="X803" s="1733"/>
      <c r="Y803" s="1733"/>
      <c r="Z803" s="1733"/>
      <c r="AA803" s="1733"/>
      <c r="AB803" s="1733"/>
      <c r="AC803" s="1712"/>
      <c r="AD803" s="1713"/>
      <c r="AE803" s="1713"/>
      <c r="AF803" s="1714"/>
      <c r="AG803" s="1712"/>
      <c r="AH803" s="1713"/>
      <c r="AI803" s="1713"/>
      <c r="AJ803" s="171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6" t="s">
        <v>194</v>
      </c>
      <c r="D804" s="1735"/>
      <c r="E804" s="1735"/>
      <c r="F804" s="1735"/>
      <c r="G804" s="1735"/>
      <c r="H804" s="1735"/>
      <c r="I804" s="110"/>
      <c r="J804" s="110"/>
      <c r="K804" s="110"/>
      <c r="L804" s="111"/>
      <c r="M804" s="1733">
        <v>19</v>
      </c>
      <c r="N804" s="1733"/>
      <c r="O804" s="1733"/>
      <c r="P804" s="1733"/>
      <c r="Q804" s="1733">
        <v>23</v>
      </c>
      <c r="R804" s="1733"/>
      <c r="S804" s="1733"/>
      <c r="T804" s="1733"/>
      <c r="U804" s="1733"/>
      <c r="V804" s="1733"/>
      <c r="W804" s="1733"/>
      <c r="X804" s="1733"/>
      <c r="Y804" s="1733"/>
      <c r="Z804" s="1733"/>
      <c r="AA804" s="1733"/>
      <c r="AB804" s="1733"/>
      <c r="AC804" s="1712"/>
      <c r="AD804" s="1713"/>
      <c r="AE804" s="1713"/>
      <c r="AF804" s="1714"/>
      <c r="AG804" s="1712"/>
      <c r="AH804" s="1713"/>
      <c r="AI804" s="1713"/>
      <c r="AJ804" s="171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6" t="s">
        <v>864</v>
      </c>
      <c r="D805" s="1735"/>
      <c r="E805" s="1735"/>
      <c r="F805" s="1735"/>
      <c r="G805" s="1735"/>
      <c r="H805" s="1735"/>
      <c r="I805" s="110"/>
      <c r="J805" s="110"/>
      <c r="K805" s="110"/>
      <c r="L805" s="111"/>
      <c r="M805" s="1733"/>
      <c r="N805" s="1733"/>
      <c r="O805" s="1733"/>
      <c r="P805" s="1733"/>
      <c r="Q805" s="1733"/>
      <c r="R805" s="1733"/>
      <c r="S805" s="1733"/>
      <c r="T805" s="1733"/>
      <c r="U805" s="1733"/>
      <c r="V805" s="1733"/>
      <c r="W805" s="1733"/>
      <c r="X805" s="1733"/>
      <c r="Y805" s="1733"/>
      <c r="Z805" s="1733"/>
      <c r="AA805" s="1733"/>
      <c r="AB805" s="1733"/>
      <c r="AC805" s="1712"/>
      <c r="AD805" s="1713"/>
      <c r="AE805" s="1713"/>
      <c r="AF805" s="1714"/>
      <c r="AG805" s="1712"/>
      <c r="AH805" s="1713"/>
      <c r="AI805" s="1713"/>
      <c r="AJ805" s="171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4" t="s">
        <v>1045</v>
      </c>
      <c r="D806" s="1735"/>
      <c r="E806" s="1735"/>
      <c r="F806" s="1735"/>
      <c r="G806" s="1735"/>
      <c r="H806" s="1735"/>
      <c r="I806" s="110"/>
      <c r="J806" s="110"/>
      <c r="K806" s="110"/>
      <c r="L806" s="111"/>
      <c r="M806" s="1733"/>
      <c r="N806" s="1733"/>
      <c r="O806" s="1733"/>
      <c r="P806" s="1733"/>
      <c r="Q806" s="1733"/>
      <c r="R806" s="1733"/>
      <c r="S806" s="1733"/>
      <c r="T806" s="1733"/>
      <c r="U806" s="1733"/>
      <c r="V806" s="1733"/>
      <c r="W806" s="1733"/>
      <c r="X806" s="1733"/>
      <c r="Y806" s="1733"/>
      <c r="Z806" s="1733"/>
      <c r="AA806" s="1733"/>
      <c r="AB806" s="1733"/>
      <c r="AC806" s="1712"/>
      <c r="AD806" s="1713"/>
      <c r="AE806" s="1713"/>
      <c r="AF806" s="1714"/>
      <c r="AG806" s="1712"/>
      <c r="AH806" s="1713"/>
      <c r="AI806" s="1713"/>
      <c r="AJ806" s="171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293</v>
      </c>
      <c r="D807" s="110"/>
      <c r="E807" s="110"/>
      <c r="F807" s="1674" t="s">
        <v>620</v>
      </c>
      <c r="G807" s="1675"/>
      <c r="H807" s="1675"/>
      <c r="I807" s="1675"/>
      <c r="J807" s="1675"/>
      <c r="K807" s="1675"/>
      <c r="L807" s="1676"/>
      <c r="M807" s="1733"/>
      <c r="N807" s="1733"/>
      <c r="O807" s="1733"/>
      <c r="P807" s="1733"/>
      <c r="Q807" s="1733"/>
      <c r="R807" s="1733"/>
      <c r="S807" s="1733"/>
      <c r="T807" s="1733"/>
      <c r="U807" s="1733"/>
      <c r="V807" s="1733"/>
      <c r="W807" s="1733"/>
      <c r="X807" s="1733"/>
      <c r="Y807" s="1733"/>
      <c r="Z807" s="1733"/>
      <c r="AA807" s="1733"/>
      <c r="AB807" s="1733"/>
      <c r="AC807" s="1712"/>
      <c r="AD807" s="1713"/>
      <c r="AE807" s="1713"/>
      <c r="AF807" s="1714"/>
      <c r="AG807" s="1712"/>
      <c r="AH807" s="1713"/>
      <c r="AI807" s="1713"/>
      <c r="AJ807" s="171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1" t="s">
        <v>973</v>
      </c>
      <c r="D808" s="1742"/>
      <c r="E808" s="1742"/>
      <c r="F808" s="1742"/>
      <c r="G808" s="1742"/>
      <c r="H808" s="1742"/>
      <c r="I808" s="1742"/>
      <c r="J808" s="1742"/>
      <c r="K808" s="1742"/>
      <c r="L808" s="1743"/>
      <c r="M808" s="1745">
        <f>SUM(M801:P807)</f>
        <v>39</v>
      </c>
      <c r="N808" s="1745"/>
      <c r="O808" s="1745"/>
      <c r="P808" s="1745"/>
      <c r="Q808" s="1745">
        <f>SUM(Q801:T807)</f>
        <v>50</v>
      </c>
      <c r="R808" s="1745"/>
      <c r="S808" s="1745"/>
      <c r="T808" s="1745"/>
      <c r="U808" s="1745">
        <f>SUM(U801:X807)</f>
        <v>0</v>
      </c>
      <c r="V808" s="1745"/>
      <c r="W808" s="1745"/>
      <c r="X808" s="1745"/>
      <c r="Y808" s="1745">
        <f>SUM(Y801:AB807)</f>
        <v>0</v>
      </c>
      <c r="Z808" s="1745"/>
      <c r="AA808" s="1745"/>
      <c r="AB808" s="1745"/>
      <c r="AC808" s="1745">
        <f>SUM(AC801:AF807)</f>
        <v>0</v>
      </c>
      <c r="AD808" s="1745"/>
      <c r="AE808" s="1745"/>
      <c r="AF808" s="1745"/>
      <c r="AG808" s="1745">
        <f>SUM(AG801:AJ807)</f>
        <v>0</v>
      </c>
      <c r="AH808" s="1745"/>
      <c r="AI808" s="1745"/>
      <c r="AJ808" s="174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1046</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1047</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770</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9" t="s">
        <v>2427</v>
      </c>
      <c r="D813" s="2020"/>
      <c r="E813" s="2020"/>
      <c r="F813" s="2020"/>
      <c r="G813" s="2020"/>
      <c r="H813" s="2020"/>
      <c r="I813" s="2020"/>
      <c r="J813" s="2020"/>
      <c r="K813" s="2020"/>
      <c r="L813" s="2020"/>
      <c r="M813" s="2020"/>
      <c r="N813" s="2020"/>
      <c r="O813" s="2020"/>
      <c r="P813" s="2020"/>
      <c r="Q813" s="2020"/>
      <c r="R813" s="2020"/>
      <c r="S813" s="2020"/>
      <c r="T813" s="2020"/>
      <c r="U813" s="2020"/>
      <c r="V813" s="2020"/>
      <c r="W813" s="2020"/>
      <c r="X813" s="2020"/>
      <c r="Y813" s="2020"/>
      <c r="Z813" s="2020"/>
      <c r="AA813" s="2020"/>
      <c r="AB813" s="2020"/>
      <c r="AC813" s="2020"/>
      <c r="AD813" s="2020"/>
      <c r="AE813" s="2020"/>
      <c r="AF813" s="2020"/>
      <c r="AG813" s="2020"/>
      <c r="AH813" s="2020"/>
      <c r="AI813" s="2020"/>
      <c r="AJ813" s="202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703</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1731" t="s">
        <v>411</v>
      </c>
      <c r="BB817" s="1732"/>
      <c r="BC817" s="72"/>
      <c r="BD817" s="72"/>
      <c r="BE817" s="72"/>
      <c r="BF817" s="65" t="s">
        <v>468</v>
      </c>
      <c r="BG817" s="65"/>
      <c r="BH817" s="65"/>
      <c r="BI817" s="65"/>
      <c r="BJ817" s="65"/>
      <c r="BK817" s="65"/>
      <c r="BL817" s="65"/>
      <c r="BM817" s="65"/>
      <c r="BN817" s="65"/>
      <c r="BO817" s="1728" t="str">
        <f>T189</f>
        <v>Los Angeles</v>
      </c>
      <c r="BP817" s="1729"/>
      <c r="BQ817" s="1729"/>
      <c r="BR817" s="1729"/>
      <c r="BS817" s="1729"/>
      <c r="BT817" s="1729"/>
      <c r="BU817" s="1730"/>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515</v>
      </c>
      <c r="J818" s="90" t="s">
        <v>361</v>
      </c>
      <c r="K818" s="91"/>
      <c r="L818" s="91"/>
      <c r="M818" s="91"/>
      <c r="N818" s="91"/>
      <c r="O818" s="91"/>
      <c r="P818" s="91"/>
      <c r="Q818" s="91"/>
      <c r="R818" s="91"/>
      <c r="S818" s="91"/>
      <c r="T818" s="91"/>
      <c r="U818" s="91"/>
      <c r="V818" s="92"/>
      <c r="W818" s="1711">
        <v>3000</v>
      </c>
      <c r="X818" s="1711"/>
      <c r="Y818" s="1711"/>
      <c r="Z818" s="1711"/>
      <c r="AA818" s="1711"/>
      <c r="AB818" s="1711"/>
      <c r="AC818" s="1711"/>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711">
        <v>15000</v>
      </c>
      <c r="X819" s="1711"/>
      <c r="Y819" s="1711"/>
      <c r="Z819" s="1711"/>
      <c r="AA819" s="1711"/>
      <c r="AB819" s="1711"/>
      <c r="AC819" s="1711"/>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711">
        <v>13000</v>
      </c>
      <c r="X820" s="1711"/>
      <c r="Y820" s="1711"/>
      <c r="Z820" s="1711"/>
      <c r="AA820" s="1711"/>
      <c r="AB820" s="1711"/>
      <c r="AC820" s="1711"/>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711">
        <v>100000</v>
      </c>
      <c r="X821" s="1711"/>
      <c r="Y821" s="1711"/>
      <c r="Z821" s="1711"/>
      <c r="AA821" s="1711"/>
      <c r="AB821" s="1711"/>
      <c r="AC821" s="1711"/>
      <c r="AD821" s="16"/>
      <c r="AE821" s="16"/>
      <c r="AF821" s="16"/>
      <c r="AG821" s="16"/>
      <c r="AH821" s="16"/>
      <c r="AI821" s="16"/>
      <c r="AJ821" s="16"/>
      <c r="AK821" s="16"/>
      <c r="AL821" s="16"/>
      <c r="AM821" s="66"/>
      <c r="AN821" s="66"/>
      <c r="AO821" s="30"/>
      <c r="AP821" s="30"/>
      <c r="AQ821" s="30"/>
      <c r="AR821" s="30"/>
      <c r="AS821" s="30"/>
      <c r="BA821" s="120" t="s">
        <v>411</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1746" t="s">
        <v>2428</v>
      </c>
      <c r="N822" s="1675"/>
      <c r="O822" s="1675"/>
      <c r="P822" s="1675"/>
      <c r="Q822" s="1675"/>
      <c r="R822" s="1675"/>
      <c r="S822" s="1675"/>
      <c r="T822" s="1675"/>
      <c r="U822" s="1675"/>
      <c r="V822" s="1676"/>
      <c r="W822" s="1711">
        <v>30000</v>
      </c>
      <c r="X822" s="1711"/>
      <c r="Y822" s="1711"/>
      <c r="Z822" s="1711"/>
      <c r="AA822" s="1711"/>
      <c r="AB822" s="1711"/>
      <c r="AC822" s="1711"/>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684">
        <f>SUM(W818:AC822)</f>
        <v>161000</v>
      </c>
      <c r="X823" s="1685"/>
      <c r="Y823" s="1685"/>
      <c r="Z823" s="1685"/>
      <c r="AA823" s="1685"/>
      <c r="AB823" s="1685"/>
      <c r="AC823" s="1686"/>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1741" t="s">
        <v>517</v>
      </c>
      <c r="K825" s="1742"/>
      <c r="L825" s="1742"/>
      <c r="M825" s="1742"/>
      <c r="N825" s="1742"/>
      <c r="O825" s="1742"/>
      <c r="P825" s="1742"/>
      <c r="Q825" s="1742"/>
      <c r="R825" s="1742"/>
      <c r="S825" s="1742"/>
      <c r="T825" s="1742"/>
      <c r="U825" s="1742"/>
      <c r="V825" s="1743"/>
      <c r="W825" s="1677">
        <v>64800</v>
      </c>
      <c r="X825" s="1678"/>
      <c r="Y825" s="1678"/>
      <c r="Z825" s="1678"/>
      <c r="AA825" s="1678"/>
      <c r="AB825" s="1678"/>
      <c r="AC825" s="1679"/>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799</v>
      </c>
      <c r="D827" s="16"/>
      <c r="E827" s="16"/>
      <c r="F827" s="16"/>
      <c r="G827" s="16"/>
      <c r="H827" s="16"/>
      <c r="I827" s="16"/>
      <c r="J827" s="90" t="s">
        <v>357</v>
      </c>
      <c r="K827" s="91"/>
      <c r="L827" s="91"/>
      <c r="M827" s="91"/>
      <c r="N827" s="91"/>
      <c r="O827" s="91"/>
      <c r="P827" s="91"/>
      <c r="Q827" s="91"/>
      <c r="R827" s="91"/>
      <c r="S827" s="91"/>
      <c r="T827" s="91"/>
      <c r="U827" s="91"/>
      <c r="V827" s="92"/>
      <c r="W827" s="1723"/>
      <c r="X827" s="1723"/>
      <c r="Y827" s="1723"/>
      <c r="Z827" s="1723"/>
      <c r="AA827" s="1723"/>
      <c r="AB827" s="1723"/>
      <c r="AC827" s="1723"/>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1723">
        <v>9500</v>
      </c>
      <c r="X828" s="1723"/>
      <c r="Y828" s="1723"/>
      <c r="Z828" s="1723"/>
      <c r="AA828" s="1723"/>
      <c r="AB828" s="1723"/>
      <c r="AC828" s="1723"/>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864</v>
      </c>
      <c r="K829" s="91"/>
      <c r="L829" s="91"/>
      <c r="M829" s="91"/>
      <c r="N829" s="91"/>
      <c r="O829" s="91"/>
      <c r="P829" s="91"/>
      <c r="Q829" s="91"/>
      <c r="R829" s="91"/>
      <c r="S829" s="91"/>
      <c r="T829" s="91"/>
      <c r="U829" s="91"/>
      <c r="V829" s="92"/>
      <c r="W829" s="1723">
        <v>60000</v>
      </c>
      <c r="X829" s="1723"/>
      <c r="Y829" s="1723"/>
      <c r="Z829" s="1723"/>
      <c r="AA829" s="1723"/>
      <c r="AB829" s="1723"/>
      <c r="AC829" s="1723"/>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851</v>
      </c>
      <c r="BF829" s="123" t="s">
        <v>852</v>
      </c>
      <c r="BG829" s="123" t="s">
        <v>865</v>
      </c>
      <c r="BH829" s="70"/>
      <c r="BI829" s="70"/>
      <c r="BJ829" s="122" t="s">
        <v>467</v>
      </c>
      <c r="BK829" s="123" t="s">
        <v>490</v>
      </c>
      <c r="BL829" s="123" t="s">
        <v>851</v>
      </c>
      <c r="BM829" s="123" t="s">
        <v>852</v>
      </c>
      <c r="BN829" s="123" t="s">
        <v>865</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1723">
        <v>45000</v>
      </c>
      <c r="X830" s="1723"/>
      <c r="Y830" s="1723"/>
      <c r="Z830" s="1723"/>
      <c r="AA830" s="1723"/>
      <c r="AB830" s="1723"/>
      <c r="AC830" s="1723"/>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2">
        <f>SUM(W827:AC830)</f>
        <v>114500</v>
      </c>
      <c r="X831" s="1722"/>
      <c r="Y831" s="1722"/>
      <c r="Z831" s="1722"/>
      <c r="AA831" s="1722"/>
      <c r="AB831" s="1722"/>
      <c r="AC831" s="1722"/>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1757">
        <v>49920</v>
      </c>
      <c r="X833" s="1758"/>
      <c r="Y833" s="1758"/>
      <c r="Z833" s="1758"/>
      <c r="AA833" s="1758"/>
      <c r="AB833" s="1758"/>
      <c r="AC833" s="1759"/>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7">
        <v>262291</v>
      </c>
      <c r="BD833" s="867">
        <v>302419</v>
      </c>
      <c r="BE833" s="867">
        <v>364800</v>
      </c>
      <c r="BF833" s="867">
        <v>466944</v>
      </c>
      <c r="BG833" s="867">
        <v>520205</v>
      </c>
      <c r="BH833" s="70"/>
      <c r="BI833" s="47" t="s">
        <v>79</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2219</v>
      </c>
      <c r="K834" s="91"/>
      <c r="L834" s="91"/>
      <c r="M834" s="91"/>
      <c r="N834" s="91"/>
      <c r="O834" s="91"/>
      <c r="P834" s="91"/>
      <c r="Q834" s="91"/>
      <c r="R834" s="91"/>
      <c r="S834" s="91"/>
      <c r="T834" s="1708">
        <v>1</v>
      </c>
      <c r="U834" s="1709"/>
      <c r="V834" s="1710"/>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6">
        <v>230655</v>
      </c>
      <c r="BD834" s="866">
        <v>265943</v>
      </c>
      <c r="BE834" s="866">
        <v>320800</v>
      </c>
      <c r="BF834" s="866">
        <v>410624</v>
      </c>
      <c r="BG834" s="866">
        <v>457461</v>
      </c>
      <c r="BH834" s="70"/>
      <c r="BI834" s="47" t="s">
        <v>81</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949</v>
      </c>
      <c r="D835" s="16"/>
      <c r="E835" s="16"/>
      <c r="F835" s="16"/>
      <c r="G835" s="16"/>
      <c r="H835" s="16"/>
      <c r="I835" s="16"/>
      <c r="J835" s="90" t="s">
        <v>508</v>
      </c>
      <c r="K835" s="91"/>
      <c r="L835" s="91"/>
      <c r="M835" s="91"/>
      <c r="N835" s="91"/>
      <c r="O835" s="91"/>
      <c r="P835" s="91"/>
      <c r="Q835" s="91"/>
      <c r="R835" s="91"/>
      <c r="S835" s="91"/>
      <c r="T835" s="91"/>
      <c r="U835" s="91"/>
      <c r="V835" s="92"/>
      <c r="W835" s="1757">
        <v>60000</v>
      </c>
      <c r="X835" s="1758"/>
      <c r="Y835" s="1758"/>
      <c r="Z835" s="1758"/>
      <c r="AA835" s="1758"/>
      <c r="AB835" s="1758"/>
      <c r="AC835" s="1759"/>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7">
        <v>262291</v>
      </c>
      <c r="BD835" s="867">
        <v>302419</v>
      </c>
      <c r="BE835" s="867">
        <v>364800</v>
      </c>
      <c r="BF835" s="867">
        <v>466944</v>
      </c>
      <c r="BG835" s="867">
        <v>520205</v>
      </c>
      <c r="BH835" s="70"/>
      <c r="BI835" s="47" t="s">
        <v>82</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2220</v>
      </c>
      <c r="K836" s="91"/>
      <c r="L836" s="91"/>
      <c r="M836" s="91"/>
      <c r="N836" s="91"/>
      <c r="O836" s="91"/>
      <c r="P836" s="91"/>
      <c r="Q836" s="91"/>
      <c r="R836" s="91"/>
      <c r="S836" s="91"/>
      <c r="T836" s="1708">
        <v>2</v>
      </c>
      <c r="U836" s="1709"/>
      <c r="V836" s="1710"/>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6">
        <v>262291</v>
      </c>
      <c r="BD836" s="866">
        <v>302419</v>
      </c>
      <c r="BE836" s="866">
        <v>364800</v>
      </c>
      <c r="BF836" s="866">
        <v>466944</v>
      </c>
      <c r="BG836" s="866">
        <v>520205</v>
      </c>
      <c r="BH836" s="70"/>
      <c r="BI836" s="47" t="s">
        <v>83</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1746" t="s">
        <v>2429</v>
      </c>
      <c r="N837" s="1675"/>
      <c r="O837" s="1675"/>
      <c r="P837" s="1675"/>
      <c r="Q837" s="1675"/>
      <c r="R837" s="1675"/>
      <c r="S837" s="1675"/>
      <c r="T837" s="1675"/>
      <c r="U837" s="1675"/>
      <c r="V837" s="1676"/>
      <c r="W837" s="1757">
        <v>27480</v>
      </c>
      <c r="X837" s="1758"/>
      <c r="Y837" s="1758"/>
      <c r="Z837" s="1758"/>
      <c r="AA837" s="1758"/>
      <c r="AB837" s="1758"/>
      <c r="AC837" s="1759"/>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4">
        <f>SUM(W833:AC837)</f>
        <v>137400</v>
      </c>
      <c r="X838" s="1755"/>
      <c r="Y838" s="1755"/>
      <c r="Z838" s="1755"/>
      <c r="AA838" s="1755"/>
      <c r="AB838" s="1755"/>
      <c r="AC838" s="1756"/>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7">
        <v>40000</v>
      </c>
      <c r="X839" s="1758"/>
      <c r="Y839" s="1758"/>
      <c r="Z839" s="1758"/>
      <c r="AA839" s="1758"/>
      <c r="AB839" s="1758"/>
      <c r="AC839" s="1759"/>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790</v>
      </c>
      <c r="K841" s="91"/>
      <c r="L841" s="91"/>
      <c r="M841" s="91"/>
      <c r="N841" s="91"/>
      <c r="O841" s="91"/>
      <c r="P841" s="91"/>
      <c r="Q841" s="91"/>
      <c r="R841" s="91"/>
      <c r="S841" s="91"/>
      <c r="T841" s="91"/>
      <c r="U841" s="91"/>
      <c r="V841" s="92"/>
      <c r="W841" s="1711">
        <v>4000</v>
      </c>
      <c r="X841" s="1711"/>
      <c r="Y841" s="1711"/>
      <c r="Z841" s="1711"/>
      <c r="AA841" s="1711"/>
      <c r="AB841" s="1711"/>
      <c r="AC841" s="1711"/>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686</v>
      </c>
      <c r="K842" s="91"/>
      <c r="L842" s="91"/>
      <c r="M842" s="91"/>
      <c r="N842" s="91"/>
      <c r="O842" s="91"/>
      <c r="P842" s="91"/>
      <c r="Q842" s="91"/>
      <c r="R842" s="91"/>
      <c r="S842" s="91"/>
      <c r="T842" s="91"/>
      <c r="U842" s="91"/>
      <c r="V842" s="92"/>
      <c r="W842" s="1711">
        <v>30000</v>
      </c>
      <c r="X842" s="1711"/>
      <c r="Y842" s="1711"/>
      <c r="Z842" s="1711"/>
      <c r="AA842" s="1711"/>
      <c r="AB842" s="1711"/>
      <c r="AC842" s="1711"/>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685</v>
      </c>
      <c r="K843" s="91"/>
      <c r="L843" s="91"/>
      <c r="M843" s="91"/>
      <c r="N843" s="91"/>
      <c r="O843" s="91"/>
      <c r="P843" s="91"/>
      <c r="Q843" s="91"/>
      <c r="R843" s="91"/>
      <c r="S843" s="91"/>
      <c r="T843" s="91"/>
      <c r="U843" s="91"/>
      <c r="V843" s="92"/>
      <c r="W843" s="1711">
        <v>13000</v>
      </c>
      <c r="X843" s="1711"/>
      <c r="Y843" s="1711"/>
      <c r="Z843" s="1711"/>
      <c r="AA843" s="1711"/>
      <c r="AB843" s="1711"/>
      <c r="AC843" s="171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11">
        <v>8000</v>
      </c>
      <c r="X844" s="1711"/>
      <c r="Y844" s="1711"/>
      <c r="Z844" s="1711"/>
      <c r="AA844" s="1711"/>
      <c r="AB844" s="1711"/>
      <c r="AC844" s="171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11">
        <v>7500</v>
      </c>
      <c r="X845" s="1711"/>
      <c r="Y845" s="1711"/>
      <c r="Z845" s="1711"/>
      <c r="AA845" s="1711"/>
      <c r="AB845" s="1711"/>
      <c r="AC845" s="171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682</v>
      </c>
      <c r="K846" s="91"/>
      <c r="L846" s="91"/>
      <c r="M846" s="91"/>
      <c r="N846" s="91"/>
      <c r="O846" s="91"/>
      <c r="P846" s="91"/>
      <c r="Q846" s="91"/>
      <c r="R846" s="91"/>
      <c r="S846" s="91"/>
      <c r="T846" s="91"/>
      <c r="U846" s="91"/>
      <c r="V846" s="92"/>
      <c r="W846" s="1711">
        <v>8000</v>
      </c>
      <c r="X846" s="1711"/>
      <c r="Y846" s="1711"/>
      <c r="Z846" s="1711"/>
      <c r="AA846" s="1711"/>
      <c r="AB846" s="1711"/>
      <c r="AC846" s="1711"/>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310</v>
      </c>
      <c r="K847" s="91"/>
      <c r="L847" s="91"/>
      <c r="M847" s="1746" t="s">
        <v>2430</v>
      </c>
      <c r="N847" s="1675"/>
      <c r="O847" s="1675"/>
      <c r="P847" s="1675"/>
      <c r="Q847" s="1675"/>
      <c r="R847" s="1675"/>
      <c r="S847" s="1675"/>
      <c r="T847" s="1675"/>
      <c r="U847" s="1675"/>
      <c r="V847" s="1676"/>
      <c r="W847" s="1711">
        <v>14800</v>
      </c>
      <c r="X847" s="1711"/>
      <c r="Y847" s="1711"/>
      <c r="Z847" s="1711"/>
      <c r="AA847" s="1711"/>
      <c r="AB847" s="1711"/>
      <c r="AC847" s="1711"/>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90">
        <f>SUM(W841:AC847)</f>
        <v>85300</v>
      </c>
      <c r="X848" s="1690"/>
      <c r="Y848" s="1690"/>
      <c r="Z848" s="1690"/>
      <c r="AA848" s="1690"/>
      <c r="AB848" s="1690"/>
      <c r="AC848" s="1690"/>
      <c r="AM848" s="72"/>
      <c r="AN848" s="72"/>
      <c r="AO848" s="72"/>
      <c r="AP848" s="72"/>
      <c r="AQ848" s="72"/>
      <c r="AR848" s="72"/>
      <c r="AS848" s="72"/>
      <c r="AT848" s="72"/>
      <c r="AU848" s="72"/>
      <c r="AV848" s="72"/>
      <c r="AW848" s="72"/>
      <c r="AX848" s="72"/>
      <c r="AY848" s="72"/>
      <c r="AZ848" s="72"/>
      <c r="BA848" s="72"/>
      <c r="BB848" s="47" t="s">
        <v>658</v>
      </c>
      <c r="BC848" s="866">
        <v>262291</v>
      </c>
      <c r="BD848" s="866">
        <v>302419</v>
      </c>
      <c r="BE848" s="866">
        <v>364800</v>
      </c>
      <c r="BF848" s="866">
        <v>466944</v>
      </c>
      <c r="BG848" s="866">
        <v>520205</v>
      </c>
      <c r="BH848" s="70"/>
      <c r="BI848" s="47" t="s">
        <v>658</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659</v>
      </c>
      <c r="BC849" s="867">
        <v>327289</v>
      </c>
      <c r="BD849" s="867">
        <v>377361</v>
      </c>
      <c r="BE849" s="867">
        <v>455200</v>
      </c>
      <c r="BF849" s="867">
        <v>582656</v>
      </c>
      <c r="BG849" s="867">
        <v>649115</v>
      </c>
      <c r="BH849" s="70"/>
      <c r="BI849" s="47" t="s">
        <v>659</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2129</v>
      </c>
      <c r="J850" s="90" t="s">
        <v>310</v>
      </c>
      <c r="K850" s="91"/>
      <c r="L850" s="91"/>
      <c r="M850" s="1674" t="s">
        <v>620</v>
      </c>
      <c r="N850" s="1675"/>
      <c r="O850" s="1675"/>
      <c r="P850" s="1675"/>
      <c r="Q850" s="1675"/>
      <c r="R850" s="1675"/>
      <c r="S850" s="1675"/>
      <c r="T850" s="1675"/>
      <c r="U850" s="1675"/>
      <c r="V850" s="1676"/>
      <c r="W850" s="1677"/>
      <c r="X850" s="1678"/>
      <c r="Y850" s="1678"/>
      <c r="Z850" s="1678"/>
      <c r="AA850" s="1678"/>
      <c r="AB850" s="1678"/>
      <c r="AC850" s="1679"/>
      <c r="AM850" s="72"/>
      <c r="AN850" s="72"/>
      <c r="AO850" s="72"/>
      <c r="AP850" s="72"/>
      <c r="AQ850" s="72"/>
      <c r="AR850" s="72"/>
      <c r="AS850" s="72"/>
      <c r="AT850" s="72"/>
      <c r="AU850" s="72"/>
      <c r="AV850" s="72"/>
      <c r="AW850" s="72"/>
      <c r="AX850" s="72"/>
      <c r="AY850" s="72"/>
      <c r="AZ850" s="72"/>
      <c r="BA850" s="72"/>
      <c r="BB850" s="47" t="s">
        <v>661</v>
      </c>
      <c r="BC850" s="866">
        <v>238133</v>
      </c>
      <c r="BD850" s="866">
        <v>274565</v>
      </c>
      <c r="BE850" s="866">
        <v>331200</v>
      </c>
      <c r="BF850" s="866">
        <v>423936</v>
      </c>
      <c r="BG850" s="866">
        <v>472291</v>
      </c>
      <c r="BH850" s="70"/>
      <c r="BI850" s="47" t="s">
        <v>661</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2130</v>
      </c>
      <c r="J851" s="90" t="s">
        <v>310</v>
      </c>
      <c r="K851" s="91"/>
      <c r="L851" s="91"/>
      <c r="M851" s="1674" t="s">
        <v>620</v>
      </c>
      <c r="N851" s="1675"/>
      <c r="O851" s="1675"/>
      <c r="P851" s="1675"/>
      <c r="Q851" s="1675"/>
      <c r="R851" s="1675"/>
      <c r="S851" s="1675"/>
      <c r="T851" s="1675"/>
      <c r="U851" s="1675"/>
      <c r="V851" s="1676"/>
      <c r="W851" s="1677"/>
      <c r="X851" s="1678"/>
      <c r="Y851" s="1678"/>
      <c r="Z851" s="1678"/>
      <c r="AA851" s="1678"/>
      <c r="AB851" s="1678"/>
      <c r="AC851" s="1679"/>
      <c r="AM851" s="72"/>
      <c r="AN851" s="72"/>
      <c r="AO851" s="72"/>
      <c r="AP851" s="72"/>
      <c r="AQ851" s="72"/>
      <c r="AR851" s="72"/>
      <c r="AS851" s="72"/>
      <c r="AT851" s="72"/>
      <c r="AU851" s="72"/>
      <c r="AV851" s="72"/>
      <c r="AW851" s="72"/>
      <c r="AX851" s="72"/>
      <c r="AY851" s="72"/>
      <c r="AZ851" s="72"/>
      <c r="BA851" s="72"/>
      <c r="BB851" s="47" t="s">
        <v>662</v>
      </c>
      <c r="BC851" s="867">
        <v>299104</v>
      </c>
      <c r="BD851" s="867">
        <v>344864</v>
      </c>
      <c r="BE851" s="867">
        <v>416000</v>
      </c>
      <c r="BF851" s="867">
        <v>532480</v>
      </c>
      <c r="BG851" s="867">
        <v>593216</v>
      </c>
      <c r="BH851" s="70"/>
      <c r="BI851" s="47" t="s">
        <v>662</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1674" t="s">
        <v>620</v>
      </c>
      <c r="N852" s="1675"/>
      <c r="O852" s="1675"/>
      <c r="P852" s="1675"/>
      <c r="Q852" s="1675"/>
      <c r="R852" s="1675"/>
      <c r="S852" s="1675"/>
      <c r="T852" s="1675"/>
      <c r="U852" s="1675"/>
      <c r="V852" s="1676"/>
      <c r="W852" s="1677"/>
      <c r="X852" s="1678"/>
      <c r="Y852" s="1678"/>
      <c r="Z852" s="1678"/>
      <c r="AA852" s="1678"/>
      <c r="AB852" s="1678"/>
      <c r="AC852" s="1679"/>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663</v>
      </c>
      <c r="BC852" s="866">
        <v>262291</v>
      </c>
      <c r="BD852" s="866">
        <v>302419</v>
      </c>
      <c r="BE852" s="866">
        <v>364800</v>
      </c>
      <c r="BF852" s="866">
        <v>466944</v>
      </c>
      <c r="BG852" s="866">
        <v>520205</v>
      </c>
      <c r="BH852" s="70"/>
      <c r="BI852" s="47" t="s">
        <v>663</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1674" t="s">
        <v>620</v>
      </c>
      <c r="N853" s="1675"/>
      <c r="O853" s="1675"/>
      <c r="P853" s="1675"/>
      <c r="Q853" s="1675"/>
      <c r="R853" s="1675"/>
      <c r="S853" s="1675"/>
      <c r="T853" s="1675"/>
      <c r="U853" s="1675"/>
      <c r="V853" s="1676"/>
      <c r="W853" s="1677"/>
      <c r="X853" s="1678"/>
      <c r="Y853" s="1678"/>
      <c r="Z853" s="1678"/>
      <c r="AA853" s="1678"/>
      <c r="AB853" s="1678"/>
      <c r="AC853" s="1679"/>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664</v>
      </c>
      <c r="BC853" s="867">
        <v>262291</v>
      </c>
      <c r="BD853" s="867">
        <v>302419</v>
      </c>
      <c r="BE853" s="867">
        <v>364800</v>
      </c>
      <c r="BF853" s="867">
        <v>466944</v>
      </c>
      <c r="BG853" s="867">
        <v>520205</v>
      </c>
      <c r="BH853" s="70"/>
      <c r="BI853" s="47" t="s">
        <v>664</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1674" t="s">
        <v>620</v>
      </c>
      <c r="N854" s="1675"/>
      <c r="O854" s="1675"/>
      <c r="P854" s="1675"/>
      <c r="Q854" s="1675"/>
      <c r="R854" s="1675"/>
      <c r="S854" s="1675"/>
      <c r="T854" s="1675"/>
      <c r="U854" s="1675"/>
      <c r="V854" s="1676"/>
      <c r="W854" s="1677"/>
      <c r="X854" s="1678"/>
      <c r="Y854" s="1678"/>
      <c r="Z854" s="1678"/>
      <c r="AA854" s="1678"/>
      <c r="AB854" s="1678"/>
      <c r="AC854" s="167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666</v>
      </c>
      <c r="BC854" s="866">
        <v>238133</v>
      </c>
      <c r="BD854" s="866">
        <v>274565</v>
      </c>
      <c r="BE854" s="866">
        <v>331200</v>
      </c>
      <c r="BF854" s="866">
        <v>423936</v>
      </c>
      <c r="BG854" s="866">
        <v>472291</v>
      </c>
      <c r="BH854" s="70"/>
      <c r="BI854" s="47" t="s">
        <v>666</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4">
        <f>SUM(W850:AC854)</f>
        <v>0</v>
      </c>
      <c r="X855" s="1685"/>
      <c r="Y855" s="1685"/>
      <c r="Z855" s="1685"/>
      <c r="AA855" s="1685"/>
      <c r="AB855" s="1685"/>
      <c r="AC855" s="168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667</v>
      </c>
      <c r="BC855" s="867">
        <v>262291</v>
      </c>
      <c r="BD855" s="867">
        <v>302419</v>
      </c>
      <c r="BE855" s="867">
        <v>364800</v>
      </c>
      <c r="BF855" s="867">
        <v>466944</v>
      </c>
      <c r="BG855" s="867">
        <v>520205</v>
      </c>
      <c r="BH855" s="70"/>
      <c r="BI855" s="47" t="s">
        <v>667</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262291</v>
      </c>
      <c r="BD856" s="866">
        <v>302419</v>
      </c>
      <c r="BE856" s="866">
        <v>364800</v>
      </c>
      <c r="BF856" s="866">
        <v>466944</v>
      </c>
      <c r="BG856" s="866">
        <v>520205</v>
      </c>
      <c r="BH856" s="70"/>
      <c r="BI856" s="47" t="s">
        <v>668</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630</v>
      </c>
      <c r="BC857" s="867">
        <v>303706</v>
      </c>
      <c r="BD857" s="867">
        <v>350170</v>
      </c>
      <c r="BE857" s="867">
        <v>422400</v>
      </c>
      <c r="BF857" s="867">
        <v>540672</v>
      </c>
      <c r="BG857" s="867">
        <v>602342</v>
      </c>
      <c r="BH857" s="70"/>
      <c r="BI857" s="47" t="s">
        <v>630</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632</v>
      </c>
      <c r="BC858" s="866">
        <v>299104</v>
      </c>
      <c r="BD858" s="866">
        <v>344864</v>
      </c>
      <c r="BE858" s="866">
        <v>416000</v>
      </c>
      <c r="BF858" s="866">
        <v>532480</v>
      </c>
      <c r="BG858" s="866">
        <v>593216</v>
      </c>
      <c r="BH858" s="70"/>
      <c r="BI858" s="47" t="s">
        <v>632</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4">
        <f>W823+W831+W838+W839+W848+W855+W825</f>
        <v>603000</v>
      </c>
      <c r="AD859" s="1685"/>
      <c r="AE859" s="1685"/>
      <c r="AF859" s="1685"/>
      <c r="AG859" s="1685"/>
      <c r="AH859" s="1686"/>
      <c r="AI859" s="16"/>
      <c r="AJ859" s="16"/>
      <c r="AK859" s="16"/>
      <c r="AL859" s="16"/>
      <c r="AM859" s="66"/>
      <c r="AN859" s="66"/>
      <c r="AO859" s="30"/>
      <c r="AP859" s="30"/>
      <c r="AQ859" s="30"/>
      <c r="AR859" s="30"/>
      <c r="AS859" s="30"/>
      <c r="AT859" s="70"/>
      <c r="AU859" s="70"/>
      <c r="AV859" s="70"/>
      <c r="AW859" s="70"/>
      <c r="AX859" s="70"/>
      <c r="AY859" s="70"/>
      <c r="AZ859" s="70"/>
      <c r="BA859" s="70"/>
      <c r="BB859" s="47" t="s">
        <v>633</v>
      </c>
      <c r="BC859" s="867">
        <v>262291</v>
      </c>
      <c r="BD859" s="867">
        <v>302419</v>
      </c>
      <c r="BE859" s="867">
        <v>364800</v>
      </c>
      <c r="BF859" s="867">
        <v>466944</v>
      </c>
      <c r="BG859" s="867">
        <v>520205</v>
      </c>
      <c r="BH859" s="70"/>
      <c r="BI859" s="47" t="s">
        <v>633</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762</v>
      </c>
      <c r="AC860" s="1851">
        <f>O774+O754+G729</f>
        <v>92</v>
      </c>
      <c r="AD860" s="1852"/>
      <c r="AE860" s="1852"/>
      <c r="AF860" s="1852"/>
      <c r="AG860" s="1852"/>
      <c r="AH860" s="1853"/>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279547</v>
      </c>
      <c r="BD860" s="866">
        <v>322315</v>
      </c>
      <c r="BE860" s="866">
        <v>388800</v>
      </c>
      <c r="BF860" s="866">
        <v>497664</v>
      </c>
      <c r="BG860" s="866">
        <v>554429</v>
      </c>
      <c r="BH860" s="70"/>
      <c r="BI860" s="47" t="s">
        <v>634</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6" t="s">
        <v>384</v>
      </c>
      <c r="F861" s="1847"/>
      <c r="G861" s="1847"/>
      <c r="H861" s="1847"/>
      <c r="I861" s="1847"/>
      <c r="J861" s="1847"/>
      <c r="K861" s="1847"/>
      <c r="L861" s="1847"/>
      <c r="M861" s="1847"/>
      <c r="N861" s="1847"/>
      <c r="O861" s="1847"/>
      <c r="P861" s="1847"/>
      <c r="Q861" s="1847"/>
      <c r="R861" s="1847"/>
      <c r="S861" s="1847"/>
      <c r="T861" s="1847"/>
      <c r="U861" s="1847"/>
      <c r="V861" s="1847"/>
      <c r="W861" s="1847"/>
      <c r="X861" s="1847"/>
      <c r="Y861" s="1847"/>
      <c r="Z861" s="1847"/>
      <c r="AA861" s="1847"/>
      <c r="AB861" s="1848"/>
      <c r="AC861" s="1844">
        <f>IF(ISERROR((ROUNDDOWN(AC859/AC860,0))),0,(ROUNDDOWN(AC859/AC860,0)))</f>
        <v>6554</v>
      </c>
      <c r="AD861" s="1845"/>
      <c r="AE861" s="1845"/>
      <c r="AF861" s="1845"/>
      <c r="AG861" s="1845"/>
      <c r="AH861" s="1845"/>
      <c r="AI861" s="16"/>
      <c r="AJ861" s="16"/>
      <c r="AK861" s="16"/>
      <c r="AL861" s="116"/>
      <c r="AM861" s="66"/>
      <c r="AN861" s="66"/>
      <c r="AO861" s="30"/>
      <c r="AP861" s="30"/>
      <c r="AQ861" s="30"/>
      <c r="AR861" s="30"/>
      <c r="AS861" s="30"/>
      <c r="AT861" s="70"/>
      <c r="AU861" s="70"/>
      <c r="AV861" s="70"/>
      <c r="AW861" s="70"/>
      <c r="AX861" s="70"/>
      <c r="AY861" s="70"/>
      <c r="AZ861" s="70"/>
      <c r="BA861" s="70"/>
      <c r="BB861" s="47" t="s">
        <v>635</v>
      </c>
      <c r="BC861" s="867">
        <v>278397</v>
      </c>
      <c r="BD861" s="867">
        <v>320989</v>
      </c>
      <c r="BE861" s="867">
        <v>387200</v>
      </c>
      <c r="BF861" s="867">
        <v>495616</v>
      </c>
      <c r="BG861" s="867">
        <v>552147</v>
      </c>
      <c r="BH861" s="70"/>
      <c r="BI861" s="47" t="s">
        <v>635</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704</v>
      </c>
      <c r="AC862" s="1701">
        <v>282000</v>
      </c>
      <c r="AD862" s="2001"/>
      <c r="AE862" s="2001"/>
      <c r="AF862" s="2001"/>
      <c r="AG862" s="2001"/>
      <c r="AH862" s="2001"/>
      <c r="AI862" s="16"/>
      <c r="AJ862" s="16"/>
      <c r="AK862" s="16"/>
      <c r="AL862" s="16"/>
      <c r="AM862" s="66"/>
      <c r="AN862" s="66"/>
      <c r="AO862" s="30"/>
      <c r="AP862" s="30"/>
      <c r="AQ862" s="30"/>
      <c r="AR862" s="30"/>
      <c r="AS862" s="30"/>
      <c r="AT862" s="70"/>
      <c r="AU862" s="70"/>
      <c r="AV862" s="70"/>
      <c r="AW862" s="70"/>
      <c r="AX862" s="70"/>
      <c r="AY862" s="70"/>
      <c r="AZ862" s="70"/>
      <c r="BA862" s="70"/>
      <c r="BB862" s="47" t="s">
        <v>637</v>
      </c>
      <c r="BC862" s="866">
        <v>262291</v>
      </c>
      <c r="BD862" s="866">
        <v>302419</v>
      </c>
      <c r="BE862" s="866">
        <v>364800</v>
      </c>
      <c r="BF862" s="866">
        <v>466944</v>
      </c>
      <c r="BG862" s="866">
        <v>520205</v>
      </c>
      <c r="BH862" s="70"/>
      <c r="BI862" s="47" t="s">
        <v>637</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679"/>
      <c r="AD863" s="1711"/>
      <c r="AE863" s="1711"/>
      <c r="AF863" s="1711"/>
      <c r="AG863" s="1711"/>
      <c r="AH863" s="1711"/>
      <c r="AI863" s="16"/>
      <c r="AJ863" s="16"/>
      <c r="AK863" s="16"/>
      <c r="AL863" s="16"/>
      <c r="AM863" s="66"/>
      <c r="AN863" s="66"/>
      <c r="AO863" s="30"/>
      <c r="AP863" s="30"/>
      <c r="AQ863" s="30"/>
      <c r="AR863" s="30"/>
      <c r="AS863" s="30"/>
      <c r="AT863" s="70"/>
      <c r="AU863" s="70"/>
      <c r="AV863" s="70"/>
      <c r="AW863" s="70"/>
      <c r="AX863" s="70"/>
      <c r="AY863" s="70"/>
      <c r="AZ863" s="70"/>
      <c r="BA863" s="70"/>
      <c r="BB863" s="47" t="s">
        <v>638</v>
      </c>
      <c r="BC863" s="867">
        <v>228930</v>
      </c>
      <c r="BD863" s="867">
        <v>263954</v>
      </c>
      <c r="BE863" s="867">
        <v>318400</v>
      </c>
      <c r="BF863" s="867">
        <v>407552</v>
      </c>
      <c r="BG863" s="867">
        <v>454038</v>
      </c>
      <c r="BH863" s="70"/>
      <c r="BI863" s="47" t="s">
        <v>638</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677">
        <v>35000</v>
      </c>
      <c r="AD864" s="1678"/>
      <c r="AE864" s="1678"/>
      <c r="AF864" s="1678"/>
      <c r="AG864" s="1678"/>
      <c r="AH864" s="1679"/>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771</v>
      </c>
      <c r="AC865" s="1677">
        <v>27600</v>
      </c>
      <c r="AD865" s="1678"/>
      <c r="AE865" s="1678"/>
      <c r="AF865" s="1678"/>
      <c r="AG865" s="1678"/>
      <c r="AH865" s="1679"/>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262291</v>
      </c>
      <c r="BD865" s="867">
        <v>302419</v>
      </c>
      <c r="BE865" s="867">
        <v>364800</v>
      </c>
      <c r="BF865" s="867">
        <v>466944</v>
      </c>
      <c r="BG865" s="867">
        <v>520205</v>
      </c>
      <c r="BH865" s="70"/>
      <c r="BI865" s="47" t="s">
        <v>640</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2222</v>
      </c>
      <c r="AC866" s="1677">
        <v>7150</v>
      </c>
      <c r="AD866" s="1678"/>
      <c r="AE866" s="1678"/>
      <c r="AF866" s="1678"/>
      <c r="AG866" s="1678"/>
      <c r="AH866" s="1679"/>
      <c r="AI866" s="16"/>
      <c r="AJ866" s="16"/>
      <c r="AK866" s="16"/>
      <c r="AL866" s="16"/>
      <c r="AM866" s="66"/>
      <c r="AN866" s="66"/>
      <c r="AO866" s="30"/>
      <c r="AP866" s="30"/>
      <c r="AQ866" s="30"/>
      <c r="AR866" s="30"/>
      <c r="AS866" s="30"/>
      <c r="AT866" s="70"/>
      <c r="AU866" s="70"/>
      <c r="AV866" s="70"/>
      <c r="AW866" s="70"/>
      <c r="AX866" s="70"/>
      <c r="AY866" s="70"/>
      <c r="AZ866" s="70"/>
      <c r="BA866" s="70"/>
      <c r="BB866" s="47" t="s">
        <v>641</v>
      </c>
      <c r="BC866" s="866">
        <v>228930</v>
      </c>
      <c r="BD866" s="866">
        <v>263954</v>
      </c>
      <c r="BE866" s="866">
        <v>318400</v>
      </c>
      <c r="BF866" s="866">
        <v>407552</v>
      </c>
      <c r="BG866" s="866">
        <v>454038</v>
      </c>
      <c r="BH866" s="70"/>
      <c r="BI866" s="47" t="s">
        <v>641</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772</v>
      </c>
      <c r="AC867" s="1677">
        <v>10000</v>
      </c>
      <c r="AD867" s="1678"/>
      <c r="AE867" s="1678"/>
      <c r="AF867" s="1678"/>
      <c r="AG867" s="1678"/>
      <c r="AH867" s="1679"/>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260566</v>
      </c>
      <c r="BD867" s="867">
        <v>300430</v>
      </c>
      <c r="BE867" s="867">
        <v>362400</v>
      </c>
      <c r="BF867" s="867">
        <v>463872</v>
      </c>
      <c r="BG867" s="867">
        <v>516782</v>
      </c>
      <c r="BH867" s="70"/>
      <c r="BI867" s="47" t="s">
        <v>642</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2221</v>
      </c>
      <c r="AC868" s="1683"/>
      <c r="AD868" s="1711"/>
      <c r="AE868" s="1711"/>
      <c r="AF868" s="1711"/>
      <c r="AG868" s="1711"/>
      <c r="AH868" s="1711"/>
      <c r="AI868" s="16"/>
      <c r="AJ868" s="16"/>
      <c r="AK868" s="16"/>
      <c r="AL868" s="16"/>
      <c r="AM868" s="66"/>
      <c r="AN868" s="66"/>
      <c r="AO868" s="30"/>
      <c r="AP868" s="30"/>
      <c r="AQ868" s="30"/>
      <c r="AR868" s="30"/>
      <c r="AS868" s="30"/>
      <c r="AT868" s="70"/>
      <c r="AU868" s="70"/>
      <c r="AV868" s="70"/>
      <c r="AW868" s="70"/>
      <c r="AX868" s="70"/>
      <c r="AY868" s="70"/>
      <c r="AZ868" s="70"/>
      <c r="BA868" s="70"/>
      <c r="BB868" s="47" t="s">
        <v>823</v>
      </c>
      <c r="BC868" s="866">
        <v>511928</v>
      </c>
      <c r="BD868" s="866">
        <v>590248</v>
      </c>
      <c r="BE868" s="866">
        <v>712000</v>
      </c>
      <c r="BF868" s="866">
        <v>911360</v>
      </c>
      <c r="BG868" s="866">
        <v>1015312</v>
      </c>
      <c r="BH868" s="70"/>
      <c r="BI868" s="47" t="s">
        <v>823</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55" t="s">
        <v>1339</v>
      </c>
      <c r="F869" s="1856"/>
      <c r="G869" s="1856"/>
      <c r="H869" s="1856"/>
      <c r="I869" s="1856"/>
      <c r="J869" s="1856"/>
      <c r="K869" s="1856"/>
      <c r="L869" s="1856"/>
      <c r="M869" s="1856"/>
      <c r="N869" s="1856"/>
      <c r="O869" s="1856"/>
      <c r="P869" s="1856"/>
      <c r="Q869" s="1856"/>
      <c r="R869" s="1856"/>
      <c r="S869" s="1856"/>
      <c r="T869" s="1856"/>
      <c r="U869" s="1856"/>
      <c r="V869" s="1856"/>
      <c r="W869" s="1856"/>
      <c r="X869" s="1856"/>
      <c r="Y869" s="1856"/>
      <c r="Z869" s="1856"/>
      <c r="AA869" s="1856"/>
      <c r="AB869" s="1857"/>
      <c r="AC869" s="1711"/>
      <c r="AD869" s="1711"/>
      <c r="AE869" s="1711"/>
      <c r="AF869" s="1711"/>
      <c r="AG869" s="1711"/>
      <c r="AH869" s="1711"/>
      <c r="AI869" s="16"/>
      <c r="AJ869" s="16"/>
      <c r="AK869" s="16"/>
      <c r="AL869" s="16"/>
      <c r="AM869" s="66"/>
      <c r="AN869" s="66"/>
      <c r="AO869" s="30"/>
      <c r="AP869" s="30"/>
      <c r="AQ869" s="30"/>
      <c r="AR869" s="30"/>
      <c r="AS869" s="30"/>
      <c r="AT869" s="70"/>
      <c r="AU869" s="70"/>
      <c r="AV869" s="70"/>
      <c r="AW869" s="70"/>
      <c r="AX869" s="70"/>
      <c r="AY869" s="70"/>
      <c r="AZ869" s="70"/>
      <c r="BA869" s="70"/>
      <c r="BB869" s="47" t="s">
        <v>824</v>
      </c>
      <c r="BC869" s="867">
        <v>238133</v>
      </c>
      <c r="BD869" s="867">
        <v>274565</v>
      </c>
      <c r="BE869" s="867">
        <v>331200</v>
      </c>
      <c r="BF869" s="867">
        <v>423936</v>
      </c>
      <c r="BG869" s="867">
        <v>472291</v>
      </c>
      <c r="BH869" s="70"/>
      <c r="BI869" s="47" t="s">
        <v>824</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5" t="s">
        <v>1339</v>
      </c>
      <c r="F870" s="1856"/>
      <c r="G870" s="1856"/>
      <c r="H870" s="1856"/>
      <c r="I870" s="1856"/>
      <c r="J870" s="1856"/>
      <c r="K870" s="1856"/>
      <c r="L870" s="1856"/>
      <c r="M870" s="1856"/>
      <c r="N870" s="1856"/>
      <c r="O870" s="1856"/>
      <c r="P870" s="1856"/>
      <c r="Q870" s="1856"/>
      <c r="R870" s="1856"/>
      <c r="S870" s="1856"/>
      <c r="T870" s="1856"/>
      <c r="U870" s="1856"/>
      <c r="V870" s="1856"/>
      <c r="W870" s="1856"/>
      <c r="X870" s="1856"/>
      <c r="Y870" s="1856"/>
      <c r="Z870" s="1856"/>
      <c r="AA870" s="1856"/>
      <c r="AB870" s="1857"/>
      <c r="AC870" s="1711"/>
      <c r="AD870" s="1711"/>
      <c r="AE870" s="1711"/>
      <c r="AF870" s="1711"/>
      <c r="AG870" s="1711"/>
      <c r="AH870" s="1711"/>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303706</v>
      </c>
      <c r="BD870" s="866">
        <v>350170</v>
      </c>
      <c r="BE870" s="866">
        <v>422400</v>
      </c>
      <c r="BF870" s="866">
        <v>540672</v>
      </c>
      <c r="BG870" s="866">
        <v>602342</v>
      </c>
      <c r="BH870" s="70"/>
      <c r="BI870" s="47" t="s">
        <v>825</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00"/>
      <c r="AD871" s="2000"/>
      <c r="AE871" s="2000"/>
      <c r="AF871" s="2000"/>
      <c r="AG871" s="2000"/>
      <c r="AH871" s="2000"/>
      <c r="AI871" s="16"/>
      <c r="AJ871" s="16"/>
      <c r="AK871" s="16"/>
      <c r="AL871" s="16"/>
      <c r="AM871" s="132"/>
      <c r="AN871" s="66"/>
      <c r="AO871" s="30"/>
      <c r="AP871" s="30"/>
      <c r="AQ871" s="30"/>
      <c r="AR871" s="30"/>
      <c r="AS871" s="30"/>
      <c r="AT871" s="70"/>
      <c r="AU871" s="70"/>
      <c r="AV871" s="70"/>
      <c r="AW871" s="70"/>
      <c r="AX871" s="70"/>
      <c r="AY871" s="70"/>
      <c r="AZ871" s="70"/>
      <c r="BA871" s="70"/>
      <c r="BB871" s="47" t="s">
        <v>826</v>
      </c>
      <c r="BC871" s="865">
        <v>440028</v>
      </c>
      <c r="BD871" s="865">
        <v>507348</v>
      </c>
      <c r="BE871" s="867">
        <v>612000</v>
      </c>
      <c r="BF871" s="865">
        <v>783360</v>
      </c>
      <c r="BG871" s="865">
        <v>872712</v>
      </c>
      <c r="BH871" s="70"/>
      <c r="BI871" s="47" t="s">
        <v>826</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40"/>
      <c r="AO872" s="1840"/>
      <c r="AP872" s="1826"/>
      <c r="AQ872" s="1826"/>
      <c r="AR872" s="1826"/>
      <c r="AS872" s="1826"/>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6"/>
      <c r="AQ873" s="1826"/>
      <c r="AR873" s="1826"/>
      <c r="AS873" s="1826"/>
      <c r="AV873" s="1826"/>
      <c r="AW873" s="1826"/>
      <c r="AX873" s="1826"/>
      <c r="AY873" s="1826"/>
      <c r="AZ873" s="70"/>
      <c r="BA873" s="70"/>
      <c r="BB873" s="47" t="s">
        <v>828</v>
      </c>
      <c r="BC873" s="865">
        <v>440028</v>
      </c>
      <c r="BD873" s="865">
        <v>507348</v>
      </c>
      <c r="BE873" s="865">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677"/>
      <c r="AA874" s="1678"/>
      <c r="AB874" s="1678"/>
      <c r="AC874" s="1678"/>
      <c r="AD874" s="1678"/>
      <c r="AE874" s="1679"/>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722</v>
      </c>
      <c r="BC874" s="866">
        <v>303706</v>
      </c>
      <c r="BD874" s="866">
        <v>350170</v>
      </c>
      <c r="BE874" s="866">
        <v>422400</v>
      </c>
      <c r="BF874" s="866">
        <v>540672</v>
      </c>
      <c r="BG874" s="866">
        <v>602342</v>
      </c>
      <c r="BH874" s="70"/>
      <c r="BI874" s="47" t="s">
        <v>722</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677"/>
      <c r="AA875" s="1678"/>
      <c r="AB875" s="1678"/>
      <c r="AC875" s="1678"/>
      <c r="AD875" s="1678"/>
      <c r="AE875" s="1679"/>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723</v>
      </c>
      <c r="BC875" s="867">
        <v>230655</v>
      </c>
      <c r="BD875" s="867">
        <v>265943</v>
      </c>
      <c r="BE875" s="867">
        <v>320800</v>
      </c>
      <c r="BF875" s="867">
        <v>410624</v>
      </c>
      <c r="BG875" s="867">
        <v>457461</v>
      </c>
      <c r="BH875" s="70"/>
      <c r="BI875" s="47" t="s">
        <v>723</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860</v>
      </c>
      <c r="I876" s="91"/>
      <c r="J876" s="91"/>
      <c r="K876" s="91"/>
      <c r="L876" s="91"/>
      <c r="M876" s="91"/>
      <c r="N876" s="91"/>
      <c r="O876" s="91"/>
      <c r="P876" s="91"/>
      <c r="Q876" s="91"/>
      <c r="R876" s="91"/>
      <c r="S876" s="91"/>
      <c r="T876" s="91"/>
      <c r="U876" s="91"/>
      <c r="V876" s="91"/>
      <c r="W876" s="91"/>
      <c r="X876" s="91"/>
      <c r="Y876" s="91"/>
      <c r="Z876" s="1677"/>
      <c r="AA876" s="1678"/>
      <c r="AB876" s="1678"/>
      <c r="AC876" s="1678"/>
      <c r="AD876" s="1678"/>
      <c r="AE876" s="167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262291</v>
      </c>
      <c r="BD876" s="866">
        <v>302419</v>
      </c>
      <c r="BE876" s="866">
        <v>364800</v>
      </c>
      <c r="BF876" s="866">
        <v>466944</v>
      </c>
      <c r="BG876" s="866">
        <v>520205</v>
      </c>
      <c r="BH876" s="70"/>
      <c r="BI876" s="47" t="s">
        <v>724</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861</v>
      </c>
      <c r="Z877" s="1684">
        <f>Z874-(Z875+Z876)</f>
        <v>0</v>
      </c>
      <c r="AA877" s="1685"/>
      <c r="AB877" s="1685"/>
      <c r="AC877" s="1685"/>
      <c r="AD877" s="1685"/>
      <c r="AE877" s="168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262291</v>
      </c>
      <c r="BD877" s="867">
        <v>302419</v>
      </c>
      <c r="BE877" s="867">
        <v>364800</v>
      </c>
      <c r="BF877" s="867">
        <v>466944</v>
      </c>
      <c r="BG877" s="867">
        <v>520205</v>
      </c>
      <c r="BH877" s="70"/>
      <c r="BI877" s="47" t="s">
        <v>725</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299104</v>
      </c>
      <c r="BD878" s="866">
        <v>344864</v>
      </c>
      <c r="BE878" s="866">
        <v>416000</v>
      </c>
      <c r="BF878" s="866">
        <v>532480</v>
      </c>
      <c r="BG878" s="866">
        <v>593216</v>
      </c>
      <c r="BH878" s="70"/>
      <c r="BI878" s="47" t="s">
        <v>726</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999</v>
      </c>
      <c r="BC879" s="867">
        <v>299104</v>
      </c>
      <c r="BD879" s="867">
        <v>344864</v>
      </c>
      <c r="BE879" s="867">
        <v>416000</v>
      </c>
      <c r="BF879" s="867">
        <v>532480</v>
      </c>
      <c r="BG879" s="867">
        <v>593216</v>
      </c>
      <c r="BH879" s="70"/>
      <c r="BI879" s="47" t="s">
        <v>999</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12"/>
      <c r="AU880" s="1812"/>
      <c r="AV880" s="1812"/>
      <c r="AW880" s="1812"/>
      <c r="AX880" s="1812"/>
      <c r="AY880" s="1812"/>
      <c r="AZ880" s="70"/>
      <c r="BA880" s="70"/>
      <c r="BB880" s="47" t="s">
        <v>1000</v>
      </c>
      <c r="BC880" s="866">
        <v>238133</v>
      </c>
      <c r="BD880" s="866">
        <v>274565</v>
      </c>
      <c r="BE880" s="866">
        <v>331200</v>
      </c>
      <c r="BF880" s="866">
        <v>423936</v>
      </c>
      <c r="BG880" s="866">
        <v>472291</v>
      </c>
      <c r="BH880" s="70"/>
      <c r="BI880" s="47" t="s">
        <v>1000</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822</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80" t="s">
        <v>139</v>
      </c>
      <c r="B884" s="1680"/>
      <c r="C884" s="1680"/>
      <c r="D884" s="1680"/>
      <c r="E884" s="1680"/>
      <c r="F884" s="1680"/>
      <c r="G884" s="1680"/>
      <c r="H884" s="1680"/>
      <c r="I884" s="1680"/>
      <c r="J884" s="1680"/>
      <c r="K884" s="1680"/>
      <c r="L884" s="1680"/>
      <c r="M884" s="1680"/>
      <c r="N884" s="1680"/>
      <c r="O884" s="1680"/>
      <c r="P884" s="1680"/>
      <c r="Q884" s="1680"/>
      <c r="R884" s="1680"/>
      <c r="S884" s="1680"/>
      <c r="T884" s="1680"/>
      <c r="U884" s="1680"/>
      <c r="V884" s="1680"/>
      <c r="W884" s="1680"/>
      <c r="X884" s="1680"/>
      <c r="Y884" s="1680"/>
      <c r="Z884" s="1680"/>
      <c r="AA884" s="1680"/>
      <c r="AB884" s="1680"/>
      <c r="AC884" s="1680"/>
      <c r="AD884" s="1680"/>
      <c r="AE884" s="1680"/>
      <c r="AF884" s="1680"/>
      <c r="AG884" s="1680"/>
      <c r="AH884" s="1680"/>
      <c r="AI884" s="1680"/>
      <c r="AJ884" s="1680"/>
      <c r="AK884" s="1680"/>
      <c r="AL884" s="1680"/>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80"/>
      <c r="B885" s="1680"/>
      <c r="C885" s="1680"/>
      <c r="D885" s="1680"/>
      <c r="E885" s="1680"/>
      <c r="F885" s="1680"/>
      <c r="G885" s="1680"/>
      <c r="H885" s="1680"/>
      <c r="I885" s="1680"/>
      <c r="J885" s="1680"/>
      <c r="K885" s="1680"/>
      <c r="L885" s="1680"/>
      <c r="M885" s="1680"/>
      <c r="N885" s="1680"/>
      <c r="O885" s="1680"/>
      <c r="P885" s="1680"/>
      <c r="Q885" s="1680"/>
      <c r="R885" s="1680"/>
      <c r="S885" s="1680"/>
      <c r="T885" s="1680"/>
      <c r="U885" s="1680"/>
      <c r="V885" s="1680"/>
      <c r="W885" s="1680"/>
      <c r="X885" s="1680"/>
      <c r="Y885" s="1680"/>
      <c r="Z885" s="1680"/>
      <c r="AA885" s="1680"/>
      <c r="AB885" s="1680"/>
      <c r="AC885" s="1680"/>
      <c r="AD885" s="1680"/>
      <c r="AE885" s="1680"/>
      <c r="AF885" s="1680"/>
      <c r="AG885" s="1680"/>
      <c r="AH885" s="1680"/>
      <c r="AI885" s="1680"/>
      <c r="AJ885" s="1680"/>
      <c r="AK885" s="1680"/>
      <c r="AL885" s="1680"/>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717</v>
      </c>
      <c r="C887" s="63" t="s">
        <v>607</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47" t="s">
        <v>1063</v>
      </c>
      <c r="G889" s="1948"/>
      <c r="H889" s="1948"/>
      <c r="I889" s="1948"/>
      <c r="J889" s="1948"/>
      <c r="K889" s="1948"/>
      <c r="L889" s="1948"/>
      <c r="M889" s="1948"/>
      <c r="N889" s="1948"/>
      <c r="O889" s="1948"/>
      <c r="P889" s="1948"/>
      <c r="Q889" s="1948"/>
      <c r="R889" s="1948"/>
      <c r="S889" s="1948"/>
      <c r="T889" s="1949"/>
      <c r="U889" s="1827" t="s">
        <v>383</v>
      </c>
      <c r="V889" s="1828"/>
      <c r="W889" s="1828"/>
      <c r="X889" s="1828"/>
      <c r="Y889" s="1828"/>
      <c r="Z889" s="1828"/>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9" t="s">
        <v>1153</v>
      </c>
      <c r="G890" s="1830"/>
      <c r="H890" s="1830"/>
      <c r="I890" s="1830"/>
      <c r="J890" s="1830"/>
      <c r="K890" s="1830"/>
      <c r="L890" s="1830"/>
      <c r="M890" s="1830"/>
      <c r="N890" s="1830"/>
      <c r="O890" s="1830"/>
      <c r="P890" s="1830"/>
      <c r="Q890" s="1830"/>
      <c r="R890" s="1830"/>
      <c r="S890" s="1830"/>
      <c r="T890" s="1849"/>
      <c r="U890" s="1829"/>
      <c r="V890" s="1830"/>
      <c r="W890" s="1830"/>
      <c r="X890" s="1830"/>
      <c r="Y890" s="1830"/>
      <c r="Z890" s="1830"/>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31"/>
      <c r="G891" s="1832"/>
      <c r="H891" s="1832"/>
      <c r="I891" s="1832"/>
      <c r="J891" s="1832"/>
      <c r="K891" s="1832"/>
      <c r="L891" s="1832"/>
      <c r="M891" s="1832"/>
      <c r="N891" s="1832"/>
      <c r="O891" s="1832"/>
      <c r="P891" s="1832"/>
      <c r="Q891" s="1832"/>
      <c r="R891" s="1832"/>
      <c r="S891" s="1832"/>
      <c r="T891" s="1850"/>
      <c r="U891" s="1831"/>
      <c r="V891" s="1832"/>
      <c r="W891" s="1832"/>
      <c r="X891" s="1832"/>
      <c r="Y891" s="1832"/>
      <c r="Z891" s="1832"/>
      <c r="AA891" s="310"/>
      <c r="AB891" s="1854" t="s">
        <v>60</v>
      </c>
      <c r="AC891" s="1854"/>
      <c r="AD891" s="1854"/>
      <c r="AE891" s="1854"/>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1705" t="s">
        <v>135</v>
      </c>
      <c r="V892" s="1706"/>
      <c r="W892" s="1706"/>
      <c r="X892" s="1706"/>
      <c r="Y892" s="1706"/>
      <c r="Z892" s="1707"/>
      <c r="AA892" s="1699"/>
      <c r="AB892" s="1700"/>
      <c r="AC892" s="1700"/>
      <c r="AD892" s="1700"/>
      <c r="AE892" s="1700"/>
      <c r="AF892" s="1701"/>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1705" t="s">
        <v>135</v>
      </c>
      <c r="V893" s="1706"/>
      <c r="W893" s="1706"/>
      <c r="X893" s="1706"/>
      <c r="Y893" s="1706"/>
      <c r="Z893" s="1707"/>
      <c r="AA893" s="1699"/>
      <c r="AB893" s="1700"/>
      <c r="AC893" s="1700"/>
      <c r="AD893" s="1700"/>
      <c r="AE893" s="1700"/>
      <c r="AF893" s="170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1048</v>
      </c>
      <c r="G894" s="91"/>
      <c r="H894" s="91"/>
      <c r="I894" s="91"/>
      <c r="J894" s="91"/>
      <c r="K894" s="91"/>
      <c r="L894" s="91"/>
      <c r="M894" s="91"/>
      <c r="N894" s="91"/>
      <c r="O894" s="91"/>
      <c r="P894" s="91"/>
      <c r="Q894" s="91"/>
      <c r="R894" s="91"/>
      <c r="S894" s="91"/>
      <c r="T894" s="92"/>
      <c r="U894" s="1705" t="s">
        <v>135</v>
      </c>
      <c r="V894" s="1706"/>
      <c r="W894" s="1706"/>
      <c r="X894" s="1706"/>
      <c r="Y894" s="1706"/>
      <c r="Z894" s="1707"/>
      <c r="AA894" s="1699"/>
      <c r="AB894" s="1700"/>
      <c r="AC894" s="1700"/>
      <c r="AD894" s="1700"/>
      <c r="AE894" s="1700"/>
      <c r="AF894" s="170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1049</v>
      </c>
      <c r="G895" s="91"/>
      <c r="H895" s="91"/>
      <c r="I895" s="91"/>
      <c r="J895" s="91"/>
      <c r="K895" s="91"/>
      <c r="L895" s="91"/>
      <c r="M895" s="91"/>
      <c r="N895" s="91"/>
      <c r="O895" s="91"/>
      <c r="P895" s="91"/>
      <c r="Q895" s="91"/>
      <c r="R895" s="91"/>
      <c r="S895" s="91"/>
      <c r="T895" s="92"/>
      <c r="U895" s="1705" t="s">
        <v>135</v>
      </c>
      <c r="V895" s="1706"/>
      <c r="W895" s="1706"/>
      <c r="X895" s="1706"/>
      <c r="Y895" s="1706"/>
      <c r="Z895" s="1707"/>
      <c r="AA895" s="1699"/>
      <c r="AB895" s="1700"/>
      <c r="AC895" s="1700"/>
      <c r="AD895" s="1700"/>
      <c r="AE895" s="1700"/>
      <c r="AF895" s="170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05" t="s">
        <v>135</v>
      </c>
      <c r="V896" s="1706"/>
      <c r="W896" s="1706"/>
      <c r="X896" s="1706"/>
      <c r="Y896" s="1706"/>
      <c r="Z896" s="1707"/>
      <c r="AA896" s="1699"/>
      <c r="AB896" s="1700"/>
      <c r="AC896" s="1700"/>
      <c r="AD896" s="1700"/>
      <c r="AE896" s="1700"/>
      <c r="AF896" s="170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1705" t="s">
        <v>135</v>
      </c>
      <c r="V897" s="1706"/>
      <c r="W897" s="1706"/>
      <c r="X897" s="1706"/>
      <c r="Y897" s="1706"/>
      <c r="Z897" s="1707"/>
      <c r="AA897" s="1699"/>
      <c r="AB897" s="1700"/>
      <c r="AC897" s="1700"/>
      <c r="AD897" s="1700"/>
      <c r="AE897" s="1700"/>
      <c r="AF897" s="1701"/>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1705" t="s">
        <v>135</v>
      </c>
      <c r="V898" s="1706"/>
      <c r="W898" s="1706"/>
      <c r="X898" s="1706"/>
      <c r="Y898" s="1706"/>
      <c r="Z898" s="1707"/>
      <c r="AA898" s="1699"/>
      <c r="AB898" s="1700"/>
      <c r="AC898" s="1700"/>
      <c r="AD898" s="1700"/>
      <c r="AE898" s="1700"/>
      <c r="AF898" s="1701"/>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173</v>
      </c>
      <c r="G899" s="91"/>
      <c r="H899" s="91"/>
      <c r="I899" s="91"/>
      <c r="J899" s="91"/>
      <c r="K899" s="91"/>
      <c r="L899" s="91"/>
      <c r="M899" s="91"/>
      <c r="N899" s="91"/>
      <c r="O899" s="91"/>
      <c r="P899" s="91"/>
      <c r="Q899" s="91"/>
      <c r="R899" s="91"/>
      <c r="S899" s="91"/>
      <c r="T899" s="92"/>
      <c r="U899" s="1705" t="s">
        <v>135</v>
      </c>
      <c r="V899" s="1706"/>
      <c r="W899" s="1706"/>
      <c r="X899" s="1706"/>
      <c r="Y899" s="1706"/>
      <c r="Z899" s="1707"/>
      <c r="AA899" s="1699"/>
      <c r="AB899" s="1700"/>
      <c r="AC899" s="1700"/>
      <c r="AD899" s="1700"/>
      <c r="AE899" s="1700"/>
      <c r="AF899" s="1701"/>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2176</v>
      </c>
      <c r="G900" s="91"/>
      <c r="H900" s="91"/>
      <c r="I900" s="91"/>
      <c r="J900" s="91"/>
      <c r="K900" s="91"/>
      <c r="L900" s="91"/>
      <c r="M900" s="91"/>
      <c r="N900" s="91"/>
      <c r="O900" s="91"/>
      <c r="P900" s="91"/>
      <c r="Q900" s="91"/>
      <c r="R900" s="91"/>
      <c r="S900" s="91"/>
      <c r="T900" s="92"/>
      <c r="U900" s="1705" t="s">
        <v>135</v>
      </c>
      <c r="V900" s="1706"/>
      <c r="W900" s="1706"/>
      <c r="X900" s="1706"/>
      <c r="Y900" s="1706"/>
      <c r="Z900" s="1707"/>
      <c r="AA900" s="1699"/>
      <c r="AB900" s="1700"/>
      <c r="AC900" s="1700"/>
      <c r="AD900" s="1700"/>
      <c r="AE900" s="1700"/>
      <c r="AF900" s="1701"/>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1110</v>
      </c>
      <c r="G901" s="91"/>
      <c r="H901" s="91"/>
      <c r="I901" s="91"/>
      <c r="J901" s="91"/>
      <c r="K901" s="91"/>
      <c r="L901" s="91"/>
      <c r="M901" s="91"/>
      <c r="N901" s="91"/>
      <c r="O901" s="91"/>
      <c r="P901" s="91"/>
      <c r="Q901" s="91"/>
      <c r="R901" s="91"/>
      <c r="S901" s="91"/>
      <c r="T901" s="92"/>
      <c r="U901" s="1705" t="s">
        <v>135</v>
      </c>
      <c r="V901" s="1706"/>
      <c r="W901" s="1706"/>
      <c r="X901" s="1706"/>
      <c r="Y901" s="1706"/>
      <c r="Z901" s="1707"/>
      <c r="AA901" s="1699"/>
      <c r="AB901" s="1700"/>
      <c r="AC901" s="1700"/>
      <c r="AD901" s="1700"/>
      <c r="AE901" s="1700"/>
      <c r="AF901" s="1701"/>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1111</v>
      </c>
      <c r="G902" s="275"/>
      <c r="H902" s="275"/>
      <c r="I902" s="275"/>
      <c r="J902" s="275"/>
      <c r="K902" s="275"/>
      <c r="L902" s="275"/>
      <c r="M902" s="275"/>
      <c r="N902" s="275"/>
      <c r="O902" s="275"/>
      <c r="P902" s="275"/>
      <c r="Q902" s="275"/>
      <c r="R902" s="275"/>
      <c r="S902" s="275"/>
      <c r="T902" s="581"/>
      <c r="U902" s="1834" t="s">
        <v>135</v>
      </c>
      <c r="V902" s="1835"/>
      <c r="W902" s="1835"/>
      <c r="X902" s="1835"/>
      <c r="Y902" s="1835"/>
      <c r="Z902" s="1836"/>
      <c r="AA902" s="1837"/>
      <c r="AB902" s="1838"/>
      <c r="AC902" s="1838"/>
      <c r="AD902" s="1838"/>
      <c r="AE902" s="1838"/>
      <c r="AF902" s="1839"/>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2174</v>
      </c>
      <c r="G903" s="91"/>
      <c r="H903" s="91"/>
      <c r="I903" s="91"/>
      <c r="J903" s="91"/>
      <c r="K903" s="91"/>
      <c r="L903" s="91"/>
      <c r="M903" s="91"/>
      <c r="N903" s="91"/>
      <c r="O903" s="91"/>
      <c r="P903" s="91"/>
      <c r="Q903" s="91"/>
      <c r="R903" s="91"/>
      <c r="S903" s="91"/>
      <c r="T903" s="92"/>
      <c r="U903" s="1705" t="s">
        <v>135</v>
      </c>
      <c r="V903" s="1706"/>
      <c r="W903" s="1706"/>
      <c r="X903" s="1706"/>
      <c r="Y903" s="1706"/>
      <c r="Z903" s="1707"/>
      <c r="AA903" s="1699"/>
      <c r="AB903" s="1700"/>
      <c r="AC903" s="1700"/>
      <c r="AD903" s="1700"/>
      <c r="AE903" s="1700"/>
      <c r="AF903" s="170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2175</v>
      </c>
      <c r="G904" s="91"/>
      <c r="H904" s="91"/>
      <c r="I904" s="91"/>
      <c r="J904" s="91"/>
      <c r="K904" s="91"/>
      <c r="L904" s="91"/>
      <c r="M904" s="91"/>
      <c r="N904" s="91"/>
      <c r="O904" s="91"/>
      <c r="P904" s="91"/>
      <c r="Q904" s="91"/>
      <c r="R904" s="91"/>
      <c r="S904" s="91"/>
      <c r="T904" s="92"/>
      <c r="U904" s="1705" t="s">
        <v>135</v>
      </c>
      <c r="V904" s="1706"/>
      <c r="W904" s="1706"/>
      <c r="X904" s="1706"/>
      <c r="Y904" s="1706"/>
      <c r="Z904" s="1707"/>
      <c r="AA904" s="1699"/>
      <c r="AB904" s="1700"/>
      <c r="AC904" s="1700"/>
      <c r="AD904" s="1700"/>
      <c r="AE904" s="1700"/>
      <c r="AF904" s="170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1705" t="s">
        <v>135</v>
      </c>
      <c r="V905" s="1706"/>
      <c r="W905" s="1706"/>
      <c r="X905" s="1706"/>
      <c r="Y905" s="1706"/>
      <c r="Z905" s="1707"/>
      <c r="AA905" s="1699"/>
      <c r="AB905" s="1700"/>
      <c r="AC905" s="1700"/>
      <c r="AD905" s="1700"/>
      <c r="AE905" s="1700"/>
      <c r="AF905" s="170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1129</v>
      </c>
      <c r="G906" s="91"/>
      <c r="H906" s="91"/>
      <c r="I906" s="91"/>
      <c r="J906" s="91"/>
      <c r="K906" s="91"/>
      <c r="L906" s="91"/>
      <c r="M906" s="91"/>
      <c r="N906" s="91"/>
      <c r="O906" s="91"/>
      <c r="P906" s="1648" t="s">
        <v>530</v>
      </c>
      <c r="Q906" s="1706"/>
      <c r="R906" s="1706"/>
      <c r="S906" s="1706"/>
      <c r="T906" s="1707"/>
      <c r="U906" s="1705" t="s">
        <v>135</v>
      </c>
      <c r="V906" s="1706"/>
      <c r="W906" s="1706"/>
      <c r="X906" s="1706"/>
      <c r="Y906" s="1706"/>
      <c r="Z906" s="1707"/>
      <c r="AA906" s="1699"/>
      <c r="AB906" s="1700"/>
      <c r="AC906" s="1700"/>
      <c r="AD906" s="1700"/>
      <c r="AE906" s="1700"/>
      <c r="AF906" s="170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1691" t="s">
        <v>620</v>
      </c>
      <c r="J907" s="1692"/>
      <c r="K907" s="1692"/>
      <c r="L907" s="1692"/>
      <c r="M907" s="1692"/>
      <c r="N907" s="1692"/>
      <c r="O907" s="1692"/>
      <c r="P907" s="1692"/>
      <c r="Q907" s="1692"/>
      <c r="R907" s="1692"/>
      <c r="S907" s="1692"/>
      <c r="T907" s="1693"/>
      <c r="U907" s="1705" t="s">
        <v>135</v>
      </c>
      <c r="V907" s="1706"/>
      <c r="W907" s="1706"/>
      <c r="X907" s="1706"/>
      <c r="Y907" s="1706"/>
      <c r="Z907" s="1707"/>
      <c r="AA907" s="1699"/>
      <c r="AB907" s="1700"/>
      <c r="AC907" s="1700"/>
      <c r="AD907" s="1700"/>
      <c r="AE907" s="1700"/>
      <c r="AF907" s="170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906</v>
      </c>
      <c r="G908" s="94"/>
      <c r="H908" s="94"/>
      <c r="I908" s="1833" t="s">
        <v>2415</v>
      </c>
      <c r="J908" s="1692"/>
      <c r="K908" s="1692"/>
      <c r="L908" s="1692"/>
      <c r="M908" s="1692"/>
      <c r="N908" s="1692"/>
      <c r="O908" s="1692"/>
      <c r="P908" s="1692"/>
      <c r="Q908" s="1692"/>
      <c r="R908" s="1692"/>
      <c r="S908" s="1692"/>
      <c r="T908" s="1693"/>
      <c r="U908" s="1705" t="s">
        <v>118</v>
      </c>
      <c r="V908" s="1706"/>
      <c r="W908" s="1706"/>
      <c r="X908" s="1706"/>
      <c r="Y908" s="1706"/>
      <c r="Z908" s="1707"/>
      <c r="AA908" s="1699">
        <v>7000000</v>
      </c>
      <c r="AB908" s="1700"/>
      <c r="AC908" s="1700"/>
      <c r="AD908" s="1700"/>
      <c r="AE908" s="1700"/>
      <c r="AF908" s="170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1691" t="s">
        <v>620</v>
      </c>
      <c r="J909" s="1692"/>
      <c r="K909" s="1692"/>
      <c r="L909" s="1692"/>
      <c r="M909" s="1692"/>
      <c r="N909" s="1692"/>
      <c r="O909" s="1692"/>
      <c r="P909" s="1692"/>
      <c r="Q909" s="1692"/>
      <c r="R909" s="1692"/>
      <c r="S909" s="1692"/>
      <c r="T909" s="1693"/>
      <c r="U909" s="1705" t="s">
        <v>135</v>
      </c>
      <c r="V909" s="1706"/>
      <c r="W909" s="1706"/>
      <c r="X909" s="1706"/>
      <c r="Y909" s="1706"/>
      <c r="Z909" s="1707"/>
      <c r="AA909" s="1699"/>
      <c r="AB909" s="1700"/>
      <c r="AC909" s="1700"/>
      <c r="AD909" s="1700"/>
      <c r="AE909" s="1700"/>
      <c r="AF909" s="170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1691" t="s">
        <v>620</v>
      </c>
      <c r="J910" s="1692"/>
      <c r="K910" s="1692"/>
      <c r="L910" s="1692"/>
      <c r="M910" s="1692"/>
      <c r="N910" s="1692"/>
      <c r="O910" s="1692"/>
      <c r="P910" s="1692"/>
      <c r="Q910" s="1692"/>
      <c r="R910" s="1692"/>
      <c r="S910" s="1692"/>
      <c r="T910" s="1693"/>
      <c r="U910" s="1705" t="s">
        <v>135</v>
      </c>
      <c r="V910" s="1706"/>
      <c r="W910" s="1706"/>
      <c r="X910" s="1706"/>
      <c r="Y910" s="1706"/>
      <c r="Z910" s="1707"/>
      <c r="AA910" s="1699"/>
      <c r="AB910" s="1700"/>
      <c r="AC910" s="1700"/>
      <c r="AD910" s="1700"/>
      <c r="AE910" s="1700"/>
      <c r="AF910" s="170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907</v>
      </c>
      <c r="D915" s="91"/>
      <c r="E915" s="91"/>
      <c r="F915" s="91"/>
      <c r="G915" s="91"/>
      <c r="H915" s="91"/>
      <c r="I915" s="91"/>
      <c r="J915" s="91"/>
      <c r="K915" s="91"/>
      <c r="L915" s="1806">
        <v>43998</v>
      </c>
      <c r="M915" s="1809"/>
      <c r="N915" s="1809"/>
      <c r="O915" s="1809"/>
      <c r="P915" s="1809"/>
      <c r="Q915" s="1809"/>
      <c r="R915" s="1809"/>
      <c r="S915" s="1810"/>
      <c r="U915" s="117" t="s">
        <v>907</v>
      </c>
      <c r="V915" s="91"/>
      <c r="W915" s="91"/>
      <c r="X915" s="91"/>
      <c r="Y915" s="91"/>
      <c r="Z915" s="91"/>
      <c r="AA915" s="91"/>
      <c r="AB915" s="91"/>
      <c r="AC915" s="91"/>
      <c r="AD915" s="92"/>
      <c r="AE915" s="1806"/>
      <c r="AF915" s="1807"/>
      <c r="AG915" s="1807"/>
      <c r="AH915" s="1807"/>
      <c r="AI915" s="1807"/>
      <c r="AJ915" s="1807"/>
      <c r="AK915" s="1808"/>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908</v>
      </c>
      <c r="D916" s="91"/>
      <c r="E916" s="91"/>
      <c r="F916" s="91"/>
      <c r="G916" s="91"/>
      <c r="H916" s="91"/>
      <c r="I916" s="91"/>
      <c r="J916" s="91"/>
      <c r="K916" s="91"/>
      <c r="L916" s="1821" t="s">
        <v>2431</v>
      </c>
      <c r="M916" s="1809"/>
      <c r="N916" s="1809"/>
      <c r="O916" s="1809"/>
      <c r="P916" s="1809"/>
      <c r="Q916" s="1809"/>
      <c r="R916" s="1809"/>
      <c r="S916" s="1810"/>
      <c r="U916" s="117" t="s">
        <v>908</v>
      </c>
      <c r="V916" s="91"/>
      <c r="W916" s="91"/>
      <c r="X916" s="91"/>
      <c r="Y916" s="91"/>
      <c r="Z916" s="91"/>
      <c r="AA916" s="91"/>
      <c r="AB916" s="91"/>
      <c r="AC916" s="91"/>
      <c r="AD916" s="92"/>
      <c r="AE916" s="1751"/>
      <c r="AF916" s="1752"/>
      <c r="AG916" s="1752"/>
      <c r="AH916" s="1752"/>
      <c r="AI916" s="1752"/>
      <c r="AJ916" s="1752"/>
      <c r="AK916" s="1753"/>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1225</v>
      </c>
      <c r="D917" s="91"/>
      <c r="E917" s="91"/>
      <c r="L917" s="1818" t="s">
        <v>2432</v>
      </c>
      <c r="M917" s="1819"/>
      <c r="N917" s="1819"/>
      <c r="O917" s="1819"/>
      <c r="P917" s="1819"/>
      <c r="Q917" s="1819"/>
      <c r="R917" s="1819"/>
      <c r="S917" s="1820"/>
      <c r="U917" s="117" t="s">
        <v>1225</v>
      </c>
      <c r="V917" s="91"/>
      <c r="W917" s="91"/>
      <c r="AE917" s="1724" t="s">
        <v>85</v>
      </c>
      <c r="AF917" s="1725"/>
      <c r="AG917" s="1725"/>
      <c r="AH917" s="1725"/>
      <c r="AI917" s="1725"/>
      <c r="AJ917" s="1725"/>
      <c r="AK917" s="1726"/>
      <c r="AL917" s="119"/>
      <c r="AM917" s="75"/>
      <c r="AN917" s="75"/>
      <c r="AO917" s="75"/>
      <c r="AP917" s="75"/>
      <c r="AQ917" s="75"/>
      <c r="AR917" s="75"/>
      <c r="AS917" s="75"/>
      <c r="AT917" s="75"/>
      <c r="AU917" s="75"/>
      <c r="AV917" s="75"/>
      <c r="AW917" s="66" t="s">
        <v>647</v>
      </c>
      <c r="AX917" s="319">
        <v>20</v>
      </c>
      <c r="AY917" s="1811">
        <f>IF(AD953&gt;0,0.2,0)</f>
        <v>0</v>
      </c>
      <c r="AZ917" s="1811"/>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760">
        <v>0.5</v>
      </c>
      <c r="M918" s="1761"/>
      <c r="N918" s="1761"/>
      <c r="O918" s="1761"/>
      <c r="P918" s="1761"/>
      <c r="Q918" s="1761"/>
      <c r="R918" s="1761"/>
      <c r="S918" s="1762"/>
      <c r="U918" s="117" t="s">
        <v>909</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X918" s="16">
        <v>5</v>
      </c>
      <c r="AY918" s="1811">
        <f>IF(AD956&gt;0,0.05,0)</f>
        <v>0</v>
      </c>
      <c r="AZ918" s="1811"/>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910</v>
      </c>
      <c r="D919" s="91"/>
      <c r="E919" s="91"/>
      <c r="F919" s="91"/>
      <c r="G919" s="91"/>
      <c r="H919" s="91"/>
      <c r="I919" s="91"/>
      <c r="J919" s="91"/>
      <c r="K919" s="91"/>
      <c r="L919" s="1799">
        <v>46</v>
      </c>
      <c r="M919" s="1800"/>
      <c r="N919" s="1800"/>
      <c r="O919" s="1800"/>
      <c r="P919" s="1800"/>
      <c r="Q919" s="1800"/>
      <c r="R919" s="1800"/>
      <c r="S919" s="1801"/>
      <c r="U919" s="117" t="s">
        <v>910</v>
      </c>
      <c r="V919" s="91"/>
      <c r="W919" s="91"/>
      <c r="X919" s="91"/>
      <c r="Y919" s="91"/>
      <c r="Z919" s="91"/>
      <c r="AA919" s="91"/>
      <c r="AB919" s="91"/>
      <c r="AC919" s="91"/>
      <c r="AD919" s="92"/>
      <c r="AE919" s="1803"/>
      <c r="AF919" s="1804"/>
      <c r="AG919" s="1804"/>
      <c r="AH919" s="1804"/>
      <c r="AI919" s="1804"/>
      <c r="AJ919" s="1804"/>
      <c r="AK919" s="1805"/>
      <c r="AL919" s="119"/>
      <c r="AM919" s="75"/>
      <c r="AN919" s="75"/>
      <c r="AO919" s="75"/>
      <c r="AP919" s="75"/>
      <c r="AQ919" s="75"/>
      <c r="AR919" s="75"/>
      <c r="AS919" s="75"/>
      <c r="AT919" s="75"/>
      <c r="AU919" s="75"/>
      <c r="AV919" s="75"/>
      <c r="AW919" s="66" t="s">
        <v>648</v>
      </c>
      <c r="AX919" s="319">
        <v>7</v>
      </c>
      <c r="AY919" s="1843">
        <f>IF(AD960&gt;0,0.07,0)</f>
        <v>0</v>
      </c>
      <c r="AZ919" s="184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677">
        <f>Z785</f>
        <v>416328</v>
      </c>
      <c r="M920" s="1678"/>
      <c r="N920" s="1678"/>
      <c r="O920" s="1678"/>
      <c r="P920" s="1678"/>
      <c r="Q920" s="1678"/>
      <c r="R920" s="1678"/>
      <c r="S920" s="1679"/>
      <c r="U920" s="117" t="s">
        <v>911</v>
      </c>
      <c r="V920" s="91"/>
      <c r="W920" s="91"/>
      <c r="X920" s="91"/>
      <c r="Y920" s="91"/>
      <c r="Z920" s="91"/>
      <c r="AA920" s="91"/>
      <c r="AB920" s="91"/>
      <c r="AC920" s="91"/>
      <c r="AD920" s="92"/>
      <c r="AE920" s="1699"/>
      <c r="AF920" s="1700"/>
      <c r="AG920" s="1700"/>
      <c r="AH920" s="1700"/>
      <c r="AI920" s="1700"/>
      <c r="AJ920" s="1700"/>
      <c r="AK920" s="1701"/>
      <c r="AL920" s="119"/>
      <c r="AM920" s="75"/>
      <c r="AN920" s="75"/>
      <c r="AO920" s="75"/>
      <c r="AP920" s="75"/>
      <c r="AQ920" s="75"/>
      <c r="AR920" s="75"/>
      <c r="AS920" s="75"/>
      <c r="AT920" s="75"/>
      <c r="AU920" s="75"/>
      <c r="AV920" s="75"/>
      <c r="AW920" s="66" t="s">
        <v>163</v>
      </c>
      <c r="AX920" s="319">
        <v>2</v>
      </c>
      <c r="AY920" s="1749">
        <f>IF(AD964&gt;0,0.02,0)</f>
        <v>0</v>
      </c>
      <c r="AZ920" s="1750"/>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677">
        <f>L920*20</f>
        <v>8326560</v>
      </c>
      <c r="M921" s="1678"/>
      <c r="N921" s="1678"/>
      <c r="O921" s="1678"/>
      <c r="P921" s="1678"/>
      <c r="Q921" s="1678"/>
      <c r="R921" s="1678"/>
      <c r="S921" s="1679"/>
      <c r="U921" s="117" t="s">
        <v>912</v>
      </c>
      <c r="V921" s="91"/>
      <c r="W921" s="91"/>
      <c r="X921" s="91"/>
      <c r="Y921" s="91"/>
      <c r="Z921" s="91"/>
      <c r="AA921" s="91"/>
      <c r="AB921" s="91"/>
      <c r="AC921" s="91"/>
      <c r="AD921" s="92"/>
      <c r="AE921" s="1699"/>
      <c r="AF921" s="1700"/>
      <c r="AG921" s="1700"/>
      <c r="AH921" s="1700"/>
      <c r="AI921" s="1700"/>
      <c r="AJ921" s="1700"/>
      <c r="AK921" s="1701"/>
      <c r="AL921" s="119"/>
      <c r="AM921" s="75"/>
      <c r="AN921" s="75"/>
      <c r="AO921" s="75"/>
      <c r="AP921" s="75"/>
      <c r="AQ921" s="75"/>
      <c r="AR921" s="75"/>
      <c r="AS921" s="75"/>
      <c r="AT921" s="75"/>
      <c r="AU921" s="75"/>
      <c r="AV921" s="75"/>
      <c r="AW921" s="66" t="s">
        <v>649</v>
      </c>
      <c r="AX921" s="319">
        <v>2</v>
      </c>
      <c r="AY921" s="1749">
        <f>IF(AD966&gt;0,0.02,0)</f>
        <v>0</v>
      </c>
      <c r="AZ921" s="175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857</v>
      </c>
      <c r="D922" s="91"/>
      <c r="E922" s="91"/>
      <c r="F922" s="91"/>
      <c r="G922" s="91"/>
      <c r="H922" s="91"/>
      <c r="I922" s="91"/>
      <c r="J922" s="91"/>
      <c r="K922" s="91"/>
      <c r="L922" s="1822" t="s">
        <v>2433</v>
      </c>
      <c r="M922" s="1794"/>
      <c r="N922" s="1794"/>
      <c r="O922" s="1794"/>
      <c r="P922" s="1794"/>
      <c r="Q922" s="1794"/>
      <c r="R922" s="1794"/>
      <c r="S922" s="1795"/>
      <c r="U922" s="117" t="s">
        <v>857</v>
      </c>
      <c r="V922" s="91"/>
      <c r="W922" s="91"/>
      <c r="X922" s="91"/>
      <c r="Y922" s="91"/>
      <c r="Z922" s="91"/>
      <c r="AA922" s="91"/>
      <c r="AB922" s="91"/>
      <c r="AC922" s="91"/>
      <c r="AD922" s="92"/>
      <c r="AE922" s="1793"/>
      <c r="AF922" s="1794"/>
      <c r="AG922" s="1794"/>
      <c r="AH922" s="1794"/>
      <c r="AI922" s="1794"/>
      <c r="AJ922" s="1794"/>
      <c r="AK922" s="1795"/>
      <c r="AL922" s="119"/>
      <c r="AM922" s="75"/>
      <c r="AN922" s="75"/>
      <c r="AO922" s="75"/>
      <c r="AP922" s="75"/>
      <c r="AQ922" s="75"/>
      <c r="AR922" s="75"/>
      <c r="AS922" s="75"/>
      <c r="AT922" s="75"/>
      <c r="AU922" s="75"/>
      <c r="AV922" s="75"/>
      <c r="AW922" s="66" t="s">
        <v>650</v>
      </c>
      <c r="AX922" s="319">
        <v>10</v>
      </c>
      <c r="AY922" s="1747">
        <f>AY930</f>
        <v>0</v>
      </c>
      <c r="AZ922" s="174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651</v>
      </c>
      <c r="AX923" s="319">
        <v>15</v>
      </c>
      <c r="AY923" s="1749"/>
      <c r="AZ923" s="175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1823"/>
      <c r="AZ924" s="1824"/>
      <c r="BA924" s="182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1749">
        <f>IF(AD983&gt;0,0.1,0)</f>
        <v>0</v>
      </c>
      <c r="AZ925" s="1750"/>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7">
        <f>SUM(AY917:AY925)</f>
        <v>0</v>
      </c>
      <c r="AZ926" s="1748"/>
      <c r="BA926" s="30" t="s">
        <v>674</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927</v>
      </c>
      <c r="G927" s="91"/>
      <c r="H927" s="91"/>
      <c r="I927" s="91"/>
      <c r="J927" s="91"/>
      <c r="K927" s="91"/>
      <c r="L927" s="92"/>
      <c r="M927" s="1681"/>
      <c r="N927" s="1682"/>
      <c r="O927" s="1682"/>
      <c r="P927" s="1682"/>
      <c r="Q927" s="1682"/>
      <c r="R927" s="1682"/>
      <c r="S927" s="1683"/>
      <c r="T927" s="117" t="s">
        <v>1052</v>
      </c>
      <c r="U927" s="91"/>
      <c r="V927" s="91"/>
      <c r="W927" s="91"/>
      <c r="X927" s="91"/>
      <c r="Y927" s="91"/>
      <c r="Z927" s="92"/>
      <c r="AA927" s="1681"/>
      <c r="AB927" s="1682"/>
      <c r="AC927" s="1682"/>
      <c r="AD927" s="1682"/>
      <c r="AE927" s="1682"/>
      <c r="AF927" s="1682"/>
      <c r="AG927" s="1683"/>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928</v>
      </c>
      <c r="G928" s="91"/>
      <c r="H928" s="91"/>
      <c r="I928" s="91"/>
      <c r="J928" s="91"/>
      <c r="K928" s="91"/>
      <c r="L928" s="92"/>
      <c r="M928" s="1681"/>
      <c r="N928" s="1682"/>
      <c r="O928" s="1682"/>
      <c r="P928" s="1682"/>
      <c r="Q928" s="1682"/>
      <c r="R928" s="1682"/>
      <c r="S928" s="1683"/>
      <c r="T928" s="117" t="s">
        <v>1051</v>
      </c>
      <c r="U928" s="91"/>
      <c r="V928" s="91"/>
      <c r="W928" s="91"/>
      <c r="X928" s="91"/>
      <c r="Y928" s="91"/>
      <c r="Z928" s="92"/>
      <c r="AA928" s="1681"/>
      <c r="AB928" s="1682"/>
      <c r="AC928" s="1682"/>
      <c r="AD928" s="1682"/>
      <c r="AE928" s="1682"/>
      <c r="AF928" s="1682"/>
      <c r="AG928" s="1683"/>
      <c r="AL928" s="119"/>
      <c r="AM928" s="75"/>
      <c r="AN928" s="75"/>
      <c r="AO928" s="75"/>
      <c r="AP928" s="75"/>
      <c r="AQ928" s="75"/>
      <c r="AR928" s="75"/>
      <c r="AS928" s="75"/>
      <c r="AT928" s="75"/>
      <c r="AU928" s="75"/>
      <c r="AV928" s="75"/>
      <c r="AW928" s="66"/>
      <c r="AX928" s="66"/>
      <c r="AY928" s="1747">
        <f>SUM(AY917:AZ921)+AY925</f>
        <v>0</v>
      </c>
      <c r="AZ928" s="1748"/>
      <c r="BA928" s="1841">
        <v>0.39</v>
      </c>
      <c r="BB928" s="1842"/>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1261</v>
      </c>
      <c r="G929" s="91"/>
      <c r="H929" s="91"/>
      <c r="I929" s="91"/>
      <c r="J929" s="91"/>
      <c r="K929" s="91"/>
      <c r="L929" s="92"/>
      <c r="M929" s="1694" t="s">
        <v>135</v>
      </c>
      <c r="N929" s="1671"/>
      <c r="O929" s="1671"/>
      <c r="P929" s="1671"/>
      <c r="Q929" s="1671"/>
      <c r="R929" s="1671"/>
      <c r="S929" s="1695"/>
      <c r="T929" s="90" t="s">
        <v>624</v>
      </c>
      <c r="U929" s="91"/>
      <c r="V929" s="91"/>
      <c r="W929" s="91"/>
      <c r="X929" s="91"/>
      <c r="Y929" s="91"/>
      <c r="Z929" s="92"/>
      <c r="AA929" s="1681"/>
      <c r="AB929" s="1682"/>
      <c r="AC929" s="1682"/>
      <c r="AD929" s="1682"/>
      <c r="AE929" s="1682"/>
      <c r="AF929" s="1682"/>
      <c r="AG929" s="1683"/>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681"/>
      <c r="N930" s="1682"/>
      <c r="O930" s="1682"/>
      <c r="P930" s="1682"/>
      <c r="Q930" s="1682"/>
      <c r="R930" s="1682"/>
      <c r="S930" s="1683"/>
      <c r="T930" s="90" t="s">
        <v>625</v>
      </c>
      <c r="U930" s="91"/>
      <c r="V930" s="91"/>
      <c r="W930" s="91"/>
      <c r="X930" s="91"/>
      <c r="Y930" s="91"/>
      <c r="Z930" s="92"/>
      <c r="AA930" s="1681"/>
      <c r="AB930" s="1682"/>
      <c r="AC930" s="1682"/>
      <c r="AD930" s="1682"/>
      <c r="AE930" s="1682"/>
      <c r="AF930" s="1682"/>
      <c r="AG930" s="1683"/>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1681"/>
      <c r="N931" s="1682"/>
      <c r="O931" s="1682"/>
      <c r="P931" s="1682"/>
      <c r="Q931" s="1682"/>
      <c r="R931" s="1682"/>
      <c r="S931" s="1683"/>
      <c r="T931" s="90" t="s">
        <v>541</v>
      </c>
      <c r="U931" s="91"/>
      <c r="V931" s="91"/>
      <c r="W931" s="91"/>
      <c r="X931" s="91"/>
      <c r="Y931" s="91"/>
      <c r="Z931" s="92"/>
      <c r="AA931" s="1681"/>
      <c r="AB931" s="1682"/>
      <c r="AC931" s="1682"/>
      <c r="AD931" s="1682"/>
      <c r="AE931" s="1682"/>
      <c r="AF931" s="1682"/>
      <c r="AG931" s="168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1225</v>
      </c>
      <c r="G932" s="86"/>
      <c r="H932" s="86"/>
      <c r="I932" s="86"/>
      <c r="J932" s="86"/>
      <c r="K932" s="86"/>
      <c r="L932" s="108"/>
      <c r="M932" s="1724" t="s">
        <v>85</v>
      </c>
      <c r="N932" s="1725"/>
      <c r="O932" s="1725"/>
      <c r="P932" s="1725"/>
      <c r="Q932" s="1725"/>
      <c r="R932" s="1725"/>
      <c r="S932" s="1726"/>
      <c r="T932" s="1702"/>
      <c r="U932" s="1703"/>
      <c r="V932" s="1703"/>
      <c r="W932" s="1703"/>
      <c r="X932" s="1703"/>
      <c r="Y932" s="1703"/>
      <c r="Z932" s="1704"/>
      <c r="AA932" s="1681"/>
      <c r="AB932" s="1682"/>
      <c r="AC932" s="1682"/>
      <c r="AD932" s="1682"/>
      <c r="AE932" s="1682"/>
      <c r="AF932" s="1682"/>
      <c r="AG932" s="1683"/>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1681"/>
      <c r="N933" s="1682"/>
      <c r="O933" s="1682"/>
      <c r="P933" s="1682"/>
      <c r="Q933" s="1682"/>
      <c r="R933" s="1682"/>
      <c r="S933" s="1683"/>
      <c r="T933" s="1702"/>
      <c r="U933" s="1703"/>
      <c r="V933" s="1703"/>
      <c r="W933" s="1703"/>
      <c r="X933" s="1703"/>
      <c r="Y933" s="1703"/>
      <c r="Z933" s="1704"/>
      <c r="AA933" s="1681"/>
      <c r="AB933" s="1682"/>
      <c r="AC933" s="1682"/>
      <c r="AD933" s="1682"/>
      <c r="AE933" s="1682"/>
      <c r="AF933" s="1682"/>
      <c r="AG933" s="168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623</v>
      </c>
      <c r="G934" s="86"/>
      <c r="H934" s="86"/>
      <c r="I934" s="86"/>
      <c r="J934" s="86"/>
      <c r="K934" s="86"/>
      <c r="L934" s="86"/>
      <c r="M934" s="86"/>
      <c r="N934" s="86"/>
      <c r="O934" s="1694" t="s">
        <v>530</v>
      </c>
      <c r="P934" s="1695"/>
      <c r="Q934" s="228"/>
      <c r="R934" s="228"/>
      <c r="S934" s="229"/>
      <c r="T934" s="85" t="s">
        <v>310</v>
      </c>
      <c r="U934" s="86"/>
      <c r="V934" s="86"/>
      <c r="W934" s="1674" t="s">
        <v>620</v>
      </c>
      <c r="X934" s="1675"/>
      <c r="Y934" s="1675"/>
      <c r="Z934" s="1675"/>
      <c r="AA934" s="1675"/>
      <c r="AB934" s="1675"/>
      <c r="AC934" s="1675"/>
      <c r="AD934" s="1675"/>
      <c r="AE934" s="1675"/>
      <c r="AF934" s="1675"/>
      <c r="AG934" s="167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2" t="s">
        <v>251</v>
      </c>
      <c r="G935" s="1783"/>
      <c r="H935" s="1783"/>
      <c r="I935" s="1783"/>
      <c r="J935" s="1783"/>
      <c r="K935" s="1783"/>
      <c r="L935" s="1783"/>
      <c r="M935" s="1681"/>
      <c r="N935" s="1682"/>
      <c r="O935" s="1682"/>
      <c r="P935" s="1682"/>
      <c r="Q935" s="1682"/>
      <c r="R935" s="1682"/>
      <c r="S935" s="1683"/>
      <c r="T935" s="93"/>
      <c r="U935" s="94"/>
      <c r="V935" s="94"/>
      <c r="W935" s="94"/>
      <c r="X935" s="94"/>
      <c r="Y935" s="94"/>
      <c r="Z935" s="351" t="s">
        <v>252</v>
      </c>
      <c r="AA935" s="1696"/>
      <c r="AB935" s="1697"/>
      <c r="AC935" s="1697"/>
      <c r="AD935" s="1697"/>
      <c r="AE935" s="1697"/>
      <c r="AF935" s="1697"/>
      <c r="AG935" s="169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80" t="s">
        <v>140</v>
      </c>
      <c r="B939" s="1680"/>
      <c r="C939" s="1680"/>
      <c r="D939" s="1680"/>
      <c r="E939" s="1680"/>
      <c r="F939" s="1680"/>
      <c r="G939" s="1680"/>
      <c r="H939" s="1680"/>
      <c r="I939" s="1680"/>
      <c r="J939" s="1680"/>
      <c r="K939" s="1680"/>
      <c r="L939" s="1680"/>
      <c r="M939" s="1680"/>
      <c r="N939" s="1680"/>
      <c r="O939" s="1680"/>
      <c r="P939" s="1680"/>
      <c r="Q939" s="1680"/>
      <c r="R939" s="1680"/>
      <c r="S939" s="1680"/>
      <c r="T939" s="1680"/>
      <c r="U939" s="1680"/>
      <c r="V939" s="1680"/>
      <c r="W939" s="1680"/>
      <c r="X939" s="1680"/>
      <c r="Y939" s="1680"/>
      <c r="Z939" s="1680"/>
      <c r="AA939" s="1680"/>
      <c r="AB939" s="1680"/>
      <c r="AC939" s="1680"/>
      <c r="AD939" s="1680"/>
      <c r="AE939" s="1680"/>
      <c r="AF939" s="1680"/>
      <c r="AG939" s="1680"/>
      <c r="AH939" s="1680"/>
      <c r="AI939" s="1680"/>
      <c r="AJ939" s="1680"/>
      <c r="AK939" s="1680"/>
      <c r="AL939" s="1680"/>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80"/>
      <c r="B940" s="1680"/>
      <c r="C940" s="1680"/>
      <c r="D940" s="1680"/>
      <c r="E940" s="1680"/>
      <c r="F940" s="1680"/>
      <c r="G940" s="1680"/>
      <c r="H940" s="1680"/>
      <c r="I940" s="1680"/>
      <c r="J940" s="1680"/>
      <c r="K940" s="1680"/>
      <c r="L940" s="1680"/>
      <c r="M940" s="1680"/>
      <c r="N940" s="1680"/>
      <c r="O940" s="1680"/>
      <c r="P940" s="1680"/>
      <c r="Q940" s="1680"/>
      <c r="R940" s="1680"/>
      <c r="S940" s="1680"/>
      <c r="T940" s="1680"/>
      <c r="U940" s="1680"/>
      <c r="V940" s="1680"/>
      <c r="W940" s="1680"/>
      <c r="X940" s="1680"/>
      <c r="Y940" s="1680"/>
      <c r="Z940" s="1680"/>
      <c r="AA940" s="1680"/>
      <c r="AB940" s="1680"/>
      <c r="AC940" s="1680"/>
      <c r="AD940" s="1680"/>
      <c r="AE940" s="1680"/>
      <c r="AF940" s="1680"/>
      <c r="AG940" s="1680"/>
      <c r="AH940" s="1680"/>
      <c r="AI940" s="1680"/>
      <c r="AJ940" s="1680"/>
      <c r="AK940" s="1680"/>
      <c r="AL940" s="1680"/>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717</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7"/>
      <c r="D944" s="2105" t="s">
        <v>472</v>
      </c>
      <c r="E944" s="2106"/>
      <c r="F944" s="2106"/>
      <c r="G944" s="2106"/>
      <c r="H944" s="2106"/>
      <c r="I944" s="2106"/>
      <c r="J944" s="2106"/>
      <c r="K944" s="2106"/>
      <c r="L944" s="2106"/>
      <c r="M944" s="2106"/>
      <c r="N944" s="2106"/>
      <c r="O944" s="2106"/>
      <c r="P944" s="2106"/>
      <c r="Q944" s="2107"/>
      <c r="R944" s="2105" t="s">
        <v>473</v>
      </c>
      <c r="S944" s="2106"/>
      <c r="T944" s="2106"/>
      <c r="U944" s="2106"/>
      <c r="V944" s="2106"/>
      <c r="W944" s="2106"/>
      <c r="X944" s="2106"/>
      <c r="Y944" s="2106"/>
      <c r="Z944" s="2106"/>
      <c r="AA944" s="2107"/>
      <c r="AB944" s="2105" t="s">
        <v>474</v>
      </c>
      <c r="AC944" s="2106"/>
      <c r="AD944" s="2106"/>
      <c r="AE944" s="2106"/>
      <c r="AF944" s="2106"/>
      <c r="AG944" s="2106"/>
      <c r="AH944" s="2106"/>
      <c r="AI944" s="2107"/>
      <c r="AJ944" s="2105" t="s">
        <v>475</v>
      </c>
      <c r="AK944" s="2106"/>
      <c r="AL944" s="2106"/>
      <c r="AM944" s="2106"/>
      <c r="AN944" s="2106"/>
      <c r="AO944" s="2106"/>
      <c r="AP944" s="2106"/>
      <c r="AQ944" s="2107"/>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8"/>
      <c r="D945" s="2114" t="s">
        <v>467</v>
      </c>
      <c r="E945" s="2115"/>
      <c r="F945" s="2115"/>
      <c r="G945" s="2115"/>
      <c r="H945" s="2115"/>
      <c r="I945" s="2115"/>
      <c r="J945" s="2115"/>
      <c r="K945" s="2115"/>
      <c r="L945" s="2115"/>
      <c r="M945" s="2115"/>
      <c r="N945" s="2115"/>
      <c r="O945" s="2115"/>
      <c r="P945" s="2115"/>
      <c r="Q945" s="2116"/>
      <c r="R945" s="2117">
        <f>IF(ISNA(IF($BA$817="4%",(INDEX($BC$831:$BG$888,MATCH($BO$817,$BB$831:$BB$888,0),MATCH(D945,$BC$829:$BG$829,0))),(INDEX($BJ$831:$BN$888,MATCH($BO$817,$BI$831:$BI$888,0),MATCH(D945,$BJ$829:$BN$829,0))))),0,IF($BA$817="4%",(INDEX($BC$831:$BG$888,MATCH($BO$817,$BB$831:$BB$888,0),MATCH(D945,$BC$829:$BG$829,0))),(INDEX($BJ$831:$BN$888,MATCH($BO$817,$BI$831:$BI$888,0),MATCH(D945,$BJ$829:$BN$829,0)))))</f>
        <v>327289</v>
      </c>
      <c r="S945" s="2117"/>
      <c r="T945" s="2117"/>
      <c r="U945" s="2117"/>
      <c r="V945" s="2117"/>
      <c r="W945" s="2117"/>
      <c r="X945" s="2117"/>
      <c r="Y945" s="2117"/>
      <c r="Z945" s="2117"/>
      <c r="AA945" s="2117"/>
      <c r="AB945" s="2118">
        <f>BN650</f>
        <v>48</v>
      </c>
      <c r="AC945" s="2119"/>
      <c r="AD945" s="2119"/>
      <c r="AE945" s="2119"/>
      <c r="AF945" s="2119"/>
      <c r="AG945" s="2119"/>
      <c r="AH945" s="2119"/>
      <c r="AI945" s="2120"/>
      <c r="AJ945" s="2121">
        <f>IF(ISERROR((R945*AB945)),0,(R945*AB945))</f>
        <v>15709872</v>
      </c>
      <c r="AK945" s="2122"/>
      <c r="AL945" s="2122"/>
      <c r="AM945" s="2122"/>
      <c r="AN945" s="2122"/>
      <c r="AO945" s="2122"/>
      <c r="AP945" s="2122"/>
      <c r="AQ945" s="2123"/>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9"/>
      <c r="D946" s="2114" t="s">
        <v>490</v>
      </c>
      <c r="E946" s="2115"/>
      <c r="F946" s="2115"/>
      <c r="G946" s="2115"/>
      <c r="H946" s="2115"/>
      <c r="I946" s="2115"/>
      <c r="J946" s="2115"/>
      <c r="K946" s="2115"/>
      <c r="L946" s="2115"/>
      <c r="M946" s="2115"/>
      <c r="N946" s="2115"/>
      <c r="O946" s="2115"/>
      <c r="P946" s="2115"/>
      <c r="Q946" s="2116"/>
      <c r="R946" s="2117">
        <f>IF(ISNA(IF($BA$817="4%",(INDEX($BC$831:$BG$888,MATCH($BO$817,$BB$831:$BB$888,0),MATCH(D946,$BC$829:$BG$829,0))),(INDEX($BJ$831:$BN$888,MATCH($BO$817,$BI$831:$BI$888,0),MATCH(D946,$BJ$829:$BN$829,0))))),0,IF($BA$817="4%",(INDEX($BC$831:$BG$888,MATCH($BO$817,$BB$831:$BB$888,0),MATCH(D946,$BC$829:$BG$829,0))),(INDEX($BJ$831:$BN$888,MATCH($BO$817,$BI$831:$BI$888,0),MATCH(D946,$BJ$829:$BN$829,0)))))</f>
        <v>377361</v>
      </c>
      <c r="S946" s="2117"/>
      <c r="T946" s="2117"/>
      <c r="U946" s="2117"/>
      <c r="V946" s="2117"/>
      <c r="W946" s="2117"/>
      <c r="X946" s="2117"/>
      <c r="Y946" s="2117"/>
      <c r="Z946" s="2117"/>
      <c r="AA946" s="2117"/>
      <c r="AB946" s="2118">
        <f>BS650</f>
        <v>42</v>
      </c>
      <c r="AC946" s="2119"/>
      <c r="AD946" s="2119"/>
      <c r="AE946" s="2119"/>
      <c r="AF946" s="2119"/>
      <c r="AG946" s="2119"/>
      <c r="AH946" s="2119"/>
      <c r="AI946" s="2120"/>
      <c r="AJ946" s="2121">
        <f>IF(ISERROR((R946*AB946)),0,(R946*AB946))</f>
        <v>15849162</v>
      </c>
      <c r="AK946" s="2122"/>
      <c r="AL946" s="2122"/>
      <c r="AM946" s="2122"/>
      <c r="AN946" s="2122"/>
      <c r="AO946" s="2122"/>
      <c r="AP946" s="2122"/>
      <c r="AQ946" s="2123"/>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9"/>
      <c r="D947" s="2114" t="s">
        <v>851</v>
      </c>
      <c r="E947" s="2115"/>
      <c r="F947" s="2115"/>
      <c r="G947" s="2115"/>
      <c r="H947" s="2115"/>
      <c r="I947" s="2115"/>
      <c r="J947" s="2115"/>
      <c r="K947" s="2115"/>
      <c r="L947" s="2115"/>
      <c r="M947" s="2115"/>
      <c r="N947" s="2115"/>
      <c r="O947" s="2115"/>
      <c r="P947" s="2115"/>
      <c r="Q947" s="2116"/>
      <c r="R947" s="2117">
        <f>IF(ISNA(IF($BA$817="4%",(INDEX($BC$831:$BG$888,MATCH($BO$817,$BB$831:$BB$888,0),MATCH(D947,$BC$829:$BG$829,0))),(INDEX($BJ$831:$BN$888,MATCH($BO$817,$BI$831:$BI$888,0),MATCH(D947,$BJ$829:$BN$829,0))))),0,IF($BA$817="4%",(INDEX($BC$831:$BG$888,MATCH($BO$817,$BB$831:$BB$888,0),MATCH(D947,$BC$829:$BG$829,0))),(INDEX($BJ$831:$BN$888,MATCH($BO$817,$BI$831:$BI$888,0),MATCH(D947,$BJ$829:$BN$829,0)))))</f>
        <v>455200</v>
      </c>
      <c r="S947" s="2117"/>
      <c r="T947" s="2117"/>
      <c r="U947" s="2117"/>
      <c r="V947" s="2117"/>
      <c r="W947" s="2117"/>
      <c r="X947" s="2117"/>
      <c r="Y947" s="2117"/>
      <c r="Z947" s="2117"/>
      <c r="AA947" s="2117"/>
      <c r="AB947" s="2118">
        <f>BX650</f>
        <v>2</v>
      </c>
      <c r="AC947" s="2119"/>
      <c r="AD947" s="2119"/>
      <c r="AE947" s="2119"/>
      <c r="AF947" s="2119"/>
      <c r="AG947" s="2119"/>
      <c r="AH947" s="2119"/>
      <c r="AI947" s="2120"/>
      <c r="AJ947" s="2121">
        <f>IF(ISERROR((R947*AB947)),0,(R947*AB947))</f>
        <v>910400</v>
      </c>
      <c r="AK947" s="2122"/>
      <c r="AL947" s="2122"/>
      <c r="AM947" s="2122"/>
      <c r="AN947" s="2122"/>
      <c r="AO947" s="2122"/>
      <c r="AP947" s="2122"/>
      <c r="AQ947" s="2123"/>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9"/>
      <c r="D948" s="2114" t="s">
        <v>852</v>
      </c>
      <c r="E948" s="2115"/>
      <c r="F948" s="2115"/>
      <c r="G948" s="2115"/>
      <c r="H948" s="2115"/>
      <c r="I948" s="2115"/>
      <c r="J948" s="2115"/>
      <c r="K948" s="2115"/>
      <c r="L948" s="2115"/>
      <c r="M948" s="2115"/>
      <c r="N948" s="2115"/>
      <c r="O948" s="2115"/>
      <c r="P948" s="2115"/>
      <c r="Q948" s="2116"/>
      <c r="R948" s="2117">
        <f>IF(ISNA(IF($BA$817="4%",(INDEX($BC$831:$BG$888,MATCH($BO$817,$BB$831:$BB$888,0),MATCH(D948,$BC$829:$BG$829,0))),(INDEX($BJ$831:$BN$888,MATCH($BO$817,$BI$831:$BI$888,0),MATCH(D948,$BJ$829:$BN$829,0))))),0,IF($BA$817="4%",(INDEX($BC$831:$BG$888,MATCH($BO$817,$BB$831:$BB$888,0),MATCH(D948,$BC$829:$BG$829,0))),(INDEX($BJ$831:$BN$888,MATCH($BO$817,$BI$831:$BI$888,0),MATCH(D948,$BJ$829:$BN$829,0)))))</f>
        <v>582656</v>
      </c>
      <c r="S948" s="2117"/>
      <c r="T948" s="2117"/>
      <c r="U948" s="2117"/>
      <c r="V948" s="2117"/>
      <c r="W948" s="2117"/>
      <c r="X948" s="2117"/>
      <c r="Y948" s="2117"/>
      <c r="Z948" s="2117"/>
      <c r="AA948" s="2117"/>
      <c r="AB948" s="2118">
        <f>CC650</f>
        <v>0</v>
      </c>
      <c r="AC948" s="2119"/>
      <c r="AD948" s="2119"/>
      <c r="AE948" s="2119"/>
      <c r="AF948" s="2119"/>
      <c r="AG948" s="2119"/>
      <c r="AH948" s="2119"/>
      <c r="AI948" s="2120"/>
      <c r="AJ948" s="2121">
        <f>IF(ISERROR((R948*AB948)),0,(R948*AB948))</f>
        <v>0</v>
      </c>
      <c r="AK948" s="2122"/>
      <c r="AL948" s="2122"/>
      <c r="AM948" s="2122"/>
      <c r="AN948" s="2122"/>
      <c r="AO948" s="2122"/>
      <c r="AP948" s="2122"/>
      <c r="AQ948" s="2123"/>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0"/>
      <c r="D949" s="2114" t="s">
        <v>865</v>
      </c>
      <c r="E949" s="2115"/>
      <c r="F949" s="2115"/>
      <c r="G949" s="2115"/>
      <c r="H949" s="2115"/>
      <c r="I949" s="2115"/>
      <c r="J949" s="2115"/>
      <c r="K949" s="2115"/>
      <c r="L949" s="2115"/>
      <c r="M949" s="2115"/>
      <c r="N949" s="2115"/>
      <c r="O949" s="2115"/>
      <c r="P949" s="2115"/>
      <c r="Q949" s="2116"/>
      <c r="R949" s="2117">
        <f>IF(ISNA(IF($BA$817="4%",(INDEX($BC$831:$BG$888,MATCH($BO$817,$BB$831:$BB$888,0),MATCH(D949,$BC$829:$BG$829,0))),(INDEX($BJ$831:$BN$888,MATCH($BO$817,$BI$831:$BI$888,0),MATCH(D949,$BJ$829:$BN$829,0))))),0,IF($BA$817="4%",(INDEX($BC$831:$BG$888,MATCH($BO$817,$BB$831:$BB$888,0),MATCH(D949,$BC$829:$BG$829,0))),(INDEX($BJ$831:$BN$888,MATCH($BO$817,$BI$831:$BI$888,0),MATCH(D949,$BJ$829:$BN$829,0)))))</f>
        <v>649115</v>
      </c>
      <c r="S949" s="2117"/>
      <c r="T949" s="2117"/>
      <c r="U949" s="2117"/>
      <c r="V949" s="2117"/>
      <c r="W949" s="2117"/>
      <c r="X949" s="2117"/>
      <c r="Y949" s="2117"/>
      <c r="Z949" s="2117"/>
      <c r="AA949" s="2117"/>
      <c r="AB949" s="2118">
        <f>CM650+CH650</f>
        <v>0</v>
      </c>
      <c r="AC949" s="2119"/>
      <c r="AD949" s="2119"/>
      <c r="AE949" s="2119"/>
      <c r="AF949" s="2119"/>
      <c r="AG949" s="2119"/>
      <c r="AH949" s="2119"/>
      <c r="AI949" s="2120"/>
      <c r="AJ949" s="2121">
        <f>IF(ISERROR((R949*AB949)),0,(R949*AB949))</f>
        <v>0</v>
      </c>
      <c r="AK949" s="2122"/>
      <c r="AL949" s="2122"/>
      <c r="AM949" s="2122"/>
      <c r="AN949" s="2122"/>
      <c r="AO949" s="2122"/>
      <c r="AP949" s="2122"/>
      <c r="AQ949" s="2123"/>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83" t="s">
        <v>1062</v>
      </c>
      <c r="C950" s="2184"/>
      <c r="D950" s="2184"/>
      <c r="E950" s="2184"/>
      <c r="F950" s="2184"/>
      <c r="G950" s="2184"/>
      <c r="H950" s="2184"/>
      <c r="I950" s="2184"/>
      <c r="J950" s="2184"/>
      <c r="K950" s="2184"/>
      <c r="L950" s="2184"/>
      <c r="M950" s="2184"/>
      <c r="N950" s="2184"/>
      <c r="O950" s="2184"/>
      <c r="P950" s="2184"/>
      <c r="Q950" s="2184"/>
      <c r="R950" s="2184"/>
      <c r="S950" s="2184"/>
      <c r="T950" s="2184"/>
      <c r="U950" s="2184"/>
      <c r="V950" s="2184"/>
      <c r="W950" s="2184"/>
      <c r="X950" s="2184"/>
      <c r="Y950" s="2184"/>
      <c r="Z950" s="2184"/>
      <c r="AA950" s="2185"/>
      <c r="AB950" s="2118">
        <f>SUM(AB945:AI949)</f>
        <v>92</v>
      </c>
      <c r="AC950" s="2119"/>
      <c r="AD950" s="2119"/>
      <c r="AE950" s="2119"/>
      <c r="AF950" s="2119"/>
      <c r="AG950" s="2119"/>
      <c r="AH950" s="2119"/>
      <c r="AI950" s="2120"/>
      <c r="AJ950" s="2121"/>
      <c r="AK950" s="2122"/>
      <c r="AL950" s="2122"/>
      <c r="AM950" s="2122"/>
      <c r="AN950" s="2122"/>
      <c r="AO950" s="2122"/>
      <c r="AP950" s="2122"/>
      <c r="AQ950" s="2123"/>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86" t="s">
        <v>817</v>
      </c>
      <c r="C951" s="2187"/>
      <c r="D951" s="2187"/>
      <c r="E951" s="2187"/>
      <c r="F951" s="2187"/>
      <c r="G951" s="2187"/>
      <c r="H951" s="2187"/>
      <c r="I951" s="2187"/>
      <c r="J951" s="2187"/>
      <c r="K951" s="2187"/>
      <c r="L951" s="2187"/>
      <c r="M951" s="2187"/>
      <c r="N951" s="2187"/>
      <c r="O951" s="2187"/>
      <c r="P951" s="2187"/>
      <c r="Q951" s="2187"/>
      <c r="R951" s="2187"/>
      <c r="S951" s="2187"/>
      <c r="T951" s="2187"/>
      <c r="U951" s="2187"/>
      <c r="V951" s="2187"/>
      <c r="W951" s="2187"/>
      <c r="X951" s="2187"/>
      <c r="Y951" s="2187"/>
      <c r="Z951" s="2187"/>
      <c r="AA951" s="2187"/>
      <c r="AB951" s="2187"/>
      <c r="AC951" s="2187"/>
      <c r="AD951" s="2187"/>
      <c r="AE951" s="2187"/>
      <c r="AF951" s="2187"/>
      <c r="AG951" s="2187"/>
      <c r="AH951" s="2187"/>
      <c r="AI951" s="2188"/>
      <c r="AJ951" s="2121">
        <f>SUM(AJ945:AQ949)</f>
        <v>32469434</v>
      </c>
      <c r="AK951" s="2122"/>
      <c r="AL951" s="2122"/>
      <c r="AM951" s="2122"/>
      <c r="AN951" s="2122"/>
      <c r="AO951" s="2122"/>
      <c r="AP951" s="2122"/>
      <c r="AQ951" s="2123"/>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9"/>
      <c r="C952" s="2190"/>
      <c r="D952" s="2190"/>
      <c r="E952" s="2190"/>
      <c r="F952" s="2190"/>
      <c r="G952" s="2190"/>
      <c r="H952" s="2190"/>
      <c r="I952" s="2190"/>
      <c r="J952" s="2190"/>
      <c r="K952" s="2190"/>
      <c r="L952" s="2190"/>
      <c r="M952" s="2190"/>
      <c r="N952" s="2190"/>
      <c r="O952" s="2190"/>
      <c r="P952" s="2190"/>
      <c r="Q952" s="2190"/>
      <c r="R952" s="2190"/>
      <c r="S952" s="2190"/>
      <c r="T952" s="2190"/>
      <c r="U952" s="2190"/>
      <c r="V952" s="2190"/>
      <c r="W952" s="2190"/>
      <c r="X952" s="2190"/>
      <c r="Y952" s="2190"/>
      <c r="Z952" s="2190"/>
      <c r="AA952" s="2190"/>
      <c r="AB952" s="2190"/>
      <c r="AC952" s="2190"/>
      <c r="AD952" s="2190"/>
      <c r="AE952" s="2191"/>
      <c r="AF952" s="2192" t="s">
        <v>527</v>
      </c>
      <c r="AG952" s="2193"/>
      <c r="AH952" s="2193"/>
      <c r="AI952" s="2194"/>
      <c r="AJ952" s="2189"/>
      <c r="AK952" s="2190"/>
      <c r="AL952" s="2190"/>
      <c r="AM952" s="2190"/>
      <c r="AN952" s="2190"/>
      <c r="AO952" s="2190"/>
      <c r="AP952" s="2190"/>
      <c r="AQ952" s="2191"/>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1" t="s">
        <v>529</v>
      </c>
      <c r="D953" s="2129" t="s">
        <v>2161</v>
      </c>
      <c r="E953" s="2130"/>
      <c r="F953" s="2130"/>
      <c r="G953" s="2130"/>
      <c r="H953" s="2130"/>
      <c r="I953" s="2130"/>
      <c r="J953" s="2130"/>
      <c r="K953" s="2130"/>
      <c r="L953" s="2130"/>
      <c r="M953" s="2130"/>
      <c r="N953" s="2130"/>
      <c r="O953" s="2130"/>
      <c r="P953" s="2130"/>
      <c r="Q953" s="2130"/>
      <c r="R953" s="2130"/>
      <c r="S953" s="2130"/>
      <c r="T953" s="2130"/>
      <c r="U953" s="2130"/>
      <c r="V953" s="2130"/>
      <c r="W953" s="2130"/>
      <c r="X953" s="2130"/>
      <c r="Y953" s="2130"/>
      <c r="Z953" s="2130"/>
      <c r="AA953" s="2130"/>
      <c r="AB953" s="2130"/>
      <c r="AC953" s="2130"/>
      <c r="AD953" s="2130"/>
      <c r="AE953" s="2131"/>
      <c r="AF953" s="128"/>
      <c r="AG953" s="2195" t="s">
        <v>118</v>
      </c>
      <c r="AH953" s="2196"/>
      <c r="AI953" s="131"/>
      <c r="AJ953" s="2134">
        <f>ROUND(IF(AND(AG953="yes",D955&gt;0),AJ951*0.2,0),0)</f>
        <v>6493887</v>
      </c>
      <c r="AK953" s="2135"/>
      <c r="AL953" s="2135"/>
      <c r="AM953" s="2135"/>
      <c r="AN953" s="2135"/>
      <c r="AO953" s="2135"/>
      <c r="AP953" s="2135"/>
      <c r="AQ953" s="2136"/>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2"/>
      <c r="C954" s="1473"/>
      <c r="D954" s="2108" t="s">
        <v>2299</v>
      </c>
      <c r="E954" s="2109"/>
      <c r="F954" s="2109"/>
      <c r="G954" s="2109"/>
      <c r="H954" s="2109"/>
      <c r="I954" s="2109"/>
      <c r="J954" s="2109"/>
      <c r="K954" s="2109"/>
      <c r="L954" s="2109"/>
      <c r="M954" s="2109"/>
      <c r="N954" s="2109"/>
      <c r="O954" s="2109"/>
      <c r="P954" s="2109"/>
      <c r="Q954" s="2109"/>
      <c r="R954" s="2109"/>
      <c r="S954" s="2109"/>
      <c r="T954" s="2109"/>
      <c r="U954" s="2109"/>
      <c r="V954" s="2109"/>
      <c r="W954" s="2109"/>
      <c r="X954" s="2109"/>
      <c r="Y954" s="2109"/>
      <c r="Z954" s="2109"/>
      <c r="AA954" s="2109"/>
      <c r="AB954" s="2109"/>
      <c r="AC954" s="2109"/>
      <c r="AD954" s="2109"/>
      <c r="AE954" s="2110"/>
      <c r="AF954" s="124"/>
      <c r="AG954" s="125"/>
      <c r="AH954" s="125"/>
      <c r="AI954" s="129"/>
      <c r="AJ954" s="2137"/>
      <c r="AK954" s="2138"/>
      <c r="AL954" s="2138"/>
      <c r="AM954" s="2138"/>
      <c r="AN954" s="2138"/>
      <c r="AO954" s="2138"/>
      <c r="AP954" s="2138"/>
      <c r="AQ954" s="213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2"/>
      <c r="C955" s="1473"/>
      <c r="D955" s="2197" t="s">
        <v>2434</v>
      </c>
      <c r="E955" s="2198"/>
      <c r="F955" s="2198"/>
      <c r="G955" s="2198"/>
      <c r="H955" s="2198"/>
      <c r="I955" s="2198"/>
      <c r="J955" s="2198"/>
      <c r="K955" s="2198"/>
      <c r="L955" s="2198"/>
      <c r="M955" s="2198"/>
      <c r="N955" s="2198"/>
      <c r="O955" s="2198"/>
      <c r="P955" s="2198"/>
      <c r="Q955" s="2198"/>
      <c r="R955" s="2198"/>
      <c r="S955" s="2198"/>
      <c r="T955" s="2198"/>
      <c r="U955" s="2198"/>
      <c r="V955" s="2198"/>
      <c r="W955" s="2198"/>
      <c r="X955" s="2198"/>
      <c r="Y955" s="2198"/>
      <c r="Z955" s="2198"/>
      <c r="AA955" s="2198"/>
      <c r="AB955" s="2198"/>
      <c r="AC955" s="2198"/>
      <c r="AD955" s="2198"/>
      <c r="AE955" s="2199"/>
      <c r="AF955" s="126"/>
      <c r="AG955" s="15"/>
      <c r="AH955" s="15"/>
      <c r="AI955" s="127"/>
      <c r="AJ955" s="2150"/>
      <c r="AK955" s="2151"/>
      <c r="AL955" s="2151"/>
      <c r="AM955" s="2151"/>
      <c r="AN955" s="2151"/>
      <c r="AO955" s="2151"/>
      <c r="AP955" s="2151"/>
      <c r="AQ955" s="215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4"/>
      <c r="C956" s="1475"/>
      <c r="D956" s="2145" t="s">
        <v>2300</v>
      </c>
      <c r="E956" s="2146"/>
      <c r="F956" s="2146"/>
      <c r="G956" s="2146"/>
      <c r="H956" s="2146"/>
      <c r="I956" s="2146"/>
      <c r="J956" s="2146"/>
      <c r="K956" s="2146"/>
      <c r="L956" s="2146"/>
      <c r="M956" s="2146"/>
      <c r="N956" s="2146"/>
      <c r="O956" s="2146"/>
      <c r="P956" s="2146"/>
      <c r="Q956" s="2146"/>
      <c r="R956" s="2146"/>
      <c r="S956" s="2146"/>
      <c r="T956" s="2146"/>
      <c r="U956" s="2146"/>
      <c r="V956" s="2146"/>
      <c r="W956" s="2146"/>
      <c r="X956" s="2146"/>
      <c r="Y956" s="2146"/>
      <c r="Z956" s="2146"/>
      <c r="AA956" s="2146"/>
      <c r="AB956" s="2146"/>
      <c r="AC956" s="2146"/>
      <c r="AD956" s="2146"/>
      <c r="AE956" s="2147"/>
      <c r="AF956" s="128"/>
      <c r="AG956" s="2148" t="s">
        <v>530</v>
      </c>
      <c r="AH956" s="2149"/>
      <c r="AI956" s="131"/>
      <c r="AJ956" s="2134">
        <f>ROUND(IF(AG956="yes",AJ951*0.05,0),0)</f>
        <v>0</v>
      </c>
      <c r="AK956" s="2135"/>
      <c r="AL956" s="2135"/>
      <c r="AM956" s="2135"/>
      <c r="AN956" s="2135"/>
      <c r="AO956" s="2135"/>
      <c r="AP956" s="2135"/>
      <c r="AQ956" s="213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2"/>
      <c r="C957" s="1476"/>
      <c r="D957" s="2108" t="s">
        <v>2162</v>
      </c>
      <c r="E957" s="2109"/>
      <c r="F957" s="2109"/>
      <c r="G957" s="2109"/>
      <c r="H957" s="2109"/>
      <c r="I957" s="2109"/>
      <c r="J957" s="2109"/>
      <c r="K957" s="2109"/>
      <c r="L957" s="2109"/>
      <c r="M957" s="2109"/>
      <c r="N957" s="2109"/>
      <c r="O957" s="2109"/>
      <c r="P957" s="2109"/>
      <c r="Q957" s="2109"/>
      <c r="R957" s="2109"/>
      <c r="S957" s="2109"/>
      <c r="T957" s="2109"/>
      <c r="U957" s="2109"/>
      <c r="V957" s="2109"/>
      <c r="W957" s="2109"/>
      <c r="X957" s="2109"/>
      <c r="Y957" s="2109"/>
      <c r="Z957" s="2109"/>
      <c r="AA957" s="2109"/>
      <c r="AB957" s="2109"/>
      <c r="AC957" s="2109"/>
      <c r="AD957" s="2109"/>
      <c r="AE957" s="2110"/>
      <c r="AF957" s="124"/>
      <c r="AG957" s="125"/>
      <c r="AH957" s="125"/>
      <c r="AI957" s="129"/>
      <c r="AJ957" s="2137"/>
      <c r="AK957" s="2138"/>
      <c r="AL957" s="2138"/>
      <c r="AM957" s="2138"/>
      <c r="AN957" s="2138"/>
      <c r="AO957" s="2138"/>
      <c r="AP957" s="2138"/>
      <c r="AQ957" s="2139"/>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2"/>
      <c r="C958" s="1476"/>
      <c r="D958" s="2108"/>
      <c r="E958" s="2109"/>
      <c r="F958" s="2109"/>
      <c r="G958" s="2109"/>
      <c r="H958" s="2109"/>
      <c r="I958" s="2109"/>
      <c r="J958" s="2109"/>
      <c r="K958" s="2109"/>
      <c r="L958" s="2109"/>
      <c r="M958" s="2109"/>
      <c r="N958" s="2109"/>
      <c r="O958" s="2109"/>
      <c r="P958" s="2109"/>
      <c r="Q958" s="2109"/>
      <c r="R958" s="2109"/>
      <c r="S958" s="2109"/>
      <c r="T958" s="2109"/>
      <c r="U958" s="2109"/>
      <c r="V958" s="2109"/>
      <c r="W958" s="2109"/>
      <c r="X958" s="2109"/>
      <c r="Y958" s="2109"/>
      <c r="Z958" s="2109"/>
      <c r="AA958" s="2109"/>
      <c r="AB958" s="2109"/>
      <c r="AC958" s="2109"/>
      <c r="AD958" s="2109"/>
      <c r="AE958" s="2110"/>
      <c r="AF958" s="124"/>
      <c r="AG958" s="125"/>
      <c r="AH958" s="125"/>
      <c r="AI958" s="129"/>
      <c r="AJ958" s="2137"/>
      <c r="AK958" s="2138"/>
      <c r="AL958" s="2138"/>
      <c r="AM958" s="2138"/>
      <c r="AN958" s="2138"/>
      <c r="AO958" s="2138"/>
      <c r="AP958" s="2138"/>
      <c r="AQ958" s="213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2"/>
      <c r="C959" s="1476"/>
      <c r="D959" s="2108"/>
      <c r="E959" s="2109"/>
      <c r="F959" s="2109"/>
      <c r="G959" s="2109"/>
      <c r="H959" s="2109"/>
      <c r="I959" s="2109"/>
      <c r="J959" s="2109"/>
      <c r="K959" s="2109"/>
      <c r="L959" s="2109"/>
      <c r="M959" s="2109"/>
      <c r="N959" s="2109"/>
      <c r="O959" s="2109"/>
      <c r="P959" s="2109"/>
      <c r="Q959" s="2109"/>
      <c r="R959" s="2109"/>
      <c r="S959" s="2109"/>
      <c r="T959" s="2109"/>
      <c r="U959" s="2109"/>
      <c r="V959" s="2109"/>
      <c r="W959" s="2109"/>
      <c r="X959" s="2109"/>
      <c r="Y959" s="2109"/>
      <c r="Z959" s="2109"/>
      <c r="AA959" s="2109"/>
      <c r="AB959" s="2109"/>
      <c r="AC959" s="2109"/>
      <c r="AD959" s="2109"/>
      <c r="AE959" s="2110"/>
      <c r="AF959" s="124"/>
      <c r="AG959" s="125"/>
      <c r="AH959" s="125"/>
      <c r="AI959" s="129"/>
      <c r="AJ959" s="2137"/>
      <c r="AK959" s="2138"/>
      <c r="AL959" s="2138"/>
      <c r="AM959" s="2138"/>
      <c r="AN959" s="2138"/>
      <c r="AO959" s="2138"/>
      <c r="AP959" s="2138"/>
      <c r="AQ959" s="2139"/>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2"/>
      <c r="C960" s="1476"/>
      <c r="D960" s="2108"/>
      <c r="E960" s="2109"/>
      <c r="F960" s="2109"/>
      <c r="G960" s="2109"/>
      <c r="H960" s="2109"/>
      <c r="I960" s="2109"/>
      <c r="J960" s="2109"/>
      <c r="K960" s="2109"/>
      <c r="L960" s="2109"/>
      <c r="M960" s="2109"/>
      <c r="N960" s="2109"/>
      <c r="O960" s="2109"/>
      <c r="P960" s="2109"/>
      <c r="Q960" s="2109"/>
      <c r="R960" s="2109"/>
      <c r="S960" s="2109"/>
      <c r="T960" s="2109"/>
      <c r="U960" s="2109"/>
      <c r="V960" s="2109"/>
      <c r="W960" s="2109"/>
      <c r="X960" s="2109"/>
      <c r="Y960" s="2109"/>
      <c r="Z960" s="2109"/>
      <c r="AA960" s="2109"/>
      <c r="AB960" s="2109"/>
      <c r="AC960" s="2109"/>
      <c r="AD960" s="2109"/>
      <c r="AE960" s="2110"/>
      <c r="AF960" s="124"/>
      <c r="AG960" s="125"/>
      <c r="AH960" s="125"/>
      <c r="AI960" s="129"/>
      <c r="AJ960" s="2137"/>
      <c r="AK960" s="2138"/>
      <c r="AL960" s="2138"/>
      <c r="AM960" s="2138"/>
      <c r="AN960" s="2138"/>
      <c r="AO960" s="2138"/>
      <c r="AP960" s="2138"/>
      <c r="AQ960" s="213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7"/>
      <c r="C961" s="1478"/>
      <c r="D961" s="2111"/>
      <c r="E961" s="2112"/>
      <c r="F961" s="2112"/>
      <c r="G961" s="2112"/>
      <c r="H961" s="2112"/>
      <c r="I961" s="2112"/>
      <c r="J961" s="2112"/>
      <c r="K961" s="2112"/>
      <c r="L961" s="2112"/>
      <c r="M961" s="2112"/>
      <c r="N961" s="2112"/>
      <c r="O961" s="2112"/>
      <c r="P961" s="2112"/>
      <c r="Q961" s="2112"/>
      <c r="R961" s="2112"/>
      <c r="S961" s="2112"/>
      <c r="T961" s="2112"/>
      <c r="U961" s="2112"/>
      <c r="V961" s="2112"/>
      <c r="W961" s="2112"/>
      <c r="X961" s="2112"/>
      <c r="Y961" s="2112"/>
      <c r="Z961" s="2112"/>
      <c r="AA961" s="2112"/>
      <c r="AB961" s="2112"/>
      <c r="AC961" s="2112"/>
      <c r="AD961" s="2112"/>
      <c r="AE961" s="2113"/>
      <c r="AF961" s="126"/>
      <c r="AG961" s="15"/>
      <c r="AH961" s="15"/>
      <c r="AI961" s="127"/>
      <c r="AJ961" s="2150"/>
      <c r="AK961" s="2151"/>
      <c r="AL961" s="2151"/>
      <c r="AM961" s="2151"/>
      <c r="AN961" s="2151"/>
      <c r="AO961" s="2151"/>
      <c r="AP961" s="2151"/>
      <c r="AQ961" s="215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4"/>
      <c r="C962" s="884" t="s">
        <v>533</v>
      </c>
      <c r="D962" s="2145" t="s">
        <v>2301</v>
      </c>
      <c r="E962" s="2146"/>
      <c r="F962" s="2146"/>
      <c r="G962" s="2146"/>
      <c r="H962" s="2146"/>
      <c r="I962" s="2146"/>
      <c r="J962" s="2146"/>
      <c r="K962" s="2146"/>
      <c r="L962" s="2146"/>
      <c r="M962" s="2146"/>
      <c r="N962" s="2146"/>
      <c r="O962" s="2146"/>
      <c r="P962" s="2146"/>
      <c r="Q962" s="2146"/>
      <c r="R962" s="2146"/>
      <c r="S962" s="2146"/>
      <c r="T962" s="2146"/>
      <c r="U962" s="2146"/>
      <c r="V962" s="2146"/>
      <c r="W962" s="2146"/>
      <c r="X962" s="2146"/>
      <c r="Y962" s="2146"/>
      <c r="Z962" s="2146"/>
      <c r="AA962" s="2146"/>
      <c r="AB962" s="2146"/>
      <c r="AC962" s="2146"/>
      <c r="AD962" s="2146"/>
      <c r="AE962" s="2147"/>
      <c r="AF962" s="130"/>
      <c r="AG962" s="2148" t="s">
        <v>530</v>
      </c>
      <c r="AH962" s="2149"/>
      <c r="AI962" s="131"/>
      <c r="AJ962" s="2134">
        <f>ROUND(IF(AG962="yes",AJ951*0.1,0),0)</f>
        <v>0</v>
      </c>
      <c r="AK962" s="2135"/>
      <c r="AL962" s="2135"/>
      <c r="AM962" s="2135"/>
      <c r="AN962" s="2135"/>
      <c r="AO962" s="2135"/>
      <c r="AP962" s="2135"/>
      <c r="AQ962" s="213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53" t="s">
        <v>2302</v>
      </c>
      <c r="E963" s="2154"/>
      <c r="F963" s="2154"/>
      <c r="G963" s="2154"/>
      <c r="H963" s="2154"/>
      <c r="I963" s="2154"/>
      <c r="J963" s="2154"/>
      <c r="K963" s="2154"/>
      <c r="L963" s="2154"/>
      <c r="M963" s="2154"/>
      <c r="N963" s="2154"/>
      <c r="O963" s="2154"/>
      <c r="P963" s="2154"/>
      <c r="Q963" s="2154"/>
      <c r="R963" s="2154"/>
      <c r="S963" s="2154"/>
      <c r="T963" s="2154"/>
      <c r="U963" s="2154"/>
      <c r="V963" s="2154"/>
      <c r="W963" s="2154"/>
      <c r="X963" s="2154"/>
      <c r="Y963" s="2154"/>
      <c r="Z963" s="2154"/>
      <c r="AA963" s="2154"/>
      <c r="AB963" s="2154"/>
      <c r="AC963" s="2154"/>
      <c r="AD963" s="2154"/>
      <c r="AE963" s="2155"/>
      <c r="AF963" s="124"/>
      <c r="AG963" s="35"/>
      <c r="AH963" s="35"/>
      <c r="AI963" s="129"/>
      <c r="AJ963" s="2137"/>
      <c r="AK963" s="2138"/>
      <c r="AL963" s="2138"/>
      <c r="AM963" s="2138"/>
      <c r="AN963" s="2138"/>
      <c r="AO963" s="2138"/>
      <c r="AP963" s="2138"/>
      <c r="AQ963" s="213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53"/>
      <c r="E964" s="2154"/>
      <c r="F964" s="2154"/>
      <c r="G964" s="2154"/>
      <c r="H964" s="2154"/>
      <c r="I964" s="2154"/>
      <c r="J964" s="2154"/>
      <c r="K964" s="2154"/>
      <c r="L964" s="2154"/>
      <c r="M964" s="2154"/>
      <c r="N964" s="2154"/>
      <c r="O964" s="2154"/>
      <c r="P964" s="2154"/>
      <c r="Q964" s="2154"/>
      <c r="R964" s="2154"/>
      <c r="S964" s="2154"/>
      <c r="T964" s="2154"/>
      <c r="U964" s="2154"/>
      <c r="V964" s="2154"/>
      <c r="W964" s="2154"/>
      <c r="X964" s="2154"/>
      <c r="Y964" s="2154"/>
      <c r="Z964" s="2154"/>
      <c r="AA964" s="2154"/>
      <c r="AB964" s="2154"/>
      <c r="AC964" s="2154"/>
      <c r="AD964" s="2154"/>
      <c r="AE964" s="2155"/>
      <c r="AF964" s="124"/>
      <c r="AG964" s="125"/>
      <c r="AH964" s="125"/>
      <c r="AI964" s="129"/>
      <c r="AJ964" s="2137"/>
      <c r="AK964" s="2138"/>
      <c r="AL964" s="2138"/>
      <c r="AM964" s="2138"/>
      <c r="AN964" s="2138"/>
      <c r="AO964" s="2138"/>
      <c r="AP964" s="2138"/>
      <c r="AQ964" s="213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9"/>
      <c r="C965" s="1478"/>
      <c r="D965" s="2156"/>
      <c r="E965" s="2157"/>
      <c r="F965" s="2157"/>
      <c r="G965" s="2157"/>
      <c r="H965" s="2157"/>
      <c r="I965" s="2157"/>
      <c r="J965" s="2157"/>
      <c r="K965" s="2157"/>
      <c r="L965" s="2157"/>
      <c r="M965" s="2157"/>
      <c r="N965" s="2157"/>
      <c r="O965" s="2157"/>
      <c r="P965" s="2157"/>
      <c r="Q965" s="2157"/>
      <c r="R965" s="2157"/>
      <c r="S965" s="2157"/>
      <c r="T965" s="2157"/>
      <c r="U965" s="2157"/>
      <c r="V965" s="2157"/>
      <c r="W965" s="2157"/>
      <c r="X965" s="2157"/>
      <c r="Y965" s="2157"/>
      <c r="Z965" s="2157"/>
      <c r="AA965" s="2157"/>
      <c r="AB965" s="2157"/>
      <c r="AC965" s="2157"/>
      <c r="AD965" s="2157"/>
      <c r="AE965" s="2158"/>
      <c r="AF965" s="126"/>
      <c r="AG965" s="15"/>
      <c r="AH965" s="15"/>
      <c r="AI965" s="127"/>
      <c r="AJ965" s="2150"/>
      <c r="AK965" s="2151"/>
      <c r="AL965" s="2151"/>
      <c r="AM965" s="2151"/>
      <c r="AN965" s="2151"/>
      <c r="AO965" s="2151"/>
      <c r="AP965" s="2151"/>
      <c r="AQ965" s="215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537</v>
      </c>
      <c r="D966" s="2145" t="s">
        <v>2163</v>
      </c>
      <c r="E966" s="2146"/>
      <c r="F966" s="2146"/>
      <c r="G966" s="2146"/>
      <c r="H966" s="2146"/>
      <c r="I966" s="2146"/>
      <c r="J966" s="2146"/>
      <c r="K966" s="2146"/>
      <c r="L966" s="2146"/>
      <c r="M966" s="2146"/>
      <c r="N966" s="2146"/>
      <c r="O966" s="2146"/>
      <c r="P966" s="2146"/>
      <c r="Q966" s="2146"/>
      <c r="R966" s="2146"/>
      <c r="S966" s="2146"/>
      <c r="T966" s="2146"/>
      <c r="U966" s="2146"/>
      <c r="V966" s="2146"/>
      <c r="W966" s="2146"/>
      <c r="X966" s="2146"/>
      <c r="Y966" s="2146"/>
      <c r="Z966" s="2146"/>
      <c r="AA966" s="2146"/>
      <c r="AB966" s="2146"/>
      <c r="AC966" s="2146"/>
      <c r="AD966" s="2146"/>
      <c r="AE966" s="2147"/>
      <c r="AF966" s="128"/>
      <c r="AG966" s="2148" t="s">
        <v>530</v>
      </c>
      <c r="AH966" s="2149"/>
      <c r="AI966" s="131"/>
      <c r="AJ966" s="2134">
        <f>ROUND(IF(AG966="yes",AJ951*0.02,0),0)</f>
        <v>0</v>
      </c>
      <c r="AK966" s="2135"/>
      <c r="AL966" s="2135"/>
      <c r="AM966" s="2135"/>
      <c r="AN966" s="2135"/>
      <c r="AO966" s="2135"/>
      <c r="AP966" s="2135"/>
      <c r="AQ966" s="213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56" t="s">
        <v>2164</v>
      </c>
      <c r="E967" s="2157"/>
      <c r="F967" s="2157"/>
      <c r="G967" s="2157"/>
      <c r="H967" s="2157"/>
      <c r="I967" s="2157"/>
      <c r="J967" s="2157"/>
      <c r="K967" s="2157"/>
      <c r="L967" s="2157"/>
      <c r="M967" s="2157"/>
      <c r="N967" s="2157"/>
      <c r="O967" s="2157"/>
      <c r="P967" s="2157"/>
      <c r="Q967" s="2157"/>
      <c r="R967" s="2157"/>
      <c r="S967" s="2157"/>
      <c r="T967" s="2157"/>
      <c r="U967" s="2157"/>
      <c r="V967" s="2157"/>
      <c r="W967" s="2157"/>
      <c r="X967" s="2157"/>
      <c r="Y967" s="2157"/>
      <c r="Z967" s="2157"/>
      <c r="AA967" s="2157"/>
      <c r="AB967" s="2157"/>
      <c r="AC967" s="2157"/>
      <c r="AD967" s="2157"/>
      <c r="AE967" s="2158"/>
      <c r="AF967" s="126"/>
      <c r="AG967" s="15"/>
      <c r="AH967" s="15"/>
      <c r="AI967" s="127"/>
      <c r="AJ967" s="2150"/>
      <c r="AK967" s="2151"/>
      <c r="AL967" s="2151"/>
      <c r="AM967" s="2151"/>
      <c r="AN967" s="2151"/>
      <c r="AO967" s="2151"/>
      <c r="AP967" s="2151"/>
      <c r="AQ967" s="215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540</v>
      </c>
      <c r="D968" s="2145" t="s">
        <v>2165</v>
      </c>
      <c r="E968" s="2146"/>
      <c r="F968" s="2146"/>
      <c r="G968" s="2146"/>
      <c r="H968" s="2146"/>
      <c r="I968" s="2146"/>
      <c r="J968" s="2146"/>
      <c r="K968" s="2146"/>
      <c r="L968" s="2146"/>
      <c r="M968" s="2146"/>
      <c r="N968" s="2146"/>
      <c r="O968" s="2146"/>
      <c r="P968" s="2146"/>
      <c r="Q968" s="2146"/>
      <c r="R968" s="2146"/>
      <c r="S968" s="2146"/>
      <c r="T968" s="2146"/>
      <c r="U968" s="2146"/>
      <c r="V968" s="2146"/>
      <c r="W968" s="2146"/>
      <c r="X968" s="2146"/>
      <c r="Y968" s="2146"/>
      <c r="Z968" s="2146"/>
      <c r="AA968" s="2146"/>
      <c r="AB968" s="2146"/>
      <c r="AC968" s="2146"/>
      <c r="AD968" s="2146"/>
      <c r="AE968" s="2147"/>
      <c r="AF968" s="128"/>
      <c r="AG968" s="2148" t="s">
        <v>530</v>
      </c>
      <c r="AH968" s="2149"/>
      <c r="AI968" s="128"/>
      <c r="AJ968" s="2134">
        <f>ROUND(IF(AG968="yes",AJ951*0.02,0),0)</f>
        <v>0</v>
      </c>
      <c r="AK968" s="2135"/>
      <c r="AL968" s="2135"/>
      <c r="AM968" s="2135"/>
      <c r="AN968" s="2135"/>
      <c r="AO968" s="2135"/>
      <c r="AP968" s="2135"/>
      <c r="AQ968" s="213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53" t="s">
        <v>2166</v>
      </c>
      <c r="E969" s="2154"/>
      <c r="F969" s="2154"/>
      <c r="G969" s="2154"/>
      <c r="H969" s="2154"/>
      <c r="I969" s="2154"/>
      <c r="J969" s="2154"/>
      <c r="K969" s="2154"/>
      <c r="L969" s="2154"/>
      <c r="M969" s="2154"/>
      <c r="N969" s="2154"/>
      <c r="O969" s="2154"/>
      <c r="P969" s="2154"/>
      <c r="Q969" s="2154"/>
      <c r="R969" s="2154"/>
      <c r="S969" s="2154"/>
      <c r="T969" s="2154"/>
      <c r="U969" s="2154"/>
      <c r="V969" s="2154"/>
      <c r="W969" s="2154"/>
      <c r="X969" s="2154"/>
      <c r="Y969" s="2154"/>
      <c r="Z969" s="2154"/>
      <c r="AA969" s="2154"/>
      <c r="AB969" s="2154"/>
      <c r="AC969" s="2154"/>
      <c r="AD969" s="2154"/>
      <c r="AE969" s="2155"/>
      <c r="AF969" s="124"/>
      <c r="AG969" s="35"/>
      <c r="AH969" s="35"/>
      <c r="AI969" s="125"/>
      <c r="AJ969" s="2137"/>
      <c r="AK969" s="2138"/>
      <c r="AL969" s="2138"/>
      <c r="AM969" s="2138"/>
      <c r="AN969" s="2138"/>
      <c r="AO969" s="2138"/>
      <c r="AP969" s="2138"/>
      <c r="AQ969" s="213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7"/>
      <c r="C970" s="1478"/>
      <c r="D970" s="2156"/>
      <c r="E970" s="2157"/>
      <c r="F970" s="2157"/>
      <c r="G970" s="2157"/>
      <c r="H970" s="2157"/>
      <c r="I970" s="2157"/>
      <c r="J970" s="2157"/>
      <c r="K970" s="2157"/>
      <c r="L970" s="2157"/>
      <c r="M970" s="2157"/>
      <c r="N970" s="2157"/>
      <c r="O970" s="2157"/>
      <c r="P970" s="2157"/>
      <c r="Q970" s="2157"/>
      <c r="R970" s="2157"/>
      <c r="S970" s="2157"/>
      <c r="T970" s="2157"/>
      <c r="U970" s="2157"/>
      <c r="V970" s="2157"/>
      <c r="W970" s="2157"/>
      <c r="X970" s="2157"/>
      <c r="Y970" s="2157"/>
      <c r="Z970" s="2157"/>
      <c r="AA970" s="2157"/>
      <c r="AB970" s="2157"/>
      <c r="AC970" s="2157"/>
      <c r="AD970" s="2157"/>
      <c r="AE970" s="2158"/>
      <c r="AF970" s="126"/>
      <c r="AG970" s="15"/>
      <c r="AH970" s="15"/>
      <c r="AI970" s="127"/>
      <c r="AJ970" s="2150"/>
      <c r="AK970" s="2151"/>
      <c r="AL970" s="2151"/>
      <c r="AM970" s="2151"/>
      <c r="AN970" s="2151"/>
      <c r="AO970" s="2151"/>
      <c r="AP970" s="2151"/>
      <c r="AQ970" s="215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660</v>
      </c>
      <c r="D971" s="2129" t="s">
        <v>2167</v>
      </c>
      <c r="E971" s="2130"/>
      <c r="F971" s="2130"/>
      <c r="G971" s="2130"/>
      <c r="H971" s="2130"/>
      <c r="I971" s="2130"/>
      <c r="J971" s="2130"/>
      <c r="K971" s="2130"/>
      <c r="L971" s="2130"/>
      <c r="M971" s="2130"/>
      <c r="N971" s="2130"/>
      <c r="O971" s="2130"/>
      <c r="P971" s="2130"/>
      <c r="Q971" s="2130"/>
      <c r="R971" s="2130"/>
      <c r="S971" s="2130"/>
      <c r="T971" s="2130"/>
      <c r="U971" s="2130"/>
      <c r="V971" s="2130"/>
      <c r="W971" s="2130"/>
      <c r="X971" s="2130"/>
      <c r="Y971" s="2130"/>
      <c r="Z971" s="2130"/>
      <c r="AA971" s="2130"/>
      <c r="AB971" s="2130"/>
      <c r="AC971" s="2130"/>
      <c r="AD971" s="2130"/>
      <c r="AE971" s="2131"/>
      <c r="AF971" s="128"/>
      <c r="AG971" s="2148" t="s">
        <v>530</v>
      </c>
      <c r="AH971" s="2149"/>
      <c r="AI971" s="131"/>
      <c r="AJ971" s="2134">
        <f>IF(AG971="yes",AJ951*AY930,0)</f>
        <v>0</v>
      </c>
      <c r="AK971" s="2135"/>
      <c r="AL971" s="2135"/>
      <c r="AM971" s="2135"/>
      <c r="AN971" s="2135"/>
      <c r="AO971" s="2135"/>
      <c r="AP971" s="2135"/>
      <c r="AQ971" s="213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153" t="s">
        <v>2303</v>
      </c>
      <c r="E972" s="2154"/>
      <c r="F972" s="2154"/>
      <c r="G972" s="2154"/>
      <c r="H972" s="2154"/>
      <c r="I972" s="2154"/>
      <c r="J972" s="2154"/>
      <c r="K972" s="2154"/>
      <c r="L972" s="2154"/>
      <c r="M972" s="2154"/>
      <c r="N972" s="2154"/>
      <c r="O972" s="2154"/>
      <c r="P972" s="2154"/>
      <c r="Q972" s="2154"/>
      <c r="R972" s="2154"/>
      <c r="S972" s="2154"/>
      <c r="T972" s="2154"/>
      <c r="U972" s="2154"/>
      <c r="V972" s="2154"/>
      <c r="W972" s="2154"/>
      <c r="X972" s="2154"/>
      <c r="Y972" s="2154"/>
      <c r="Z972" s="2154"/>
      <c r="AA972" s="2154"/>
      <c r="AB972" s="2154"/>
      <c r="AC972" s="2154"/>
      <c r="AD972" s="2154"/>
      <c r="AE972" s="2155"/>
      <c r="AF972" s="124"/>
      <c r="AG972" s="125"/>
      <c r="AH972" s="125"/>
      <c r="AI972" s="129"/>
      <c r="AJ972" s="2137"/>
      <c r="AK972" s="2138"/>
      <c r="AL972" s="2138"/>
      <c r="AM972" s="2138"/>
      <c r="AN972" s="2138"/>
      <c r="AO972" s="2138"/>
      <c r="AP972" s="2138"/>
      <c r="AQ972" s="213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53"/>
      <c r="E973" s="2154"/>
      <c r="F973" s="2154"/>
      <c r="G973" s="2154"/>
      <c r="H973" s="2154"/>
      <c r="I973" s="2154"/>
      <c r="J973" s="2154"/>
      <c r="K973" s="2154"/>
      <c r="L973" s="2154"/>
      <c r="M973" s="2154"/>
      <c r="N973" s="2154"/>
      <c r="O973" s="2154"/>
      <c r="P973" s="2154"/>
      <c r="Q973" s="2154"/>
      <c r="R973" s="2154"/>
      <c r="S973" s="2154"/>
      <c r="T973" s="2154"/>
      <c r="U973" s="2154"/>
      <c r="V973" s="2154"/>
      <c r="W973" s="2154"/>
      <c r="X973" s="2154"/>
      <c r="Y973" s="2154"/>
      <c r="Z973" s="2154"/>
      <c r="AA973" s="2154"/>
      <c r="AB973" s="2154"/>
      <c r="AC973" s="2154"/>
      <c r="AD973" s="2154"/>
      <c r="AE973" s="2155"/>
      <c r="AF973" s="124"/>
      <c r="AG973" s="125"/>
      <c r="AH973" s="125"/>
      <c r="AI973" s="129"/>
      <c r="AJ973" s="2137"/>
      <c r="AK973" s="2138"/>
      <c r="AL973" s="2138"/>
      <c r="AM973" s="2138"/>
      <c r="AN973" s="2138"/>
      <c r="AO973" s="2138"/>
      <c r="AP973" s="2138"/>
      <c r="AQ973" s="213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0"/>
      <c r="C974" s="1476"/>
      <c r="D974" s="2156"/>
      <c r="E974" s="2157"/>
      <c r="F974" s="2157"/>
      <c r="G974" s="2157"/>
      <c r="H974" s="2157"/>
      <c r="I974" s="2157"/>
      <c r="J974" s="2157"/>
      <c r="K974" s="2157"/>
      <c r="L974" s="2157"/>
      <c r="M974" s="2157"/>
      <c r="N974" s="2157"/>
      <c r="O974" s="2157"/>
      <c r="P974" s="2157"/>
      <c r="Q974" s="2157"/>
      <c r="R974" s="2157"/>
      <c r="S974" s="2157"/>
      <c r="T974" s="2157"/>
      <c r="U974" s="2157"/>
      <c r="V974" s="2157"/>
      <c r="W974" s="2157"/>
      <c r="X974" s="2157"/>
      <c r="Y974" s="2157"/>
      <c r="Z974" s="2157"/>
      <c r="AA974" s="2157"/>
      <c r="AB974" s="2157"/>
      <c r="AC974" s="2157"/>
      <c r="AD974" s="2157"/>
      <c r="AE974" s="2158"/>
      <c r="AF974" s="126"/>
      <c r="AG974" s="15"/>
      <c r="AH974" s="15"/>
      <c r="AI974" s="127"/>
      <c r="AJ974" s="2150"/>
      <c r="AK974" s="2151"/>
      <c r="AL974" s="2151"/>
      <c r="AM974" s="2151"/>
      <c r="AN974" s="2151"/>
      <c r="AO974" s="2151"/>
      <c r="AP974" s="2151"/>
      <c r="AQ974" s="215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665</v>
      </c>
      <c r="D975" s="2159" t="s">
        <v>2168</v>
      </c>
      <c r="E975" s="2160"/>
      <c r="F975" s="2160"/>
      <c r="G975" s="2160"/>
      <c r="H975" s="2160"/>
      <c r="I975" s="2160"/>
      <c r="J975" s="2160"/>
      <c r="K975" s="2160"/>
      <c r="L975" s="2160"/>
      <c r="M975" s="2160"/>
      <c r="N975" s="2160"/>
      <c r="O975" s="2160"/>
      <c r="P975" s="2160"/>
      <c r="Q975" s="2160"/>
      <c r="R975" s="2160"/>
      <c r="S975" s="2160"/>
      <c r="T975" s="2160"/>
      <c r="U975" s="2160"/>
      <c r="V975" s="2160"/>
      <c r="W975" s="2160"/>
      <c r="X975" s="2160"/>
      <c r="Y975" s="2160"/>
      <c r="Z975" s="2160"/>
      <c r="AA975" s="2160"/>
      <c r="AB975" s="2160"/>
      <c r="AC975" s="2160"/>
      <c r="AD975" s="2160"/>
      <c r="AE975" s="2161"/>
      <c r="AF975" s="128"/>
      <c r="AG975" s="2148" t="s">
        <v>530</v>
      </c>
      <c r="AH975" s="2149"/>
      <c r="AI975" s="131"/>
      <c r="AJ975" s="2165"/>
      <c r="AK975" s="2166"/>
      <c r="AL975" s="2166"/>
      <c r="AM975" s="2166"/>
      <c r="AN975" s="2166"/>
      <c r="AO975" s="2166"/>
      <c r="AP975" s="2166"/>
      <c r="AQ975" s="216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0"/>
      <c r="C976" s="1481"/>
      <c r="D976" s="2162"/>
      <c r="E976" s="2163"/>
      <c r="F976" s="2163"/>
      <c r="G976" s="2163"/>
      <c r="H976" s="2163"/>
      <c r="I976" s="2163"/>
      <c r="J976" s="2163"/>
      <c r="K976" s="2163"/>
      <c r="L976" s="2163"/>
      <c r="M976" s="2163"/>
      <c r="N976" s="2163"/>
      <c r="O976" s="2163"/>
      <c r="P976" s="2163"/>
      <c r="Q976" s="2163"/>
      <c r="R976" s="2163"/>
      <c r="S976" s="2163"/>
      <c r="T976" s="2163"/>
      <c r="U976" s="2163"/>
      <c r="V976" s="2163"/>
      <c r="W976" s="2163"/>
      <c r="X976" s="2163"/>
      <c r="Y976" s="2163"/>
      <c r="Z976" s="2163"/>
      <c r="AA976" s="2163"/>
      <c r="AB976" s="2163"/>
      <c r="AC976" s="2163"/>
      <c r="AD976" s="2163"/>
      <c r="AE976" s="2164"/>
      <c r="AF976" s="2174">
        <f>IF(AG975="yes","Please Select Type and Enter Amount:",0)</f>
        <v>0</v>
      </c>
      <c r="AG976" s="2175"/>
      <c r="AH976" s="2175"/>
      <c r="AI976" s="2176"/>
      <c r="AJ976" s="2168"/>
      <c r="AK976" s="2169"/>
      <c r="AL976" s="2169"/>
      <c r="AM976" s="2169"/>
      <c r="AN976" s="2169"/>
      <c r="AO976" s="2169"/>
      <c r="AP976" s="2169"/>
      <c r="AQ976" s="217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0"/>
      <c r="C977" s="1481"/>
      <c r="D977" s="2153" t="s">
        <v>2169</v>
      </c>
      <c r="E977" s="2154"/>
      <c r="F977" s="2154"/>
      <c r="G977" s="2154"/>
      <c r="H977" s="2154"/>
      <c r="I977" s="2154"/>
      <c r="J977" s="2154"/>
      <c r="K977" s="2154"/>
      <c r="L977" s="2154"/>
      <c r="M977" s="2154"/>
      <c r="N977" s="2154"/>
      <c r="O977" s="2154"/>
      <c r="P977" s="2154"/>
      <c r="Q977" s="2154"/>
      <c r="R977" s="2154"/>
      <c r="S977" s="2154"/>
      <c r="T977" s="2154"/>
      <c r="U977" s="2154"/>
      <c r="V977" s="2154"/>
      <c r="W977" s="2154"/>
      <c r="X977" s="2154"/>
      <c r="Y977" s="2154"/>
      <c r="Z977" s="2154"/>
      <c r="AA977" s="2154"/>
      <c r="AB977" s="2154"/>
      <c r="AC977" s="2154"/>
      <c r="AD977" s="2154"/>
      <c r="AE977" s="2155"/>
      <c r="AF977" s="2174"/>
      <c r="AG977" s="2175"/>
      <c r="AH977" s="2175"/>
      <c r="AI977" s="2176"/>
      <c r="AJ977" s="2168"/>
      <c r="AK977" s="2169"/>
      <c r="AL977" s="2169"/>
      <c r="AM977" s="2169"/>
      <c r="AN977" s="2169"/>
      <c r="AO977" s="2169"/>
      <c r="AP977" s="2169"/>
      <c r="AQ977" s="217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0"/>
      <c r="C978" s="1481"/>
      <c r="D978" s="2153"/>
      <c r="E978" s="2154"/>
      <c r="F978" s="2154"/>
      <c r="G978" s="2154"/>
      <c r="H978" s="2154"/>
      <c r="I978" s="2154"/>
      <c r="J978" s="2154"/>
      <c r="K978" s="2154"/>
      <c r="L978" s="2154"/>
      <c r="M978" s="2154"/>
      <c r="N978" s="2154"/>
      <c r="O978" s="2154"/>
      <c r="P978" s="2154"/>
      <c r="Q978" s="2154"/>
      <c r="R978" s="2154"/>
      <c r="S978" s="2154"/>
      <c r="T978" s="2154"/>
      <c r="U978" s="2154"/>
      <c r="V978" s="2154"/>
      <c r="W978" s="2154"/>
      <c r="X978" s="2154"/>
      <c r="Y978" s="2154"/>
      <c r="Z978" s="2154"/>
      <c r="AA978" s="2154"/>
      <c r="AB978" s="2154"/>
      <c r="AC978" s="2154"/>
      <c r="AD978" s="2154"/>
      <c r="AE978" s="2155"/>
      <c r="AF978" s="2174"/>
      <c r="AG978" s="2175"/>
      <c r="AH978" s="2175"/>
      <c r="AI978" s="2176"/>
      <c r="AJ978" s="2168"/>
      <c r="AK978" s="2169"/>
      <c r="AL978" s="2169"/>
      <c r="AM978" s="2169"/>
      <c r="AN978" s="2169"/>
      <c r="AO978" s="2169"/>
      <c r="AP978" s="2169"/>
      <c r="AQ978" s="217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0"/>
      <c r="C979" s="1481"/>
      <c r="D979" s="1482" t="s">
        <v>980</v>
      </c>
      <c r="E979" s="141"/>
      <c r="F979" s="141"/>
      <c r="G979" s="646"/>
      <c r="H979" s="646"/>
      <c r="I979" s="95"/>
      <c r="J979" s="2180" t="s">
        <v>135</v>
      </c>
      <c r="K979" s="2181"/>
      <c r="L979" s="2181"/>
      <c r="M979" s="2181"/>
      <c r="N979" s="2181"/>
      <c r="O979" s="2181"/>
      <c r="P979" s="2181"/>
      <c r="Q979" s="2181"/>
      <c r="R979" s="2181"/>
      <c r="S979" s="2181"/>
      <c r="T979" s="2181"/>
      <c r="U979" s="2181"/>
      <c r="V979" s="2181"/>
      <c r="W979" s="2181"/>
      <c r="X979" s="2181"/>
      <c r="Y979" s="2181"/>
      <c r="Z979" s="2181"/>
      <c r="AA979" s="2181"/>
      <c r="AB979" s="2181"/>
      <c r="AC979" s="2181"/>
      <c r="AD979" s="2181"/>
      <c r="AE979" s="2182"/>
      <c r="AF979" s="2177"/>
      <c r="AG979" s="2178"/>
      <c r="AH979" s="2178"/>
      <c r="AI979" s="2179"/>
      <c r="AJ979" s="2171"/>
      <c r="AK979" s="2172"/>
      <c r="AL979" s="2172"/>
      <c r="AM979" s="2172"/>
      <c r="AN979" s="2172"/>
      <c r="AO979" s="2172"/>
      <c r="AP979" s="2172"/>
      <c r="AQ979" s="217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631</v>
      </c>
      <c r="D980" s="2145" t="s">
        <v>2170</v>
      </c>
      <c r="E980" s="2146"/>
      <c r="F980" s="2146"/>
      <c r="G980" s="2146"/>
      <c r="H980" s="2146"/>
      <c r="I980" s="2146"/>
      <c r="J980" s="2146"/>
      <c r="K980" s="2146"/>
      <c r="L980" s="2146"/>
      <c r="M980" s="2146"/>
      <c r="N980" s="2146"/>
      <c r="O980" s="2146"/>
      <c r="P980" s="2146"/>
      <c r="Q980" s="2146"/>
      <c r="R980" s="2146"/>
      <c r="S980" s="2146"/>
      <c r="T980" s="2146"/>
      <c r="U980" s="2146"/>
      <c r="V980" s="2146"/>
      <c r="W980" s="2146"/>
      <c r="X980" s="2146"/>
      <c r="Y980" s="2146"/>
      <c r="Z980" s="2146"/>
      <c r="AA980" s="2146"/>
      <c r="AB980" s="2146"/>
      <c r="AC980" s="2146"/>
      <c r="AD980" s="2146"/>
      <c r="AE980" s="2147"/>
      <c r="AF980" s="128"/>
      <c r="AG980" s="2148" t="s">
        <v>118</v>
      </c>
      <c r="AH980" s="2149"/>
      <c r="AI980" s="131"/>
      <c r="AJ980" s="2165">
        <v>359421</v>
      </c>
      <c r="AK980" s="2166"/>
      <c r="AL980" s="2166"/>
      <c r="AM980" s="2166"/>
      <c r="AN980" s="2166"/>
      <c r="AO980" s="2166"/>
      <c r="AP980" s="2166"/>
      <c r="AQ980" s="216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53" t="s">
        <v>2304</v>
      </c>
      <c r="E981" s="2154"/>
      <c r="F981" s="2154"/>
      <c r="G981" s="2154"/>
      <c r="H981" s="2154"/>
      <c r="I981" s="2154"/>
      <c r="J981" s="2154"/>
      <c r="K981" s="2154"/>
      <c r="L981" s="2154"/>
      <c r="M981" s="2154"/>
      <c r="N981" s="2154"/>
      <c r="O981" s="2154"/>
      <c r="P981" s="2154"/>
      <c r="Q981" s="2154"/>
      <c r="R981" s="2154"/>
      <c r="S981" s="2154"/>
      <c r="T981" s="2154"/>
      <c r="U981" s="2154"/>
      <c r="V981" s="2154"/>
      <c r="W981" s="2154"/>
      <c r="X981" s="2154"/>
      <c r="Y981" s="2154"/>
      <c r="Z981" s="2154"/>
      <c r="AA981" s="2154"/>
      <c r="AB981" s="2154"/>
      <c r="AC981" s="2154"/>
      <c r="AD981" s="2154"/>
      <c r="AE981" s="2155"/>
      <c r="AF981" s="2200" t="str">
        <f>IF(AG980="yes","Please Enter Amount:",0)</f>
        <v>Please Enter Amount:</v>
      </c>
      <c r="AG981" s="2201"/>
      <c r="AH981" s="2201"/>
      <c r="AI981" s="2202"/>
      <c r="AJ981" s="2168"/>
      <c r="AK981" s="2169"/>
      <c r="AL981" s="2169"/>
      <c r="AM981" s="2169"/>
      <c r="AN981" s="2169"/>
      <c r="AO981" s="2169"/>
      <c r="AP981" s="2169"/>
      <c r="AQ981" s="217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153"/>
      <c r="E982" s="2154"/>
      <c r="F982" s="2154"/>
      <c r="G982" s="2154"/>
      <c r="H982" s="2154"/>
      <c r="I982" s="2154"/>
      <c r="J982" s="2154"/>
      <c r="K982" s="2154"/>
      <c r="L982" s="2154"/>
      <c r="M982" s="2154"/>
      <c r="N982" s="2154"/>
      <c r="O982" s="2154"/>
      <c r="P982" s="2154"/>
      <c r="Q982" s="2154"/>
      <c r="R982" s="2154"/>
      <c r="S982" s="2154"/>
      <c r="T982" s="2154"/>
      <c r="U982" s="2154"/>
      <c r="V982" s="2154"/>
      <c r="W982" s="2154"/>
      <c r="X982" s="2154"/>
      <c r="Y982" s="2154"/>
      <c r="Z982" s="2154"/>
      <c r="AA982" s="2154"/>
      <c r="AB982" s="2154"/>
      <c r="AC982" s="2154"/>
      <c r="AD982" s="2154"/>
      <c r="AE982" s="2155"/>
      <c r="AF982" s="2200"/>
      <c r="AG982" s="2201"/>
      <c r="AH982" s="2201"/>
      <c r="AI982" s="2202"/>
      <c r="AJ982" s="2168"/>
      <c r="AK982" s="2169"/>
      <c r="AL982" s="2169"/>
      <c r="AM982" s="2169"/>
      <c r="AN982" s="2169"/>
      <c r="AO982" s="2169"/>
      <c r="AP982" s="2169"/>
      <c r="AQ982" s="217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9"/>
      <c r="C983" s="1481"/>
      <c r="D983" s="2156"/>
      <c r="E983" s="2157"/>
      <c r="F983" s="2157"/>
      <c r="G983" s="2157"/>
      <c r="H983" s="2157"/>
      <c r="I983" s="2157"/>
      <c r="J983" s="2157"/>
      <c r="K983" s="2157"/>
      <c r="L983" s="2157"/>
      <c r="M983" s="2157"/>
      <c r="N983" s="2157"/>
      <c r="O983" s="2157"/>
      <c r="P983" s="2157"/>
      <c r="Q983" s="2157"/>
      <c r="R983" s="2157"/>
      <c r="S983" s="2157"/>
      <c r="T983" s="2157"/>
      <c r="U983" s="2157"/>
      <c r="V983" s="2157"/>
      <c r="W983" s="2157"/>
      <c r="X983" s="2157"/>
      <c r="Y983" s="2157"/>
      <c r="Z983" s="2157"/>
      <c r="AA983" s="2157"/>
      <c r="AB983" s="2157"/>
      <c r="AC983" s="2157"/>
      <c r="AD983" s="2157"/>
      <c r="AE983" s="2158"/>
      <c r="AF983" s="2203"/>
      <c r="AG983" s="2204"/>
      <c r="AH983" s="2204"/>
      <c r="AI983" s="2205"/>
      <c r="AJ983" s="2171"/>
      <c r="AK983" s="2172"/>
      <c r="AL983" s="2172"/>
      <c r="AM983" s="2172"/>
      <c r="AN983" s="2172"/>
      <c r="AO983" s="2172"/>
      <c r="AP983" s="2172"/>
      <c r="AQ983" s="2173"/>
    </row>
    <row r="984" spans="1:97" ht="12.75" customHeight="1">
      <c r="A984" s="65"/>
      <c r="B984" s="128"/>
      <c r="C984" s="884" t="s">
        <v>636</v>
      </c>
      <c r="D984" s="2129" t="s">
        <v>2171</v>
      </c>
      <c r="E984" s="2130"/>
      <c r="F984" s="2130"/>
      <c r="G984" s="2130"/>
      <c r="H984" s="2130"/>
      <c r="I984" s="2130"/>
      <c r="J984" s="2130"/>
      <c r="K984" s="2130"/>
      <c r="L984" s="2130"/>
      <c r="M984" s="2130"/>
      <c r="N984" s="2130"/>
      <c r="O984" s="2130"/>
      <c r="P984" s="2130"/>
      <c r="Q984" s="2130"/>
      <c r="R984" s="2130"/>
      <c r="S984" s="2130"/>
      <c r="T984" s="2130"/>
      <c r="U984" s="2130"/>
      <c r="V984" s="2130"/>
      <c r="W984" s="2130"/>
      <c r="X984" s="2130"/>
      <c r="Y984" s="2130"/>
      <c r="Z984" s="2130"/>
      <c r="AA984" s="2130"/>
      <c r="AB984" s="2130"/>
      <c r="AC984" s="2130"/>
      <c r="AD984" s="2130"/>
      <c r="AE984" s="2131"/>
      <c r="AF984" s="128"/>
      <c r="AG984" s="2148" t="s">
        <v>118</v>
      </c>
      <c r="AH984" s="2149"/>
      <c r="AI984" s="131"/>
      <c r="AJ984" s="2134">
        <f>ROUND(IF(AG984="yes",(AJ951*0.1),0),0)</f>
        <v>3246943</v>
      </c>
      <c r="AK984" s="2135"/>
      <c r="AL984" s="2135"/>
      <c r="AM984" s="2135"/>
      <c r="AN984" s="2135"/>
      <c r="AO984" s="2135"/>
      <c r="AP984" s="2135"/>
      <c r="AQ984" s="2136"/>
    </row>
    <row r="985" spans="1:97" ht="12.75" customHeight="1">
      <c r="A985" s="65"/>
      <c r="B985" s="124"/>
      <c r="C985" s="885"/>
      <c r="D985" s="2153" t="s">
        <v>2172</v>
      </c>
      <c r="E985" s="2154"/>
      <c r="F985" s="2154"/>
      <c r="G985" s="2154"/>
      <c r="H985" s="2154"/>
      <c r="I985" s="2154"/>
      <c r="J985" s="2154"/>
      <c r="K985" s="2154"/>
      <c r="L985" s="2154"/>
      <c r="M985" s="2154"/>
      <c r="N985" s="2154"/>
      <c r="O985" s="2154"/>
      <c r="P985" s="2154"/>
      <c r="Q985" s="2154"/>
      <c r="R985" s="2154"/>
      <c r="S985" s="2154"/>
      <c r="T985" s="2154"/>
      <c r="U985" s="2154"/>
      <c r="V985" s="2154"/>
      <c r="W985" s="2154"/>
      <c r="X985" s="2154"/>
      <c r="Y985" s="2154"/>
      <c r="Z985" s="2154"/>
      <c r="AA985" s="2154"/>
      <c r="AB985" s="2154"/>
      <c r="AC985" s="2154"/>
      <c r="AD985" s="2154"/>
      <c r="AE985" s="2155"/>
      <c r="AF985" s="124"/>
      <c r="AG985" s="125"/>
      <c r="AH985" s="125"/>
      <c r="AI985" s="129"/>
      <c r="AJ985" s="2137"/>
      <c r="AK985" s="2138"/>
      <c r="AL985" s="2138"/>
      <c r="AM985" s="2138"/>
      <c r="AN985" s="2138"/>
      <c r="AO985" s="2138"/>
      <c r="AP985" s="2138"/>
      <c r="AQ985" s="2139"/>
    </row>
    <row r="986" spans="1:97" ht="12.75" customHeight="1">
      <c r="A986" s="883"/>
      <c r="B986" s="126"/>
      <c r="C986" s="885"/>
      <c r="D986" s="2156"/>
      <c r="E986" s="2157"/>
      <c r="F986" s="2157"/>
      <c r="G986" s="2157"/>
      <c r="H986" s="2157"/>
      <c r="I986" s="2157"/>
      <c r="J986" s="2157"/>
      <c r="K986" s="2157"/>
      <c r="L986" s="2157"/>
      <c r="M986" s="2157"/>
      <c r="N986" s="2157"/>
      <c r="O986" s="2157"/>
      <c r="P986" s="2157"/>
      <c r="Q986" s="2157"/>
      <c r="R986" s="2157"/>
      <c r="S986" s="2157"/>
      <c r="T986" s="2157"/>
      <c r="U986" s="2157"/>
      <c r="V986" s="2157"/>
      <c r="W986" s="2157"/>
      <c r="X986" s="2157"/>
      <c r="Y986" s="2157"/>
      <c r="Z986" s="2157"/>
      <c r="AA986" s="2157"/>
      <c r="AB986" s="2157"/>
      <c r="AC986" s="2157"/>
      <c r="AD986" s="2157"/>
      <c r="AE986" s="2158"/>
      <c r="AF986" s="124"/>
      <c r="AG986" s="125"/>
      <c r="AH986" s="125"/>
      <c r="AI986" s="129"/>
      <c r="AJ986" s="2150"/>
      <c r="AK986" s="2151"/>
      <c r="AL986" s="2151"/>
      <c r="AM986" s="2151"/>
      <c r="AN986" s="2151"/>
      <c r="AO986" s="2151"/>
      <c r="AP986" s="2151"/>
      <c r="AQ986" s="2152"/>
    </row>
    <row r="987" spans="1:97" ht="17.649999999999999" customHeight="1">
      <c r="A987" s="883"/>
      <c r="B987" s="124"/>
      <c r="C987" s="884" t="s">
        <v>639</v>
      </c>
      <c r="D987" s="2145" t="s">
        <v>2305</v>
      </c>
      <c r="E987" s="2146"/>
      <c r="F987" s="2146"/>
      <c r="G987" s="2146"/>
      <c r="H987" s="2146"/>
      <c r="I987" s="2146"/>
      <c r="J987" s="2146"/>
      <c r="K987" s="2146"/>
      <c r="L987" s="2146"/>
      <c r="M987" s="2146"/>
      <c r="N987" s="2146"/>
      <c r="O987" s="2146"/>
      <c r="P987" s="2146"/>
      <c r="Q987" s="2146"/>
      <c r="R987" s="2146"/>
      <c r="S987" s="2146"/>
      <c r="T987" s="2146"/>
      <c r="U987" s="2146"/>
      <c r="V987" s="2146"/>
      <c r="W987" s="2146"/>
      <c r="X987" s="2146"/>
      <c r="Y987" s="2146"/>
      <c r="Z987" s="2146"/>
      <c r="AA987" s="2146"/>
      <c r="AB987" s="2146"/>
      <c r="AC987" s="2146"/>
      <c r="AD987" s="2146"/>
      <c r="AE987" s="2147"/>
      <c r="AF987" s="128"/>
      <c r="AG987" s="2148" t="s">
        <v>530</v>
      </c>
      <c r="AH987" s="2149"/>
      <c r="AI987" s="131"/>
      <c r="AJ987" s="2134">
        <f>ROUND(IF(AG987="yes",(AJ951*0.15),0),0)</f>
        <v>0</v>
      </c>
      <c r="AK987" s="2135"/>
      <c r="AL987" s="2135"/>
      <c r="AM987" s="2135"/>
      <c r="AN987" s="2135"/>
      <c r="AO987" s="2135"/>
      <c r="AP987" s="2135"/>
      <c r="AQ987" s="2136"/>
    </row>
    <row r="988" spans="1:97" ht="12.75" customHeight="1">
      <c r="A988" s="883"/>
      <c r="B988" s="124"/>
      <c r="C988" s="885"/>
      <c r="D988" s="2140" t="s">
        <v>2306</v>
      </c>
      <c r="E988" s="1523"/>
      <c r="F988" s="1523"/>
      <c r="G988" s="1523"/>
      <c r="H988" s="1523"/>
      <c r="I988" s="1523"/>
      <c r="J988" s="1523"/>
      <c r="K988" s="1523"/>
      <c r="L988" s="1523"/>
      <c r="M988" s="1523"/>
      <c r="N988" s="1523"/>
      <c r="O988" s="1523"/>
      <c r="P988" s="1523"/>
      <c r="Q988" s="1523"/>
      <c r="R988" s="1523"/>
      <c r="S988" s="1523"/>
      <c r="T988" s="1523"/>
      <c r="U988" s="1523"/>
      <c r="V988" s="1523"/>
      <c r="W988" s="1523"/>
      <c r="X988" s="1523"/>
      <c r="Y988" s="1523"/>
      <c r="Z988" s="1523"/>
      <c r="AA988" s="1523"/>
      <c r="AB988" s="1523"/>
      <c r="AC988" s="1523"/>
      <c r="AD988" s="1523"/>
      <c r="AE988" s="2141"/>
      <c r="AF988" s="1483"/>
      <c r="AG988" s="1484"/>
      <c r="AH988" s="1484"/>
      <c r="AI988" s="1485"/>
      <c r="AJ988" s="2137"/>
      <c r="AK988" s="2138"/>
      <c r="AL988" s="2138"/>
      <c r="AM988" s="2138"/>
      <c r="AN988" s="2138"/>
      <c r="AO988" s="2138"/>
      <c r="AP988" s="2138"/>
      <c r="AQ988" s="2139"/>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40"/>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2141"/>
      <c r="AF989" s="1483"/>
      <c r="AG989" s="1484"/>
      <c r="AH989" s="1484"/>
      <c r="AI989" s="1485"/>
      <c r="AJ989" s="2137"/>
      <c r="AK989" s="2138"/>
      <c r="AL989" s="2138"/>
      <c r="AM989" s="2138"/>
      <c r="AN989" s="2138"/>
      <c r="AO989" s="2138"/>
      <c r="AP989" s="2138"/>
      <c r="AQ989" s="2139"/>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42"/>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486"/>
      <c r="AG990" s="1487"/>
      <c r="AH990" s="1487"/>
      <c r="AI990" s="1488"/>
      <c r="AJ990" s="2150"/>
      <c r="AK990" s="2151"/>
      <c r="AL990" s="2151"/>
      <c r="AM990" s="2151"/>
      <c r="AN990" s="2151"/>
      <c r="AO990" s="2151"/>
      <c r="AP990" s="2151"/>
      <c r="AQ990" s="215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639</v>
      </c>
      <c r="D991" s="2129" t="s">
        <v>2307</v>
      </c>
      <c r="E991" s="2130"/>
      <c r="F991" s="2130"/>
      <c r="G991" s="2130"/>
      <c r="H991" s="2130"/>
      <c r="I991" s="2130"/>
      <c r="J991" s="2130"/>
      <c r="K991" s="2130"/>
      <c r="L991" s="2130"/>
      <c r="M991" s="2130"/>
      <c r="N991" s="2130"/>
      <c r="O991" s="2130"/>
      <c r="P991" s="2130"/>
      <c r="Q991" s="2130"/>
      <c r="R991" s="2130"/>
      <c r="S991" s="2130"/>
      <c r="T991" s="2130"/>
      <c r="U991" s="2130"/>
      <c r="V991" s="2130"/>
      <c r="W991" s="2130"/>
      <c r="X991" s="2130"/>
      <c r="Y991" s="2130"/>
      <c r="Z991" s="2130"/>
      <c r="AA991" s="2130"/>
      <c r="AB991" s="2130"/>
      <c r="AC991" s="2130"/>
      <c r="AD991" s="2130"/>
      <c r="AE991" s="2131"/>
      <c r="AF991" s="124"/>
      <c r="AG991" s="2132" t="s">
        <v>530</v>
      </c>
      <c r="AH991" s="2133"/>
      <c r="AI991" s="129"/>
      <c r="AJ991" s="2134">
        <f>ROUND(IF(AG991="yes",(AJ951*0.1),0),0)</f>
        <v>0</v>
      </c>
      <c r="AK991" s="2135"/>
      <c r="AL991" s="2135"/>
      <c r="AM991" s="2135"/>
      <c r="AN991" s="2135"/>
      <c r="AO991" s="2135"/>
      <c r="AP991" s="2135"/>
      <c r="AQ991" s="213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40" t="s">
        <v>2308</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2141"/>
      <c r="AF992" s="124"/>
      <c r="AG992" s="125"/>
      <c r="AH992" s="125"/>
      <c r="AI992" s="129"/>
      <c r="AJ992" s="2137"/>
      <c r="AK992" s="2138"/>
      <c r="AL992" s="2138"/>
      <c r="AM992" s="2138"/>
      <c r="AN992" s="2138"/>
      <c r="AO992" s="2138"/>
      <c r="AP992" s="2138"/>
      <c r="AQ992" s="2139"/>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40"/>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2141"/>
      <c r="AF993" s="124"/>
      <c r="AG993" s="125"/>
      <c r="AH993" s="125"/>
      <c r="AI993" s="129"/>
      <c r="AJ993" s="2137"/>
      <c r="AK993" s="2138"/>
      <c r="AL993" s="2138"/>
      <c r="AM993" s="2138"/>
      <c r="AN993" s="2138"/>
      <c r="AO993" s="2138"/>
      <c r="AP993" s="2138"/>
      <c r="AQ993" s="2139"/>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40"/>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2141"/>
      <c r="AF994" s="124"/>
      <c r="AG994" s="125"/>
      <c r="AH994" s="125"/>
      <c r="AI994" s="129"/>
      <c r="AJ994" s="2137"/>
      <c r="AK994" s="2138"/>
      <c r="AL994" s="2138"/>
      <c r="AM994" s="2138"/>
      <c r="AN994" s="2138"/>
      <c r="AO994" s="2138"/>
      <c r="AP994" s="2138"/>
      <c r="AQ994" s="213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42"/>
      <c r="E995" s="2143"/>
      <c r="F995" s="2143"/>
      <c r="G995" s="2143"/>
      <c r="H995" s="2143"/>
      <c r="I995" s="2143"/>
      <c r="J995" s="2143"/>
      <c r="K995" s="2143"/>
      <c r="L995" s="2143"/>
      <c r="M995" s="2143"/>
      <c r="N995" s="2143"/>
      <c r="O995" s="2143"/>
      <c r="P995" s="2143"/>
      <c r="Q995" s="2143"/>
      <c r="R995" s="2143"/>
      <c r="S995" s="2143"/>
      <c r="T995" s="2143"/>
      <c r="U995" s="2143"/>
      <c r="V995" s="2143"/>
      <c r="W995" s="2143"/>
      <c r="X995" s="2143"/>
      <c r="Y995" s="2143"/>
      <c r="Z995" s="2143"/>
      <c r="AA995" s="2143"/>
      <c r="AB995" s="2143"/>
      <c r="AC995" s="2143"/>
      <c r="AD995" s="2143"/>
      <c r="AE995" s="2144"/>
      <c r="AF995" s="124"/>
      <c r="AG995" s="125"/>
      <c r="AH995" s="125"/>
      <c r="AI995" s="129"/>
      <c r="AJ995" s="2137"/>
      <c r="AK995" s="2138"/>
      <c r="AL995" s="2138"/>
      <c r="AM995" s="2138"/>
      <c r="AN995" s="2138"/>
      <c r="AO995" s="2138"/>
      <c r="AP995" s="2138"/>
      <c r="AQ995" s="213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9" t="s">
        <v>2309</v>
      </c>
      <c r="D996" s="2145" t="s">
        <v>2173</v>
      </c>
      <c r="E996" s="2146"/>
      <c r="F996" s="2146"/>
      <c r="G996" s="2146"/>
      <c r="H996" s="2146"/>
      <c r="I996" s="2146"/>
      <c r="J996" s="2146"/>
      <c r="K996" s="2146"/>
      <c r="L996" s="2146"/>
      <c r="M996" s="2146"/>
      <c r="N996" s="2146"/>
      <c r="O996" s="2146"/>
      <c r="P996" s="2146"/>
      <c r="Q996" s="2146"/>
      <c r="R996" s="2146"/>
      <c r="S996" s="2146"/>
      <c r="T996" s="2146"/>
      <c r="U996" s="2146"/>
      <c r="V996" s="2146"/>
      <c r="W996" s="2146"/>
      <c r="X996" s="2146"/>
      <c r="Y996" s="2146"/>
      <c r="Z996" s="2146"/>
      <c r="AA996" s="2146"/>
      <c r="AB996" s="2146"/>
      <c r="AC996" s="2146"/>
      <c r="AD996" s="2146"/>
      <c r="AE996" s="2147"/>
      <c r="AF996" s="128"/>
      <c r="AG996" s="2148" t="s">
        <v>530</v>
      </c>
      <c r="AH996" s="2149"/>
      <c r="AI996" s="131"/>
      <c r="AJ996" s="2134">
        <f>ROUND(IF(AG996="yes",(AJ951*0.1),0),0)</f>
        <v>0</v>
      </c>
      <c r="AK996" s="2135"/>
      <c r="AL996" s="2135"/>
      <c r="AM996" s="2135"/>
      <c r="AN996" s="2135"/>
      <c r="AO996" s="2135"/>
      <c r="AP996" s="2135"/>
      <c r="AQ996" s="213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53" t="s">
        <v>2310</v>
      </c>
      <c r="E997" s="2154"/>
      <c r="F997" s="2154"/>
      <c r="G997" s="2154"/>
      <c r="H997" s="2154"/>
      <c r="I997" s="2154"/>
      <c r="J997" s="2154"/>
      <c r="K997" s="2154"/>
      <c r="L997" s="2154"/>
      <c r="M997" s="2154"/>
      <c r="N997" s="2154"/>
      <c r="O997" s="2154"/>
      <c r="P997" s="2154"/>
      <c r="Q997" s="2154"/>
      <c r="R997" s="2154"/>
      <c r="S997" s="2154"/>
      <c r="T997" s="2154"/>
      <c r="U997" s="2154"/>
      <c r="V997" s="2154"/>
      <c r="W997" s="2154"/>
      <c r="X997" s="2154"/>
      <c r="Y997" s="2154"/>
      <c r="Z997" s="2154"/>
      <c r="AA997" s="2154"/>
      <c r="AB997" s="2154"/>
      <c r="AC997" s="2154"/>
      <c r="AD997" s="2154"/>
      <c r="AE997" s="2155"/>
      <c r="AF997" s="124"/>
      <c r="AG997" s="125"/>
      <c r="AH997" s="125"/>
      <c r="AI997" s="129"/>
      <c r="AJ997" s="2137"/>
      <c r="AK997" s="2138"/>
      <c r="AL997" s="2138"/>
      <c r="AM997" s="2138"/>
      <c r="AN997" s="2138"/>
      <c r="AO997" s="2138"/>
      <c r="AP997" s="2138"/>
      <c r="AQ997" s="213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53"/>
      <c r="E998" s="2154"/>
      <c r="F998" s="2154"/>
      <c r="G998" s="2154"/>
      <c r="H998" s="2154"/>
      <c r="I998" s="2154"/>
      <c r="J998" s="2154"/>
      <c r="K998" s="2154"/>
      <c r="L998" s="2154"/>
      <c r="M998" s="2154"/>
      <c r="N998" s="2154"/>
      <c r="O998" s="2154"/>
      <c r="P998" s="2154"/>
      <c r="Q998" s="2154"/>
      <c r="R998" s="2154"/>
      <c r="S998" s="2154"/>
      <c r="T998" s="2154"/>
      <c r="U998" s="2154"/>
      <c r="V998" s="2154"/>
      <c r="W998" s="2154"/>
      <c r="X998" s="2154"/>
      <c r="Y998" s="2154"/>
      <c r="Z998" s="2154"/>
      <c r="AA998" s="2154"/>
      <c r="AB998" s="2154"/>
      <c r="AC998" s="2154"/>
      <c r="AD998" s="2154"/>
      <c r="AE998" s="2155"/>
      <c r="AF998" s="124"/>
      <c r="AG998" s="125"/>
      <c r="AH998" s="125"/>
      <c r="AI998" s="129"/>
      <c r="AJ998" s="2137"/>
      <c r="AK998" s="2138"/>
      <c r="AL998" s="2138"/>
      <c r="AM998" s="2138"/>
      <c r="AN998" s="2138"/>
      <c r="AO998" s="2138"/>
      <c r="AP998" s="2138"/>
      <c r="AQ998" s="213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56"/>
      <c r="E999" s="2157"/>
      <c r="F999" s="2157"/>
      <c r="G999" s="2157"/>
      <c r="H999" s="2157"/>
      <c r="I999" s="2157"/>
      <c r="J999" s="2157"/>
      <c r="K999" s="2157"/>
      <c r="L999" s="2157"/>
      <c r="M999" s="2157"/>
      <c r="N999" s="2157"/>
      <c r="O999" s="2157"/>
      <c r="P999" s="2157"/>
      <c r="Q999" s="2157"/>
      <c r="R999" s="2157"/>
      <c r="S999" s="2157"/>
      <c r="T999" s="2157"/>
      <c r="U999" s="2157"/>
      <c r="V999" s="2157"/>
      <c r="W999" s="2157"/>
      <c r="X999" s="2157"/>
      <c r="Y999" s="2157"/>
      <c r="Z999" s="2157"/>
      <c r="AA999" s="2157"/>
      <c r="AB999" s="2157"/>
      <c r="AC999" s="2157"/>
      <c r="AD999" s="2157"/>
      <c r="AE999" s="2158"/>
      <c r="AF999" s="124"/>
      <c r="AG999" s="125"/>
      <c r="AH999" s="125"/>
      <c r="AI999" s="129"/>
      <c r="AJ999" s="2150"/>
      <c r="AK999" s="2151"/>
      <c r="AL999" s="2151"/>
      <c r="AM999" s="2151"/>
      <c r="AN999" s="2151"/>
      <c r="AO999" s="2151"/>
      <c r="AP999" s="2151"/>
      <c r="AQ999" s="215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0"/>
      <c r="D1000" s="2124" t="s">
        <v>818</v>
      </c>
      <c r="E1000" s="2124"/>
      <c r="F1000" s="2124"/>
      <c r="G1000" s="2124"/>
      <c r="H1000" s="2124"/>
      <c r="I1000" s="2124"/>
      <c r="J1000" s="2124"/>
      <c r="K1000" s="2124"/>
      <c r="L1000" s="2124"/>
      <c r="M1000" s="2124"/>
      <c r="N1000" s="2124"/>
      <c r="O1000" s="2124"/>
      <c r="P1000" s="2124"/>
      <c r="Q1000" s="2124"/>
      <c r="R1000" s="2124"/>
      <c r="S1000" s="2124"/>
      <c r="T1000" s="2124"/>
      <c r="U1000" s="2124"/>
      <c r="V1000" s="2124"/>
      <c r="W1000" s="2124"/>
      <c r="X1000" s="2124"/>
      <c r="Y1000" s="2124"/>
      <c r="Z1000" s="2124"/>
      <c r="AA1000" s="2124"/>
      <c r="AB1000" s="2124"/>
      <c r="AC1000" s="2124"/>
      <c r="AD1000" s="2124"/>
      <c r="AE1000" s="2124"/>
      <c r="AF1000" s="2124"/>
      <c r="AG1000" s="2124"/>
      <c r="AH1000" s="2124"/>
      <c r="AI1000" s="2125"/>
      <c r="AJ1000" s="2126">
        <f>SUM(AJ951:AQ999)</f>
        <v>42569685</v>
      </c>
      <c r="AK1000" s="2127"/>
      <c r="AL1000" s="2127"/>
      <c r="AM1000" s="2127"/>
      <c r="AN1000" s="2127"/>
      <c r="AO1000" s="2127"/>
      <c r="AP1000" s="2127"/>
      <c r="AQ1000" s="2128"/>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1160</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1154</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7">
        <f>'Sources and Uses Budget'!S106+'Sources and Uses Budget'!T106</f>
        <v>37349790</v>
      </c>
      <c r="Y1004" s="1817"/>
      <c r="Z1004" s="1817"/>
      <c r="AA1004" s="1817"/>
      <c r="AB1004" s="1817"/>
      <c r="AC1004" s="1817"/>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1158</v>
      </c>
      <c r="F1005" s="590"/>
      <c r="G1005" s="590"/>
      <c r="H1005" s="590"/>
      <c r="I1005" s="590"/>
      <c r="J1005" s="590"/>
      <c r="K1005" s="590"/>
      <c r="L1005" s="590"/>
      <c r="M1005" s="590"/>
      <c r="N1005" s="590"/>
      <c r="O1005" s="590"/>
      <c r="P1005" s="590"/>
      <c r="Q1005" s="590"/>
      <c r="R1005" s="590"/>
      <c r="S1005" s="590"/>
      <c r="T1005" s="590"/>
      <c r="U1005" s="590"/>
      <c r="V1005" s="590"/>
      <c r="W1005" s="590"/>
      <c r="X1005" s="1813">
        <f>X1004/AJ1000</f>
        <v>0.87737999470750139</v>
      </c>
      <c r="Y1005" s="1814"/>
      <c r="Z1005" s="1814"/>
      <c r="AA1005" s="1814"/>
      <c r="AB1005" s="1814"/>
      <c r="AC1005" s="1815"/>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72"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2"/>
      <c r="F1006" s="1672"/>
      <c r="G1006" s="1672"/>
      <c r="H1006" s="1672"/>
      <c r="I1006" s="1672"/>
      <c r="J1006" s="1672"/>
      <c r="K1006" s="1672"/>
      <c r="L1006" s="1672"/>
      <c r="M1006" s="1672"/>
      <c r="N1006" s="1672"/>
      <c r="O1006" s="1672"/>
      <c r="P1006" s="1672"/>
      <c r="Q1006" s="1672"/>
      <c r="R1006" s="1672"/>
      <c r="S1006" s="1672"/>
      <c r="T1006" s="1672"/>
      <c r="U1006" s="1672"/>
      <c r="V1006" s="1672"/>
      <c r="W1006" s="1672"/>
      <c r="X1006" s="1672"/>
      <c r="Y1006" s="1672"/>
      <c r="Z1006" s="1672"/>
      <c r="AA1006" s="1672"/>
      <c r="AB1006" s="1672"/>
      <c r="AC1006" s="1672"/>
      <c r="AD1006" s="1672"/>
      <c r="AE1006" s="1672"/>
      <c r="AF1006" s="1672"/>
      <c r="AG1006" s="1672"/>
      <c r="AH1006" s="1672"/>
      <c r="AI1006" s="1672"/>
      <c r="AJ1006" s="1672"/>
      <c r="AK1006" s="1672"/>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72"/>
      <c r="E1007" s="1672"/>
      <c r="F1007" s="1672"/>
      <c r="G1007" s="1672"/>
      <c r="H1007" s="1672"/>
      <c r="I1007" s="1672"/>
      <c r="J1007" s="1672"/>
      <c r="K1007" s="1672"/>
      <c r="L1007" s="1672"/>
      <c r="M1007" s="1672"/>
      <c r="N1007" s="1672"/>
      <c r="O1007" s="1672"/>
      <c r="P1007" s="1672"/>
      <c r="Q1007" s="1672"/>
      <c r="R1007" s="1672"/>
      <c r="S1007" s="1672"/>
      <c r="T1007" s="1672"/>
      <c r="U1007" s="1672"/>
      <c r="V1007" s="1672"/>
      <c r="W1007" s="1672"/>
      <c r="X1007" s="1672"/>
      <c r="Y1007" s="1672"/>
      <c r="Z1007" s="1672"/>
      <c r="AA1007" s="1672"/>
      <c r="AB1007" s="1672"/>
      <c r="AC1007" s="1672"/>
      <c r="AD1007" s="1672"/>
      <c r="AE1007" s="1672"/>
      <c r="AF1007" s="1672"/>
      <c r="AG1007" s="1672"/>
      <c r="AH1007" s="1672"/>
      <c r="AI1007" s="1672"/>
      <c r="AJ1007" s="1672"/>
      <c r="AK1007" s="1672"/>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72"/>
      <c r="E1008" s="1672"/>
      <c r="F1008" s="1672"/>
      <c r="G1008" s="1672"/>
      <c r="H1008" s="1672"/>
      <c r="I1008" s="1672"/>
      <c r="J1008" s="1672"/>
      <c r="K1008" s="1672"/>
      <c r="L1008" s="1672"/>
      <c r="M1008" s="1672"/>
      <c r="N1008" s="1672"/>
      <c r="O1008" s="1672"/>
      <c r="P1008" s="1672"/>
      <c r="Q1008" s="1672"/>
      <c r="R1008" s="1672"/>
      <c r="S1008" s="1672"/>
      <c r="T1008" s="1672"/>
      <c r="U1008" s="1672"/>
      <c r="V1008" s="1672"/>
      <c r="W1008" s="1672"/>
      <c r="X1008" s="1672"/>
      <c r="Y1008" s="1672"/>
      <c r="Z1008" s="1672"/>
      <c r="AA1008" s="1672"/>
      <c r="AB1008" s="1672"/>
      <c r="AC1008" s="1672"/>
      <c r="AD1008" s="1672"/>
      <c r="AE1008" s="1672"/>
      <c r="AF1008" s="1672"/>
      <c r="AG1008" s="1672"/>
      <c r="AH1008" s="1672"/>
      <c r="AI1008" s="1672"/>
      <c r="AJ1008" s="1672"/>
      <c r="AK1008" s="167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6"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6"/>
      <c r="D1009" s="1816"/>
      <c r="E1009" s="1816"/>
      <c r="F1009" s="1816"/>
      <c r="G1009" s="1816"/>
      <c r="H1009" s="1816"/>
      <c r="I1009" s="1816"/>
      <c r="J1009" s="1816"/>
      <c r="K1009" s="1816"/>
      <c r="L1009" s="1816"/>
      <c r="M1009" s="1816"/>
      <c r="N1009" s="1816"/>
      <c r="O1009" s="1816"/>
      <c r="P1009" s="1816"/>
      <c r="Q1009" s="1816"/>
      <c r="R1009" s="1816"/>
      <c r="S1009" s="1816"/>
      <c r="T1009" s="1816"/>
      <c r="U1009" s="1816"/>
      <c r="V1009" s="1816"/>
      <c r="W1009" s="1816"/>
      <c r="X1009" s="1816"/>
      <c r="Y1009" s="1816"/>
      <c r="Z1009" s="1816"/>
      <c r="AA1009" s="1816"/>
      <c r="AB1009" s="1816"/>
      <c r="AC1009" s="1816"/>
      <c r="AD1009" s="1816"/>
      <c r="AE1009" s="1816"/>
      <c r="AF1009" s="1816"/>
      <c r="AG1009" s="1816"/>
      <c r="AH1009" s="1816"/>
      <c r="AI1009" s="1816"/>
      <c r="AJ1009" s="1816"/>
      <c r="AK1009" s="181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6"/>
      <c r="C1010" s="1816"/>
      <c r="D1010" s="1816"/>
      <c r="E1010" s="1816"/>
      <c r="F1010" s="1816"/>
      <c r="G1010" s="1816"/>
      <c r="H1010" s="1816"/>
      <c r="I1010" s="1816"/>
      <c r="J1010" s="1816"/>
      <c r="K1010" s="1816"/>
      <c r="L1010" s="1816"/>
      <c r="M1010" s="1816"/>
      <c r="N1010" s="1816"/>
      <c r="O1010" s="1816"/>
      <c r="P1010" s="1816"/>
      <c r="Q1010" s="1816"/>
      <c r="R1010" s="1816"/>
      <c r="S1010" s="1816"/>
      <c r="T1010" s="1816"/>
      <c r="U1010" s="1816"/>
      <c r="V1010" s="1816"/>
      <c r="W1010" s="1816"/>
      <c r="X1010" s="1816"/>
      <c r="Y1010" s="1816"/>
      <c r="Z1010" s="1816"/>
      <c r="AA1010" s="1816"/>
      <c r="AB1010" s="1816"/>
      <c r="AC1010" s="1816"/>
      <c r="AD1010" s="1816"/>
      <c r="AE1010" s="1816"/>
      <c r="AF1010" s="1816"/>
      <c r="AG1010" s="1816"/>
      <c r="AH1010" s="1816"/>
      <c r="AI1010" s="1816"/>
      <c r="AJ1010" s="1816"/>
      <c r="AK1010" s="1816"/>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6">
        <f>IF(ISNA(IF((AD973&gt;(AD951*0.15)),"(f) cannot be greater than 15% of unadjusted eligible basis.",0)),"",(IF((AD973&gt;(AD951*0.15)),"(f) cannot be greater than 15% of unadjusted eligible basis.",0)))</f>
        <v>0</v>
      </c>
      <c r="C1011" s="1816"/>
      <c r="D1011" s="1816"/>
      <c r="E1011" s="1816"/>
      <c r="F1011" s="1816"/>
      <c r="G1011" s="1816"/>
      <c r="H1011" s="1816"/>
      <c r="I1011" s="1816"/>
      <c r="J1011" s="1816"/>
      <c r="K1011" s="1816"/>
      <c r="L1011" s="1816"/>
      <c r="M1011" s="1816"/>
      <c r="N1011" s="1816"/>
      <c r="O1011" s="1816"/>
      <c r="P1011" s="1816"/>
      <c r="Q1011" s="1816"/>
      <c r="R1011" s="1816"/>
      <c r="S1011" s="1816"/>
      <c r="T1011" s="1816"/>
      <c r="U1011" s="1816"/>
      <c r="V1011" s="1816"/>
      <c r="W1011" s="1816"/>
      <c r="X1011" s="1816"/>
      <c r="Y1011" s="1816"/>
      <c r="Z1011" s="1816"/>
      <c r="AA1011" s="1816"/>
      <c r="AB1011" s="1816"/>
      <c r="AC1011" s="1816"/>
      <c r="AD1011" s="1816"/>
      <c r="AE1011" s="1816"/>
      <c r="AF1011" s="1816"/>
      <c r="AG1011" s="1816"/>
      <c r="AH1011" s="1816"/>
      <c r="AI1011" s="1816"/>
      <c r="AJ1011" s="1816"/>
      <c r="AK1011" s="1816"/>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73" t="s">
        <v>1091</v>
      </c>
      <c r="B1012" s="1673"/>
      <c r="C1012" s="1673"/>
      <c r="D1012" s="1673"/>
      <c r="E1012" s="1673"/>
      <c r="F1012" s="1673"/>
      <c r="G1012" s="1673"/>
      <c r="H1012" s="1673"/>
      <c r="I1012" s="1673"/>
      <c r="J1012" s="1673"/>
      <c r="K1012" s="1673"/>
      <c r="L1012" s="1673"/>
      <c r="M1012" s="1673"/>
      <c r="N1012" s="1673"/>
      <c r="O1012" s="1673"/>
      <c r="P1012" s="1673"/>
      <c r="Q1012" s="1673"/>
      <c r="R1012" s="1673"/>
      <c r="S1012" s="1673"/>
      <c r="T1012" s="1673"/>
      <c r="U1012" s="1673"/>
      <c r="V1012" s="1673"/>
      <c r="W1012" s="1673"/>
      <c r="X1012" s="1673"/>
      <c r="Y1012" s="1673"/>
      <c r="Z1012" s="1673"/>
      <c r="AA1012" s="1673"/>
      <c r="AB1012" s="1673"/>
      <c r="AC1012" s="1673"/>
      <c r="AD1012" s="1673"/>
      <c r="AE1012" s="1673"/>
      <c r="AF1012" s="1673"/>
      <c r="AG1012" s="1673"/>
      <c r="AH1012" s="1673"/>
      <c r="AI1012" s="1673"/>
      <c r="AJ1012" s="1673"/>
      <c r="AK1012" s="1673"/>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1092</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1093</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6" t="s">
        <v>135</v>
      </c>
      <c r="B1016" s="1666"/>
      <c r="C1016" s="17">
        <v>1</v>
      </c>
      <c r="D1016" s="1577" t="s">
        <v>1705</v>
      </c>
      <c r="E1016" s="1577"/>
      <c r="F1016" s="1577"/>
      <c r="G1016" s="1577"/>
      <c r="H1016" s="1577"/>
      <c r="I1016" s="1577"/>
      <c r="J1016" s="1577"/>
      <c r="K1016" s="1577"/>
      <c r="L1016" s="1577"/>
      <c r="M1016" s="1577"/>
      <c r="N1016" s="1577"/>
      <c r="O1016" s="1577"/>
      <c r="P1016" s="1577"/>
      <c r="Q1016" s="1577"/>
      <c r="R1016" s="1577"/>
      <c r="S1016" s="1577"/>
      <c r="T1016" s="1577"/>
      <c r="U1016" s="1577"/>
      <c r="V1016" s="1577"/>
      <c r="W1016" s="1577"/>
      <c r="X1016" s="1577"/>
      <c r="Y1016" s="1577"/>
      <c r="Z1016" s="1577"/>
      <c r="AA1016" s="1577"/>
      <c r="AB1016" s="1577"/>
      <c r="AC1016" s="1577"/>
      <c r="AD1016" s="1577"/>
      <c r="AE1016" s="1577"/>
      <c r="AF1016" s="1577"/>
      <c r="AG1016" s="1577"/>
      <c r="AH1016" s="1577"/>
      <c r="AI1016" s="1577"/>
      <c r="AJ1016" s="1577"/>
      <c r="AK1016" s="1577"/>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7"/>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7"/>
      <c r="AF1017" s="1577"/>
      <c r="AG1017" s="1577"/>
      <c r="AH1017" s="1577"/>
      <c r="AI1017" s="1577"/>
      <c r="AJ1017" s="1577"/>
      <c r="AK1017" s="1577"/>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7"/>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7"/>
      <c r="AF1018" s="1577"/>
      <c r="AG1018" s="1577"/>
      <c r="AH1018" s="1577"/>
      <c r="AI1018" s="1577"/>
      <c r="AJ1018" s="1577"/>
      <c r="AK1018" s="1577"/>
      <c r="AL1018" s="16"/>
      <c r="AM1018" s="66"/>
      <c r="AN1018" s="66"/>
      <c r="AO1018" s="30"/>
      <c r="AP1018" s="30"/>
      <c r="AQ1018" s="30"/>
      <c r="AR1018" s="30"/>
      <c r="AS1018" s="30"/>
      <c r="AT1018" s="1812"/>
      <c r="AU1018" s="1812"/>
      <c r="AV1018" s="1812"/>
      <c r="AW1018" s="1812"/>
      <c r="AX1018" s="1812"/>
      <c r="AY1018" s="1812"/>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7"/>
      <c r="E1019" s="1577"/>
      <c r="F1019" s="1577"/>
      <c r="G1019" s="1577"/>
      <c r="H1019" s="1577"/>
      <c r="I1019" s="1577"/>
      <c r="J1019" s="1577"/>
      <c r="K1019" s="1577"/>
      <c r="L1019" s="1577"/>
      <c r="M1019" s="1577"/>
      <c r="N1019" s="1577"/>
      <c r="O1019" s="1577"/>
      <c r="P1019" s="1577"/>
      <c r="Q1019" s="1577"/>
      <c r="R1019" s="1577"/>
      <c r="S1019" s="1577"/>
      <c r="T1019" s="1577"/>
      <c r="U1019" s="1577"/>
      <c r="V1019" s="1577"/>
      <c r="W1019" s="1577"/>
      <c r="X1019" s="1577"/>
      <c r="Y1019" s="1577"/>
      <c r="Z1019" s="1577"/>
      <c r="AA1019" s="1577"/>
      <c r="AB1019" s="1577"/>
      <c r="AC1019" s="1577"/>
      <c r="AD1019" s="1577"/>
      <c r="AE1019" s="1577"/>
      <c r="AF1019" s="1577"/>
      <c r="AG1019" s="1577"/>
      <c r="AH1019" s="1577"/>
      <c r="AI1019" s="1577"/>
      <c r="AJ1019" s="1577"/>
      <c r="AK1019" s="1577"/>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7"/>
      <c r="E1020" s="1577"/>
      <c r="F1020" s="1577"/>
      <c r="G1020" s="1577"/>
      <c r="H1020" s="1577"/>
      <c r="I1020" s="1577"/>
      <c r="J1020" s="1577"/>
      <c r="K1020" s="1577"/>
      <c r="L1020" s="1577"/>
      <c r="M1020" s="1577"/>
      <c r="N1020" s="1577"/>
      <c r="O1020" s="1577"/>
      <c r="P1020" s="1577"/>
      <c r="Q1020" s="1577"/>
      <c r="R1020" s="1577"/>
      <c r="S1020" s="1577"/>
      <c r="T1020" s="1577"/>
      <c r="U1020" s="1577"/>
      <c r="V1020" s="1577"/>
      <c r="W1020" s="1577"/>
      <c r="X1020" s="1577"/>
      <c r="Y1020" s="1577"/>
      <c r="Z1020" s="1577"/>
      <c r="AA1020" s="1577"/>
      <c r="AB1020" s="1577"/>
      <c r="AC1020" s="1577"/>
      <c r="AD1020" s="1577"/>
      <c r="AE1020" s="1577"/>
      <c r="AF1020" s="1577"/>
      <c r="AG1020" s="1577"/>
      <c r="AH1020" s="1577"/>
      <c r="AI1020" s="1577"/>
      <c r="AJ1020" s="1577"/>
      <c r="AK1020" s="1577"/>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7"/>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7"/>
      <c r="AF1021" s="1577"/>
      <c r="AG1021" s="1577"/>
      <c r="AH1021" s="1577"/>
      <c r="AI1021" s="1577"/>
      <c r="AJ1021" s="1577"/>
      <c r="AK1021" s="1577"/>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6" t="s">
        <v>135</v>
      </c>
      <c r="B1022" s="1666"/>
      <c r="C1022" s="17">
        <v>2</v>
      </c>
      <c r="D1022" s="1576" t="s">
        <v>1706</v>
      </c>
      <c r="E1022" s="1577"/>
      <c r="F1022" s="1577"/>
      <c r="G1022" s="1577"/>
      <c r="H1022" s="1577"/>
      <c r="I1022" s="1577"/>
      <c r="J1022" s="1577"/>
      <c r="K1022" s="1577"/>
      <c r="L1022" s="1577"/>
      <c r="M1022" s="1577"/>
      <c r="N1022" s="1577"/>
      <c r="O1022" s="1577"/>
      <c r="P1022" s="1577"/>
      <c r="Q1022" s="1577"/>
      <c r="R1022" s="1577"/>
      <c r="S1022" s="1577"/>
      <c r="T1022" s="1577"/>
      <c r="U1022" s="1577"/>
      <c r="V1022" s="1577"/>
      <c r="W1022" s="1577"/>
      <c r="X1022" s="1577"/>
      <c r="Y1022" s="1577"/>
      <c r="Z1022" s="1577"/>
      <c r="AA1022" s="1577"/>
      <c r="AB1022" s="1577"/>
      <c r="AC1022" s="1577"/>
      <c r="AD1022" s="1577"/>
      <c r="AE1022" s="1577"/>
      <c r="AF1022" s="1577"/>
      <c r="AG1022" s="1577"/>
      <c r="AH1022" s="1577"/>
      <c r="AI1022" s="1577"/>
      <c r="AJ1022" s="1577"/>
      <c r="AK1022" s="1577"/>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7"/>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7"/>
      <c r="AF1023" s="1577"/>
      <c r="AG1023" s="1577"/>
      <c r="AH1023" s="1577"/>
      <c r="AI1023" s="1577"/>
      <c r="AJ1023" s="1577"/>
      <c r="AK1023" s="157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7"/>
      <c r="E1024" s="1577"/>
      <c r="F1024" s="1577"/>
      <c r="G1024" s="1577"/>
      <c r="H1024" s="1577"/>
      <c r="I1024" s="1577"/>
      <c r="J1024" s="1577"/>
      <c r="K1024" s="1577"/>
      <c r="L1024" s="1577"/>
      <c r="M1024" s="1577"/>
      <c r="N1024" s="1577"/>
      <c r="O1024" s="1577"/>
      <c r="P1024" s="1577"/>
      <c r="Q1024" s="1577"/>
      <c r="R1024" s="1577"/>
      <c r="S1024" s="1577"/>
      <c r="T1024" s="1577"/>
      <c r="U1024" s="1577"/>
      <c r="V1024" s="1577"/>
      <c r="W1024" s="1577"/>
      <c r="X1024" s="1577"/>
      <c r="Y1024" s="1577"/>
      <c r="Z1024" s="1577"/>
      <c r="AA1024" s="1577"/>
      <c r="AB1024" s="1577"/>
      <c r="AC1024" s="1577"/>
      <c r="AD1024" s="1577"/>
      <c r="AE1024" s="1577"/>
      <c r="AF1024" s="1577"/>
      <c r="AG1024" s="1577"/>
      <c r="AH1024" s="1577"/>
      <c r="AI1024" s="1577"/>
      <c r="AJ1024" s="1577"/>
      <c r="AK1024" s="1577"/>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7"/>
      <c r="E1025" s="1577"/>
      <c r="F1025" s="1577"/>
      <c r="G1025" s="1577"/>
      <c r="H1025" s="1577"/>
      <c r="I1025" s="1577"/>
      <c r="J1025" s="1577"/>
      <c r="K1025" s="1577"/>
      <c r="L1025" s="1577"/>
      <c r="M1025" s="1577"/>
      <c r="N1025" s="1577"/>
      <c r="O1025" s="1577"/>
      <c r="P1025" s="1577"/>
      <c r="Q1025" s="1577"/>
      <c r="R1025" s="1577"/>
      <c r="S1025" s="1577"/>
      <c r="T1025" s="1577"/>
      <c r="U1025" s="1577"/>
      <c r="V1025" s="1577"/>
      <c r="W1025" s="1577"/>
      <c r="X1025" s="1577"/>
      <c r="Y1025" s="1577"/>
      <c r="Z1025" s="1577"/>
      <c r="AA1025" s="1577"/>
      <c r="AB1025" s="1577"/>
      <c r="AC1025" s="1577"/>
      <c r="AD1025" s="1577"/>
      <c r="AE1025" s="1577"/>
      <c r="AF1025" s="1577"/>
      <c r="AG1025" s="1577"/>
      <c r="AH1025" s="1577"/>
      <c r="AI1025" s="1577"/>
      <c r="AJ1025" s="1577"/>
      <c r="AK1025" s="1577"/>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7"/>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7"/>
      <c r="AF1026" s="1577"/>
      <c r="AG1026" s="1577"/>
      <c r="AH1026" s="1577"/>
      <c r="AI1026" s="1577"/>
      <c r="AJ1026" s="1577"/>
      <c r="AK1026" s="1577"/>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7"/>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7"/>
      <c r="AF1027" s="1577"/>
      <c r="AG1027" s="1577"/>
      <c r="AH1027" s="1577"/>
      <c r="AI1027" s="1577"/>
      <c r="AJ1027" s="1577"/>
      <c r="AK1027" s="1577"/>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6" t="s">
        <v>135</v>
      </c>
      <c r="B1028" s="1666"/>
      <c r="C1028" s="17">
        <v>3</v>
      </c>
      <c r="D1028" s="1576" t="s">
        <v>2160</v>
      </c>
      <c r="E1028" s="1577"/>
      <c r="F1028" s="1577"/>
      <c r="G1028" s="1577"/>
      <c r="H1028" s="1577"/>
      <c r="I1028" s="1577"/>
      <c r="J1028" s="1577"/>
      <c r="K1028" s="1577"/>
      <c r="L1028" s="1577"/>
      <c r="M1028" s="1577"/>
      <c r="N1028" s="1577"/>
      <c r="O1028" s="1577"/>
      <c r="P1028" s="1577"/>
      <c r="Q1028" s="1577"/>
      <c r="R1028" s="1577"/>
      <c r="S1028" s="1577"/>
      <c r="T1028" s="1577"/>
      <c r="U1028" s="1577"/>
      <c r="V1028" s="1577"/>
      <c r="W1028" s="1577"/>
      <c r="X1028" s="1577"/>
      <c r="Y1028" s="1577"/>
      <c r="Z1028" s="1577"/>
      <c r="AA1028" s="1577"/>
      <c r="AB1028" s="1577"/>
      <c r="AC1028" s="1577"/>
      <c r="AD1028" s="1577"/>
      <c r="AE1028" s="1577"/>
      <c r="AF1028" s="1577"/>
      <c r="AG1028" s="1577"/>
      <c r="AH1028" s="1577"/>
      <c r="AI1028" s="1577"/>
      <c r="AJ1028" s="1577"/>
      <c r="AK1028" s="1577"/>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7"/>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7"/>
      <c r="AF1029" s="1577"/>
      <c r="AG1029" s="1577"/>
      <c r="AH1029" s="1577"/>
      <c r="AI1029" s="1577"/>
      <c r="AJ1029" s="1577"/>
      <c r="AK1029" s="157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7"/>
      <c r="E1030" s="1577"/>
      <c r="F1030" s="1577"/>
      <c r="G1030" s="1577"/>
      <c r="H1030" s="1577"/>
      <c r="I1030" s="1577"/>
      <c r="J1030" s="1577"/>
      <c r="K1030" s="1577"/>
      <c r="L1030" s="1577"/>
      <c r="M1030" s="1577"/>
      <c r="N1030" s="1577"/>
      <c r="O1030" s="1577"/>
      <c r="P1030" s="1577"/>
      <c r="Q1030" s="1577"/>
      <c r="R1030" s="1577"/>
      <c r="S1030" s="1577"/>
      <c r="T1030" s="1577"/>
      <c r="U1030" s="1577"/>
      <c r="V1030" s="1577"/>
      <c r="W1030" s="1577"/>
      <c r="X1030" s="1577"/>
      <c r="Y1030" s="1577"/>
      <c r="Z1030" s="1577"/>
      <c r="AA1030" s="1577"/>
      <c r="AB1030" s="1577"/>
      <c r="AC1030" s="1577"/>
      <c r="AD1030" s="1577"/>
      <c r="AE1030" s="1577"/>
      <c r="AF1030" s="1577"/>
      <c r="AG1030" s="1577"/>
      <c r="AH1030" s="1577"/>
      <c r="AI1030" s="1577"/>
      <c r="AJ1030" s="1577"/>
      <c r="AK1030" s="157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7"/>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7"/>
      <c r="AF1031" s="1577"/>
      <c r="AG1031" s="1577"/>
      <c r="AH1031" s="1577"/>
      <c r="AI1031" s="1577"/>
      <c r="AJ1031" s="1577"/>
      <c r="AK1031" s="157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7"/>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7"/>
      <c r="AF1032" s="1577"/>
      <c r="AG1032" s="1577"/>
      <c r="AH1032" s="1577"/>
      <c r="AI1032" s="1577"/>
      <c r="AJ1032" s="1577"/>
      <c r="AK1032" s="157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7"/>
      <c r="E1033" s="1577"/>
      <c r="F1033" s="1577"/>
      <c r="G1033" s="1577"/>
      <c r="H1033" s="1577"/>
      <c r="I1033" s="1577"/>
      <c r="J1033" s="1577"/>
      <c r="K1033" s="1577"/>
      <c r="L1033" s="1577"/>
      <c r="M1033" s="1577"/>
      <c r="N1033" s="1577"/>
      <c r="O1033" s="1577"/>
      <c r="P1033" s="1577"/>
      <c r="Q1033" s="1577"/>
      <c r="R1033" s="1577"/>
      <c r="S1033" s="1577"/>
      <c r="T1033" s="1577"/>
      <c r="U1033" s="1577"/>
      <c r="V1033" s="1577"/>
      <c r="W1033" s="1577"/>
      <c r="X1033" s="1577"/>
      <c r="Y1033" s="1577"/>
      <c r="Z1033" s="1577"/>
      <c r="AA1033" s="1577"/>
      <c r="AB1033" s="1577"/>
      <c r="AC1033" s="1577"/>
      <c r="AD1033" s="1577"/>
      <c r="AE1033" s="1577"/>
      <c r="AF1033" s="1577"/>
      <c r="AG1033" s="1577"/>
      <c r="AH1033" s="1577"/>
      <c r="AI1033" s="1577"/>
      <c r="AJ1033" s="1577"/>
      <c r="AK1033" s="157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6" t="s">
        <v>135</v>
      </c>
      <c r="B1034" s="1666"/>
      <c r="C1034" s="17">
        <v>4</v>
      </c>
      <c r="D1034" s="1577" t="s">
        <v>1707</v>
      </c>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7"/>
      <c r="AF1034" s="1577"/>
      <c r="AG1034" s="1577"/>
      <c r="AH1034" s="1577"/>
      <c r="AI1034" s="1577"/>
      <c r="AJ1034" s="1577"/>
      <c r="AK1034" s="157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7"/>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7"/>
      <c r="AF1035" s="1577"/>
      <c r="AG1035" s="1577"/>
      <c r="AH1035" s="1577"/>
      <c r="AI1035" s="1577"/>
      <c r="AJ1035" s="1577"/>
      <c r="AK1035" s="157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7"/>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7"/>
      <c r="AF1036" s="1577"/>
      <c r="AG1036" s="1577"/>
      <c r="AH1036" s="1577"/>
      <c r="AI1036" s="1577"/>
      <c r="AJ1036" s="1577"/>
      <c r="AK1036" s="157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6" t="s">
        <v>135</v>
      </c>
      <c r="B1037" s="1666"/>
      <c r="C1037" s="17">
        <v>5</v>
      </c>
      <c r="D1037" s="1576" t="s">
        <v>1941</v>
      </c>
      <c r="E1037" s="1577"/>
      <c r="F1037" s="1577"/>
      <c r="G1037" s="1577"/>
      <c r="H1037" s="1577"/>
      <c r="I1037" s="1577"/>
      <c r="J1037" s="1577"/>
      <c r="K1037" s="1577"/>
      <c r="L1037" s="1577"/>
      <c r="M1037" s="1577"/>
      <c r="N1037" s="1577"/>
      <c r="O1037" s="1577"/>
      <c r="P1037" s="1577"/>
      <c r="Q1037" s="1577"/>
      <c r="R1037" s="1577"/>
      <c r="S1037" s="1577"/>
      <c r="T1037" s="1577"/>
      <c r="U1037" s="1577"/>
      <c r="V1037" s="1577"/>
      <c r="W1037" s="1577"/>
      <c r="X1037" s="1577"/>
      <c r="Y1037" s="1577"/>
      <c r="Z1037" s="1577"/>
      <c r="AA1037" s="1577"/>
      <c r="AB1037" s="1577"/>
      <c r="AC1037" s="1577"/>
      <c r="AD1037" s="1577"/>
      <c r="AE1037" s="1577"/>
      <c r="AF1037" s="1577"/>
      <c r="AG1037" s="1577"/>
      <c r="AH1037" s="1577"/>
      <c r="AI1037" s="1577"/>
      <c r="AJ1037" s="1577"/>
      <c r="AK1037" s="157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7"/>
      <c r="E1038" s="1577"/>
      <c r="F1038" s="1577"/>
      <c r="G1038" s="1577"/>
      <c r="H1038" s="1577"/>
      <c r="I1038" s="1577"/>
      <c r="J1038" s="1577"/>
      <c r="K1038" s="1577"/>
      <c r="L1038" s="1577"/>
      <c r="M1038" s="1577"/>
      <c r="N1038" s="1577"/>
      <c r="O1038" s="1577"/>
      <c r="P1038" s="1577"/>
      <c r="Q1038" s="1577"/>
      <c r="R1038" s="1577"/>
      <c r="S1038" s="1577"/>
      <c r="T1038" s="1577"/>
      <c r="U1038" s="1577"/>
      <c r="V1038" s="1577"/>
      <c r="W1038" s="1577"/>
      <c r="X1038" s="1577"/>
      <c r="Y1038" s="1577"/>
      <c r="Z1038" s="1577"/>
      <c r="AA1038" s="1577"/>
      <c r="AB1038" s="1577"/>
      <c r="AC1038" s="1577"/>
      <c r="AD1038" s="1577"/>
      <c r="AE1038" s="1577"/>
      <c r="AF1038" s="1577"/>
      <c r="AG1038" s="1577"/>
      <c r="AH1038" s="1577"/>
      <c r="AI1038" s="1577"/>
      <c r="AJ1038" s="1577"/>
      <c r="AK1038" s="1577"/>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7"/>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7"/>
      <c r="AF1039" s="1577"/>
      <c r="AG1039" s="1577"/>
      <c r="AH1039" s="1577"/>
      <c r="AI1039" s="1577"/>
      <c r="AJ1039" s="1577"/>
      <c r="AK1039" s="1577"/>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7"/>
      <c r="E1040" s="1577"/>
      <c r="F1040" s="1577"/>
      <c r="G1040" s="1577"/>
      <c r="H1040" s="1577"/>
      <c r="I1040" s="1577"/>
      <c r="J1040" s="1577"/>
      <c r="K1040" s="1577"/>
      <c r="L1040" s="1577"/>
      <c r="M1040" s="1577"/>
      <c r="N1040" s="1577"/>
      <c r="O1040" s="1577"/>
      <c r="P1040" s="1577"/>
      <c r="Q1040" s="1577"/>
      <c r="R1040" s="1577"/>
      <c r="S1040" s="1577"/>
      <c r="T1040" s="1577"/>
      <c r="U1040" s="1577"/>
      <c r="V1040" s="1577"/>
      <c r="W1040" s="1577"/>
      <c r="X1040" s="1577"/>
      <c r="Y1040" s="1577"/>
      <c r="Z1040" s="1577"/>
      <c r="AA1040" s="1577"/>
      <c r="AB1040" s="1577"/>
      <c r="AC1040" s="1577"/>
      <c r="AD1040" s="1577"/>
      <c r="AE1040" s="1577"/>
      <c r="AF1040" s="1577"/>
      <c r="AG1040" s="1577"/>
      <c r="AH1040" s="1577"/>
      <c r="AI1040" s="1577"/>
      <c r="AJ1040" s="1577"/>
      <c r="AK1040" s="157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7"/>
      <c r="E1041" s="1577"/>
      <c r="F1041" s="1577"/>
      <c r="G1041" s="1577"/>
      <c r="H1041" s="1577"/>
      <c r="I1041" s="1577"/>
      <c r="J1041" s="1577"/>
      <c r="K1041" s="1577"/>
      <c r="L1041" s="1577"/>
      <c r="M1041" s="1577"/>
      <c r="N1041" s="1577"/>
      <c r="O1041" s="1577"/>
      <c r="P1041" s="1577"/>
      <c r="Q1041" s="1577"/>
      <c r="R1041" s="1577"/>
      <c r="S1041" s="1577"/>
      <c r="T1041" s="1577"/>
      <c r="U1041" s="1577"/>
      <c r="V1041" s="1577"/>
      <c r="W1041" s="1577"/>
      <c r="X1041" s="1577"/>
      <c r="Y1041" s="1577"/>
      <c r="Z1041" s="1577"/>
      <c r="AA1041" s="1577"/>
      <c r="AB1041" s="1577"/>
      <c r="AC1041" s="1577"/>
      <c r="AD1041" s="1577"/>
      <c r="AE1041" s="1577"/>
      <c r="AF1041" s="1577"/>
      <c r="AG1041" s="1577"/>
      <c r="AH1041" s="1577"/>
      <c r="AI1041" s="1577"/>
      <c r="AJ1041" s="1577"/>
      <c r="AK1041" s="157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6" t="s">
        <v>135</v>
      </c>
      <c r="B1042" s="1666"/>
      <c r="C1042" s="17">
        <v>6</v>
      </c>
      <c r="D1042" s="1577" t="s">
        <v>1708</v>
      </c>
      <c r="E1042" s="1577"/>
      <c r="F1042" s="1577"/>
      <c r="G1042" s="1577"/>
      <c r="H1042" s="1577"/>
      <c r="I1042" s="1577"/>
      <c r="J1042" s="1577"/>
      <c r="K1042" s="1577"/>
      <c r="L1042" s="1577"/>
      <c r="M1042" s="1577"/>
      <c r="N1042" s="1577"/>
      <c r="O1042" s="1577"/>
      <c r="P1042" s="1577"/>
      <c r="Q1042" s="1577"/>
      <c r="R1042" s="1577"/>
      <c r="S1042" s="1577"/>
      <c r="T1042" s="1577"/>
      <c r="U1042" s="1577"/>
      <c r="V1042" s="1577"/>
      <c r="W1042" s="1577"/>
      <c r="X1042" s="1577"/>
      <c r="Y1042" s="1577"/>
      <c r="Z1042" s="1577"/>
      <c r="AA1042" s="1577"/>
      <c r="AB1042" s="1577"/>
      <c r="AC1042" s="1577"/>
      <c r="AD1042" s="1577"/>
      <c r="AE1042" s="1577"/>
      <c r="AF1042" s="1577"/>
      <c r="AG1042" s="1577"/>
      <c r="AH1042" s="1577"/>
      <c r="AI1042" s="1577"/>
      <c r="AJ1042" s="1577"/>
      <c r="AK1042" s="157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7"/>
      <c r="E1043" s="1577"/>
      <c r="F1043" s="1577"/>
      <c r="G1043" s="1577"/>
      <c r="H1043" s="1577"/>
      <c r="I1043" s="1577"/>
      <c r="J1043" s="1577"/>
      <c r="K1043" s="1577"/>
      <c r="L1043" s="1577"/>
      <c r="M1043" s="1577"/>
      <c r="N1043" s="1577"/>
      <c r="O1043" s="1577"/>
      <c r="P1043" s="1577"/>
      <c r="Q1043" s="1577"/>
      <c r="R1043" s="1577"/>
      <c r="S1043" s="1577"/>
      <c r="T1043" s="1577"/>
      <c r="U1043" s="1577"/>
      <c r="V1043" s="1577"/>
      <c r="W1043" s="1577"/>
      <c r="X1043" s="1577"/>
      <c r="Y1043" s="1577"/>
      <c r="Z1043" s="1577"/>
      <c r="AA1043" s="1577"/>
      <c r="AB1043" s="1577"/>
      <c r="AC1043" s="1577"/>
      <c r="AD1043" s="1577"/>
      <c r="AE1043" s="1577"/>
      <c r="AF1043" s="1577"/>
      <c r="AG1043" s="1577"/>
      <c r="AH1043" s="1577"/>
      <c r="AI1043" s="1577"/>
      <c r="AJ1043" s="1577"/>
      <c r="AK1043" s="157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7"/>
      <c r="E1044" s="1577"/>
      <c r="F1044" s="1577"/>
      <c r="G1044" s="1577"/>
      <c r="H1044" s="1577"/>
      <c r="I1044" s="1577"/>
      <c r="J1044" s="1577"/>
      <c r="K1044" s="1577"/>
      <c r="L1044" s="1577"/>
      <c r="M1044" s="1577"/>
      <c r="N1044" s="1577"/>
      <c r="O1044" s="1577"/>
      <c r="P1044" s="1577"/>
      <c r="Q1044" s="1577"/>
      <c r="R1044" s="1577"/>
      <c r="S1044" s="1577"/>
      <c r="T1044" s="1577"/>
      <c r="U1044" s="1577"/>
      <c r="V1044" s="1577"/>
      <c r="W1044" s="1577"/>
      <c r="X1044" s="1577"/>
      <c r="Y1044" s="1577"/>
      <c r="Z1044" s="1577"/>
      <c r="AA1044" s="1577"/>
      <c r="AB1044" s="1577"/>
      <c r="AC1044" s="1577"/>
      <c r="AD1044" s="1577"/>
      <c r="AE1044" s="1577"/>
      <c r="AF1044" s="1577"/>
      <c r="AG1044" s="1577"/>
      <c r="AH1044" s="1577"/>
      <c r="AI1044" s="1577"/>
      <c r="AJ1044" s="1577"/>
      <c r="AK1044" s="157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6" t="s">
        <v>135</v>
      </c>
      <c r="B1045" s="1666"/>
      <c r="C1045" s="559">
        <v>7</v>
      </c>
      <c r="D1045" s="1577" t="s">
        <v>1710</v>
      </c>
      <c r="E1045" s="1577"/>
      <c r="F1045" s="1577"/>
      <c r="G1045" s="1577"/>
      <c r="H1045" s="1577"/>
      <c r="I1045" s="1577"/>
      <c r="J1045" s="1577"/>
      <c r="K1045" s="1577"/>
      <c r="L1045" s="1577"/>
      <c r="M1045" s="1577"/>
      <c r="N1045" s="1577"/>
      <c r="O1045" s="1577"/>
      <c r="P1045" s="1577"/>
      <c r="Q1045" s="1577"/>
      <c r="R1045" s="1577"/>
      <c r="S1045" s="1577"/>
      <c r="T1045" s="1577"/>
      <c r="U1045" s="1577"/>
      <c r="V1045" s="1577"/>
      <c r="W1045" s="1577"/>
      <c r="X1045" s="1577"/>
      <c r="Y1045" s="1577"/>
      <c r="Z1045" s="1577"/>
      <c r="AA1045" s="1577"/>
      <c r="AB1045" s="1577"/>
      <c r="AC1045" s="1577"/>
      <c r="AD1045" s="1577"/>
      <c r="AE1045" s="1577"/>
      <c r="AF1045" s="1577"/>
      <c r="AG1045" s="1577"/>
      <c r="AH1045" s="1577"/>
      <c r="AI1045" s="1577"/>
      <c r="AJ1045" s="1577"/>
      <c r="AK1045" s="157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7"/>
      <c r="E1046" s="1577"/>
      <c r="F1046" s="1577"/>
      <c r="G1046" s="1577"/>
      <c r="H1046" s="1577"/>
      <c r="I1046" s="1577"/>
      <c r="J1046" s="1577"/>
      <c r="K1046" s="1577"/>
      <c r="L1046" s="1577"/>
      <c r="M1046" s="1577"/>
      <c r="N1046" s="1577"/>
      <c r="O1046" s="1577"/>
      <c r="P1046" s="1577"/>
      <c r="Q1046" s="1577"/>
      <c r="R1046" s="1577"/>
      <c r="S1046" s="1577"/>
      <c r="T1046" s="1577"/>
      <c r="U1046" s="1577"/>
      <c r="V1046" s="1577"/>
      <c r="W1046" s="1577"/>
      <c r="X1046" s="1577"/>
      <c r="Y1046" s="1577"/>
      <c r="Z1046" s="1577"/>
      <c r="AA1046" s="1577"/>
      <c r="AB1046" s="1577"/>
      <c r="AC1046" s="1577"/>
      <c r="AD1046" s="1577"/>
      <c r="AE1046" s="1577"/>
      <c r="AF1046" s="1577"/>
      <c r="AG1046" s="1577"/>
      <c r="AH1046" s="1577"/>
      <c r="AI1046" s="1577"/>
      <c r="AJ1046" s="1577"/>
      <c r="AK1046" s="157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7"/>
      <c r="E1047" s="1577"/>
      <c r="F1047" s="1577"/>
      <c r="G1047" s="1577"/>
      <c r="H1047" s="1577"/>
      <c r="I1047" s="1577"/>
      <c r="J1047" s="1577"/>
      <c r="K1047" s="1577"/>
      <c r="L1047" s="1577"/>
      <c r="M1047" s="1577"/>
      <c r="N1047" s="1577"/>
      <c r="O1047" s="1577"/>
      <c r="P1047" s="1577"/>
      <c r="Q1047" s="1577"/>
      <c r="R1047" s="1577"/>
      <c r="S1047" s="1577"/>
      <c r="T1047" s="1577"/>
      <c r="U1047" s="1577"/>
      <c r="V1047" s="1577"/>
      <c r="W1047" s="1577"/>
      <c r="X1047" s="1577"/>
      <c r="Y1047" s="1577"/>
      <c r="Z1047" s="1577"/>
      <c r="AA1047" s="1577"/>
      <c r="AB1047" s="1577"/>
      <c r="AC1047" s="1577"/>
      <c r="AD1047" s="1577"/>
      <c r="AE1047" s="1577"/>
      <c r="AF1047" s="1577"/>
      <c r="AG1047" s="1577"/>
      <c r="AH1047" s="1577"/>
      <c r="AI1047" s="1577"/>
      <c r="AJ1047" s="1577"/>
      <c r="AK1047" s="157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7"/>
      <c r="E1048" s="1577"/>
      <c r="F1048" s="1577"/>
      <c r="G1048" s="1577"/>
      <c r="H1048" s="1577"/>
      <c r="I1048" s="1577"/>
      <c r="J1048" s="1577"/>
      <c r="K1048" s="1577"/>
      <c r="L1048" s="1577"/>
      <c r="M1048" s="1577"/>
      <c r="N1048" s="1577"/>
      <c r="O1048" s="1577"/>
      <c r="P1048" s="1577"/>
      <c r="Q1048" s="1577"/>
      <c r="R1048" s="1577"/>
      <c r="S1048" s="1577"/>
      <c r="T1048" s="1577"/>
      <c r="U1048" s="1577"/>
      <c r="V1048" s="1577"/>
      <c r="W1048" s="1577"/>
      <c r="X1048" s="1577"/>
      <c r="Y1048" s="1577"/>
      <c r="Z1048" s="1577"/>
      <c r="AA1048" s="1577"/>
      <c r="AB1048" s="1577"/>
      <c r="AC1048" s="1577"/>
      <c r="AD1048" s="1577"/>
      <c r="AE1048" s="1577"/>
      <c r="AF1048" s="1577"/>
      <c r="AG1048" s="1577"/>
      <c r="AH1048" s="1577"/>
      <c r="AI1048" s="1577"/>
      <c r="AJ1048" s="1577"/>
      <c r="AK1048" s="157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6" t="s">
        <v>135</v>
      </c>
      <c r="B1049" s="1666"/>
      <c r="C1049" s="559">
        <v>8</v>
      </c>
      <c r="D1049" s="1576" t="s">
        <v>1987</v>
      </c>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7"/>
      <c r="AF1049" s="1577"/>
      <c r="AG1049" s="1577"/>
      <c r="AH1049" s="1577"/>
      <c r="AI1049" s="1577"/>
      <c r="AJ1049" s="1577"/>
      <c r="AK1049" s="1577"/>
      <c r="AL1049" s="16"/>
      <c r="CE1049" s="1396"/>
    </row>
    <row r="1050" spans="1:97" ht="12.75" customHeight="1">
      <c r="A1050" s="1090"/>
      <c r="B1050" s="1090"/>
      <c r="C1050" s="559"/>
      <c r="D1050" s="1577"/>
      <c r="E1050" s="1577"/>
      <c r="F1050" s="1577"/>
      <c r="G1050" s="1577"/>
      <c r="H1050" s="1577"/>
      <c r="I1050" s="1577"/>
      <c r="J1050" s="1577"/>
      <c r="K1050" s="1577"/>
      <c r="L1050" s="1577"/>
      <c r="M1050" s="1577"/>
      <c r="N1050" s="1577"/>
      <c r="O1050" s="1577"/>
      <c r="P1050" s="1577"/>
      <c r="Q1050" s="1577"/>
      <c r="R1050" s="1577"/>
      <c r="S1050" s="1577"/>
      <c r="T1050" s="1577"/>
      <c r="U1050" s="1577"/>
      <c r="V1050" s="1577"/>
      <c r="W1050" s="1577"/>
      <c r="X1050" s="1577"/>
      <c r="Y1050" s="1577"/>
      <c r="Z1050" s="1577"/>
      <c r="AA1050" s="1577"/>
      <c r="AB1050" s="1577"/>
      <c r="AC1050" s="1577"/>
      <c r="AD1050" s="1577"/>
      <c r="AE1050" s="1577"/>
      <c r="AF1050" s="1577"/>
      <c r="AG1050" s="1577"/>
      <c r="AH1050" s="1577"/>
      <c r="AI1050" s="1577"/>
      <c r="AJ1050" s="1577"/>
      <c r="AK1050" s="1577"/>
    </row>
    <row r="1051" spans="1:97" ht="12.75" customHeight="1">
      <c r="A1051" s="390"/>
      <c r="B1051" s="390"/>
      <c r="C1051" s="559"/>
      <c r="D1051" s="1577"/>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7"/>
      <c r="AF1051" s="1577"/>
      <c r="AG1051" s="1577"/>
      <c r="AH1051" s="1577"/>
      <c r="AI1051" s="1577"/>
      <c r="AJ1051" s="1577"/>
      <c r="AK1051" s="1577"/>
    </row>
    <row r="1052" spans="1:97" ht="12.75" customHeight="1">
      <c r="A1052" s="76"/>
      <c r="B1052" s="80"/>
      <c r="C1052" s="559"/>
      <c r="D1052" s="1577"/>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7"/>
      <c r="AF1052" s="1577"/>
      <c r="AG1052" s="1577"/>
      <c r="AH1052" s="1577"/>
      <c r="AI1052" s="1577"/>
      <c r="AJ1052" s="1577"/>
      <c r="AK1052" s="1577"/>
    </row>
    <row r="1053" spans="1:97" ht="12.75" customHeight="1">
      <c r="A1053" s="1666" t="s">
        <v>135</v>
      </c>
      <c r="B1053" s="1666"/>
      <c r="C1053" s="559">
        <v>9</v>
      </c>
      <c r="D1053" s="1577" t="s">
        <v>1709</v>
      </c>
      <c r="E1053" s="1577"/>
      <c r="F1053" s="1577"/>
      <c r="G1053" s="1577"/>
      <c r="H1053" s="1577"/>
      <c r="I1053" s="1577"/>
      <c r="J1053" s="1577"/>
      <c r="K1053" s="1577"/>
      <c r="L1053" s="1577"/>
      <c r="M1053" s="1577"/>
      <c r="N1053" s="1577"/>
      <c r="O1053" s="1577"/>
      <c r="P1053" s="1577"/>
      <c r="Q1053" s="1577"/>
      <c r="R1053" s="1577"/>
      <c r="S1053" s="1577"/>
      <c r="T1053" s="1577"/>
      <c r="U1053" s="1577"/>
      <c r="V1053" s="1577"/>
      <c r="W1053" s="1577"/>
      <c r="X1053" s="1577"/>
      <c r="Y1053" s="1577"/>
      <c r="Z1053" s="1577"/>
      <c r="AA1053" s="1577"/>
      <c r="AB1053" s="1577"/>
      <c r="AC1053" s="1577"/>
      <c r="AD1053" s="1577"/>
      <c r="AE1053" s="1577"/>
      <c r="AF1053" s="1577"/>
      <c r="AG1053" s="1577"/>
      <c r="AH1053" s="1577"/>
      <c r="AI1053" s="1577"/>
      <c r="AJ1053" s="1577"/>
      <c r="AK1053" s="1577"/>
    </row>
    <row r="1054" spans="1:97" ht="12.75" hidden="1" customHeight="1">
      <c r="A1054" s="76"/>
      <c r="B1054" s="80"/>
      <c r="C1054" s="559"/>
      <c r="D1054" s="1577"/>
      <c r="E1054" s="1577"/>
      <c r="F1054" s="1577"/>
      <c r="G1054" s="1577"/>
      <c r="H1054" s="1577"/>
      <c r="I1054" s="1577"/>
      <c r="J1054" s="1577"/>
      <c r="K1054" s="1577"/>
      <c r="L1054" s="1577"/>
      <c r="M1054" s="1577"/>
      <c r="N1054" s="1577"/>
      <c r="O1054" s="1577"/>
      <c r="P1054" s="1577"/>
      <c r="Q1054" s="1577"/>
      <c r="R1054" s="1577"/>
      <c r="S1054" s="1577"/>
      <c r="T1054" s="1577"/>
      <c r="U1054" s="1577"/>
      <c r="V1054" s="1577"/>
      <c r="W1054" s="1577"/>
      <c r="X1054" s="1577"/>
      <c r="Y1054" s="1577"/>
      <c r="Z1054" s="1577"/>
      <c r="AA1054" s="1577"/>
      <c r="AB1054" s="1577"/>
      <c r="AC1054" s="1577"/>
      <c r="AD1054" s="1577"/>
      <c r="AE1054" s="1577"/>
      <c r="AF1054" s="1577"/>
      <c r="AG1054" s="1577"/>
      <c r="AH1054" s="1577"/>
      <c r="AI1054" s="1577"/>
      <c r="AJ1054" s="1577"/>
      <c r="AK1054" s="1577"/>
    </row>
    <row r="1055" spans="1:97" ht="12.75" hidden="1" customHeight="1">
      <c r="D1055" s="1577"/>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7"/>
      <c r="AF1055" s="1577"/>
      <c r="AG1055" s="1577"/>
      <c r="AH1055" s="1577"/>
      <c r="AI1055" s="1577"/>
      <c r="AJ1055" s="1577"/>
      <c r="AK1055" s="1577"/>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79" activePane="bottomRight" state="frozen"/>
      <selection pane="topRight" activeCell="C1" sqref="C1"/>
      <selection pane="bottomLeft" activeCell="A4" sqref="A4"/>
      <selection pane="bottomRight" activeCell="M116" sqref="M116"/>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06" t="s">
        <v>200</v>
      </c>
      <c r="G1" s="2207"/>
      <c r="H1" s="2207"/>
      <c r="I1" s="2207"/>
      <c r="J1" s="2207"/>
      <c r="K1" s="2207"/>
      <c r="L1" s="2207"/>
      <c r="M1" s="2207"/>
      <c r="N1" s="2207"/>
      <c r="O1" s="2207"/>
      <c r="P1" s="2207"/>
      <c r="Q1" s="2207"/>
      <c r="R1" s="2208"/>
      <c r="S1" s="314"/>
      <c r="T1" s="313"/>
      <c r="U1" s="315"/>
    </row>
    <row r="2" spans="1:21" s="362" customFormat="1" ht="60" customHeight="1">
      <c r="A2" s="361"/>
      <c r="B2" s="362" t="s">
        <v>874</v>
      </c>
      <c r="C2" s="362" t="s">
        <v>564</v>
      </c>
      <c r="D2" s="432" t="s">
        <v>563</v>
      </c>
      <c r="E2" s="362" t="s">
        <v>875</v>
      </c>
      <c r="F2" s="363" t="str">
        <f>Application!B630&amp;Application!C630</f>
        <v>1)Tranche B - Chase</v>
      </c>
      <c r="G2" s="363" t="str">
        <f>Application!B631&amp;Application!C631</f>
        <v>2)LACDA - Affordable Multifamily Rental Housing</v>
      </c>
      <c r="H2" s="363" t="str">
        <f>Application!B632&amp;Application!C632</f>
        <v>3)Deferred Developer Fee</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300</v>
      </c>
      <c r="T2" s="362" t="s">
        <v>876</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990000</v>
      </c>
      <c r="C4" s="371">
        <v>990000</v>
      </c>
      <c r="D4" s="371"/>
      <c r="E4" s="371">
        <v>990000</v>
      </c>
      <c r="F4" s="371"/>
      <c r="G4" s="371"/>
      <c r="H4" s="371"/>
      <c r="I4" s="371"/>
      <c r="J4" s="371"/>
      <c r="K4" s="371"/>
      <c r="L4" s="371"/>
      <c r="M4" s="371"/>
      <c r="N4" s="371"/>
      <c r="O4" s="371"/>
      <c r="P4" s="371"/>
      <c r="Q4" s="371"/>
      <c r="R4" s="371">
        <f>SUM(E4:Q4)</f>
        <v>990000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768</v>
      </c>
      <c r="B8" s="370">
        <f>SUM(C8:D8)</f>
        <v>990000</v>
      </c>
      <c r="C8" s="370">
        <f t="shared" ref="C8:R8" si="0">SUM(C4:C7)</f>
        <v>990000</v>
      </c>
      <c r="D8" s="370">
        <f t="shared" si="0"/>
        <v>0</v>
      </c>
      <c r="E8" s="370">
        <f t="shared" si="0"/>
        <v>990000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990000</v>
      </c>
      <c r="S8" s="372"/>
      <c r="T8" s="372"/>
      <c r="U8" s="367"/>
    </row>
    <row r="9" spans="1:21" s="368" customFormat="1">
      <c r="A9" s="369" t="s">
        <v>1940</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75</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644</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776</v>
      </c>
      <c r="B12" s="370">
        <f t="shared" ref="B12:R12" si="2">SUM(B8+B11)</f>
        <v>990000</v>
      </c>
      <c r="C12" s="370">
        <f t="shared" si="2"/>
        <v>990000</v>
      </c>
      <c r="D12" s="370">
        <f t="shared" si="2"/>
        <v>0</v>
      </c>
      <c r="E12" s="370">
        <f t="shared" si="2"/>
        <v>990000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990000</v>
      </c>
      <c r="S12" s="372"/>
      <c r="T12" s="372"/>
      <c r="U12" s="367"/>
    </row>
    <row r="13" spans="1:21" s="368" customFormat="1">
      <c r="A13" s="721" t="s">
        <v>1227</v>
      </c>
      <c r="B13" s="370">
        <f>SUM(C13+D13)</f>
        <v>190000</v>
      </c>
      <c r="C13" s="371">
        <v>190000</v>
      </c>
      <c r="D13" s="371"/>
      <c r="E13" s="371">
        <v>190000</v>
      </c>
      <c r="F13" s="371"/>
      <c r="G13" s="371"/>
      <c r="H13" s="371"/>
      <c r="I13" s="371"/>
      <c r="J13" s="371"/>
      <c r="K13" s="371"/>
      <c r="L13" s="371"/>
      <c r="M13" s="371"/>
      <c r="N13" s="371"/>
      <c r="O13" s="371"/>
      <c r="P13" s="371"/>
      <c r="Q13" s="371"/>
      <c r="R13" s="371">
        <f>SUM(E13:Q13)</f>
        <v>190000</v>
      </c>
      <c r="S13" s="371"/>
      <c r="T13" s="371"/>
      <c r="U13" s="367"/>
    </row>
    <row r="14" spans="1:21" s="368" customFormat="1" ht="24">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2246</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1019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6">SUM(C29+D29)</f>
        <v>850000</v>
      </c>
      <c r="C29" s="371">
        <v>850000</v>
      </c>
      <c r="D29" s="371"/>
      <c r="E29" s="371">
        <v>850000</v>
      </c>
      <c r="F29" s="371"/>
      <c r="G29" s="371"/>
      <c r="H29" s="371"/>
      <c r="I29" s="371"/>
      <c r="J29" s="371"/>
      <c r="K29" s="371"/>
      <c r="L29" s="371"/>
      <c r="M29" s="371"/>
      <c r="N29" s="371"/>
      <c r="O29" s="371"/>
      <c r="P29" s="371"/>
      <c r="Q29" s="371"/>
      <c r="R29" s="371">
        <f t="shared" ref="R29:R37" si="7">SUM(E29:Q29)</f>
        <v>850000</v>
      </c>
      <c r="S29" s="371">
        <f>R29</f>
        <v>850000</v>
      </c>
      <c r="T29" s="371"/>
      <c r="U29" s="367"/>
    </row>
    <row r="30" spans="1:21" s="368" customFormat="1">
      <c r="A30" s="369" t="s">
        <v>1013</v>
      </c>
      <c r="B30" s="370">
        <f t="shared" si="6"/>
        <v>24750000</v>
      </c>
      <c r="C30" s="371">
        <v>24750000</v>
      </c>
      <c r="D30" s="371"/>
      <c r="E30" s="371">
        <f>17750000-341779+32031+15312+294436</f>
        <v>17750000</v>
      </c>
      <c r="F30" s="371"/>
      <c r="G30" s="371">
        <v>7000000</v>
      </c>
      <c r="H30" s="371"/>
      <c r="I30" s="371"/>
      <c r="J30" s="371"/>
      <c r="K30" s="371"/>
      <c r="L30" s="371"/>
      <c r="M30" s="371"/>
      <c r="N30" s="371"/>
      <c r="O30" s="371"/>
      <c r="P30" s="371"/>
      <c r="Q30" s="371"/>
      <c r="R30" s="371">
        <f t="shared" si="7"/>
        <v>24750000</v>
      </c>
      <c r="S30" s="371">
        <f>R30</f>
        <v>24750000</v>
      </c>
      <c r="T30" s="371"/>
      <c r="U30" s="367"/>
    </row>
    <row r="31" spans="1:21" s="368" customFormat="1">
      <c r="A31" s="369" t="s">
        <v>1014</v>
      </c>
      <c r="B31" s="370">
        <f t="shared" si="6"/>
        <v>1200000</v>
      </c>
      <c r="C31" s="371">
        <v>1200000</v>
      </c>
      <c r="D31" s="371"/>
      <c r="E31" s="371">
        <v>1200000</v>
      </c>
      <c r="F31" s="371"/>
      <c r="G31" s="371"/>
      <c r="H31" s="371"/>
      <c r="I31" s="371"/>
      <c r="J31" s="371"/>
      <c r="K31" s="371"/>
      <c r="L31" s="371"/>
      <c r="M31" s="371"/>
      <c r="N31" s="371"/>
      <c r="O31" s="371"/>
      <c r="P31" s="371"/>
      <c r="Q31" s="371"/>
      <c r="R31" s="371">
        <f t="shared" si="7"/>
        <v>1200000</v>
      </c>
      <c r="S31" s="371">
        <f>R31</f>
        <v>1200000</v>
      </c>
      <c r="T31" s="371"/>
      <c r="U31" s="367"/>
    </row>
    <row r="32" spans="1:21" s="368" customFormat="1">
      <c r="A32" s="369" t="s">
        <v>1015</v>
      </c>
      <c r="B32" s="370">
        <f t="shared" si="6"/>
        <v>1000000</v>
      </c>
      <c r="C32" s="371">
        <v>1000000</v>
      </c>
      <c r="D32" s="371"/>
      <c r="E32" s="371">
        <v>1000000</v>
      </c>
      <c r="F32" s="371"/>
      <c r="G32" s="371"/>
      <c r="H32" s="371"/>
      <c r="I32" s="371"/>
      <c r="J32" s="371"/>
      <c r="K32" s="371"/>
      <c r="L32" s="371"/>
      <c r="M32" s="371"/>
      <c r="N32" s="371"/>
      <c r="O32" s="371"/>
      <c r="P32" s="371"/>
      <c r="Q32" s="371"/>
      <c r="R32" s="371">
        <f t="shared" si="7"/>
        <v>1000000</v>
      </c>
      <c r="S32" s="371">
        <f>R32</f>
        <v>1000000</v>
      </c>
      <c r="T32" s="371"/>
      <c r="U32" s="367"/>
    </row>
    <row r="33" spans="1:21" s="368" customFormat="1">
      <c r="A33" s="369" t="s">
        <v>1016</v>
      </c>
      <c r="B33" s="370">
        <f t="shared" si="6"/>
        <v>1000000</v>
      </c>
      <c r="C33" s="371">
        <v>1000000</v>
      </c>
      <c r="D33" s="371"/>
      <c r="E33" s="371">
        <v>1000000</v>
      </c>
      <c r="F33" s="371"/>
      <c r="G33" s="371"/>
      <c r="H33" s="371"/>
      <c r="I33" s="371"/>
      <c r="J33" s="371"/>
      <c r="K33" s="371"/>
      <c r="L33" s="371"/>
      <c r="M33" s="371"/>
      <c r="N33" s="371"/>
      <c r="O33" s="371"/>
      <c r="P33" s="371"/>
      <c r="Q33" s="371"/>
      <c r="R33" s="371">
        <f t="shared" si="7"/>
        <v>1000000</v>
      </c>
      <c r="S33" s="371">
        <f>R33</f>
        <v>1000000</v>
      </c>
      <c r="T33" s="371"/>
      <c r="U33" s="367"/>
    </row>
    <row r="34" spans="1:21" s="368" customFormat="1">
      <c r="A34" s="369" t="s">
        <v>1017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1018</v>
      </c>
      <c r="B35" s="370">
        <f t="shared" si="6"/>
        <v>200000</v>
      </c>
      <c r="C35" s="371">
        <v>200000</v>
      </c>
      <c r="D35" s="371"/>
      <c r="E35" s="371">
        <v>200000</v>
      </c>
      <c r="F35" s="371"/>
      <c r="G35" s="371"/>
      <c r="H35" s="371"/>
      <c r="I35" s="371"/>
      <c r="J35" s="371"/>
      <c r="K35" s="371"/>
      <c r="L35" s="371"/>
      <c r="M35" s="371"/>
      <c r="N35" s="371"/>
      <c r="O35" s="371"/>
      <c r="P35" s="371"/>
      <c r="Q35" s="371"/>
      <c r="R35" s="371">
        <f t="shared" si="7"/>
        <v>200000</v>
      </c>
      <c r="S35" s="371">
        <f>R35</f>
        <v>200000</v>
      </c>
      <c r="T35" s="371"/>
      <c r="U35" s="367"/>
    </row>
    <row r="36" spans="1:21" s="368" customFormat="1">
      <c r="A36" s="380" t="s">
        <v>2246</v>
      </c>
      <c r="B36" s="370">
        <f t="shared" si="6"/>
        <v>250000</v>
      </c>
      <c r="C36" s="371">
        <v>250000</v>
      </c>
      <c r="D36" s="371"/>
      <c r="E36" s="371">
        <v>250000</v>
      </c>
      <c r="F36" s="371"/>
      <c r="G36" s="371"/>
      <c r="H36" s="371"/>
      <c r="I36" s="371"/>
      <c r="J36" s="371"/>
      <c r="K36" s="371"/>
      <c r="L36" s="371"/>
      <c r="M36" s="371"/>
      <c r="N36" s="371"/>
      <c r="O36" s="371"/>
      <c r="P36" s="371"/>
      <c r="Q36" s="371"/>
      <c r="R36" s="371">
        <f t="shared" si="7"/>
        <v>250000</v>
      </c>
      <c r="S36" s="371">
        <f>R36</f>
        <v>250000</v>
      </c>
      <c r="T36" s="371"/>
      <c r="U36" s="367"/>
    </row>
    <row r="37" spans="1:21" s="368" customFormat="1">
      <c r="A37" s="376" t="s">
        <v>2435</v>
      </c>
      <c r="B37" s="370">
        <f t="shared" si="6"/>
        <v>50000</v>
      </c>
      <c r="C37" s="371">
        <v>50000</v>
      </c>
      <c r="D37" s="371"/>
      <c r="E37" s="371">
        <v>50000</v>
      </c>
      <c r="F37" s="371"/>
      <c r="G37" s="371"/>
      <c r="H37" s="371"/>
      <c r="I37" s="371"/>
      <c r="J37" s="371"/>
      <c r="K37" s="371"/>
      <c r="L37" s="371"/>
      <c r="M37" s="371"/>
      <c r="N37" s="371"/>
      <c r="O37" s="371"/>
      <c r="P37" s="371"/>
      <c r="Q37" s="371"/>
      <c r="R37" s="371">
        <f t="shared" si="7"/>
        <v>50000</v>
      </c>
      <c r="S37" s="371">
        <f>R37</f>
        <v>50000</v>
      </c>
      <c r="T37" s="371"/>
      <c r="U37" s="367"/>
    </row>
    <row r="38" spans="1:21" s="368" customFormat="1">
      <c r="A38" s="373" t="s">
        <v>1021</v>
      </c>
      <c r="B38" s="370">
        <f t="shared" si="6"/>
        <v>29300000</v>
      </c>
      <c r="C38" s="370">
        <f>SUM(C29:C37)</f>
        <v>29300000</v>
      </c>
      <c r="D38" s="370">
        <f>SUM(D29:D37)</f>
        <v>0</v>
      </c>
      <c r="E38" s="370">
        <f>SUM(E29:E37)</f>
        <v>22300000</v>
      </c>
      <c r="F38" s="370">
        <f t="shared" ref="F38:T38" si="8">SUM(F29:F37)</f>
        <v>0</v>
      </c>
      <c r="G38" s="370">
        <f t="shared" si="8"/>
        <v>7000000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29300000</v>
      </c>
      <c r="S38" s="374">
        <f t="shared" si="8"/>
        <v>29300000</v>
      </c>
      <c r="T38" s="374">
        <f t="shared" si="8"/>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941140</v>
      </c>
      <c r="C40" s="371">
        <v>941140</v>
      </c>
      <c r="D40" s="371"/>
      <c r="E40" s="371">
        <v>99936</v>
      </c>
      <c r="F40" s="371">
        <f>941140-99936</f>
        <v>841204</v>
      </c>
      <c r="G40" s="371"/>
      <c r="H40" s="371"/>
      <c r="I40" s="371"/>
      <c r="J40" s="371"/>
      <c r="K40" s="371"/>
      <c r="L40" s="371"/>
      <c r="M40" s="371"/>
      <c r="N40" s="371"/>
      <c r="O40" s="371"/>
      <c r="P40" s="371"/>
      <c r="Q40" s="371"/>
      <c r="R40" s="371">
        <f>SUM(E40:Q40)</f>
        <v>941140</v>
      </c>
      <c r="S40" s="371">
        <f>R40</f>
        <v>941140</v>
      </c>
      <c r="T40" s="371"/>
      <c r="U40" s="367"/>
    </row>
    <row r="41" spans="1:21" s="368" customFormat="1">
      <c r="A41" s="369" t="s">
        <v>1024</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1025</v>
      </c>
      <c r="B42" s="370">
        <f>SUM(C42:D42)</f>
        <v>941140</v>
      </c>
      <c r="C42" s="370">
        <f>SUM(C39:C41)</f>
        <v>941140</v>
      </c>
      <c r="D42" s="370">
        <f>SUM(D39:D41)</f>
        <v>0</v>
      </c>
      <c r="E42" s="370">
        <f t="shared" ref="E42:T42" si="9">SUM(E40:E41)</f>
        <v>99936</v>
      </c>
      <c r="F42" s="370">
        <f t="shared" si="9"/>
        <v>841204</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941140</v>
      </c>
      <c r="S42" s="374">
        <f t="shared" si="9"/>
        <v>941140</v>
      </c>
      <c r="T42" s="374">
        <f t="shared" si="9"/>
        <v>0</v>
      </c>
      <c r="U42" s="367"/>
    </row>
    <row r="43" spans="1:21" s="368" customFormat="1">
      <c r="A43" s="373" t="s">
        <v>1026</v>
      </c>
      <c r="B43" s="370">
        <f>SUM(C43:D43)</f>
        <v>360350</v>
      </c>
      <c r="C43" s="371">
        <v>360350</v>
      </c>
      <c r="D43" s="371"/>
      <c r="E43" s="371"/>
      <c r="F43" s="371">
        <v>360350</v>
      </c>
      <c r="G43" s="371"/>
      <c r="H43" s="371"/>
      <c r="I43" s="371"/>
      <c r="J43" s="371"/>
      <c r="K43" s="371"/>
      <c r="L43" s="371"/>
      <c r="M43" s="371"/>
      <c r="N43" s="371"/>
      <c r="O43" s="371"/>
      <c r="P43" s="371"/>
      <c r="Q43" s="371"/>
      <c r="R43" s="371">
        <f>SUM(E43:Q43)</f>
        <v>360350</v>
      </c>
      <c r="S43" s="371">
        <f>R43</f>
        <v>360350</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0">SUM(C45+D45)</f>
        <v>567700</v>
      </c>
      <c r="C45" s="371">
        <v>567700</v>
      </c>
      <c r="D45" s="371"/>
      <c r="E45" s="371"/>
      <c r="F45" s="371">
        <v>567700</v>
      </c>
      <c r="G45" s="371"/>
      <c r="H45" s="371"/>
      <c r="I45" s="371"/>
      <c r="J45" s="371"/>
      <c r="K45" s="371"/>
      <c r="L45" s="371"/>
      <c r="M45" s="371"/>
      <c r="N45" s="371"/>
      <c r="O45" s="371"/>
      <c r="P45" s="371"/>
      <c r="Q45" s="371"/>
      <c r="R45" s="371">
        <f t="shared" ref="R45:R52" si="11">SUM(E45:Q45)</f>
        <v>567700</v>
      </c>
      <c r="S45" s="371">
        <f>R45</f>
        <v>567700</v>
      </c>
      <c r="T45" s="371"/>
      <c r="U45" s="367"/>
    </row>
    <row r="46" spans="1:21" s="368" customFormat="1">
      <c r="A46" s="369" t="s">
        <v>1029</v>
      </c>
      <c r="B46" s="370">
        <f t="shared" si="10"/>
        <v>226000</v>
      </c>
      <c r="C46" s="371">
        <v>226000</v>
      </c>
      <c r="D46" s="371"/>
      <c r="E46" s="371"/>
      <c r="F46" s="371">
        <v>226000</v>
      </c>
      <c r="G46" s="371"/>
      <c r="H46" s="371"/>
      <c r="I46" s="371"/>
      <c r="J46" s="371"/>
      <c r="K46" s="371"/>
      <c r="L46" s="371"/>
      <c r="M46" s="371"/>
      <c r="N46" s="371"/>
      <c r="O46" s="371"/>
      <c r="P46" s="371"/>
      <c r="Q46" s="371"/>
      <c r="R46" s="371">
        <f t="shared" si="11"/>
        <v>226000</v>
      </c>
      <c r="S46" s="371">
        <f>R46</f>
        <v>226000</v>
      </c>
      <c r="T46" s="371"/>
      <c r="U46" s="367"/>
    </row>
    <row r="47" spans="1:21" s="368" customFormat="1" ht="12" customHeight="1">
      <c r="A47" s="369" t="s">
        <v>1030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1034</v>
      </c>
      <c r="B49" s="370">
        <f t="shared" si="10"/>
        <v>60000</v>
      </c>
      <c r="C49" s="371">
        <v>60000</v>
      </c>
      <c r="D49" s="371"/>
      <c r="E49" s="371"/>
      <c r="F49" s="371">
        <v>60000</v>
      </c>
      <c r="G49" s="371"/>
      <c r="H49" s="371"/>
      <c r="I49" s="371"/>
      <c r="J49" s="371"/>
      <c r="K49" s="371"/>
      <c r="L49" s="371"/>
      <c r="M49" s="371"/>
      <c r="N49" s="371"/>
      <c r="O49" s="371"/>
      <c r="P49" s="371"/>
      <c r="Q49" s="371"/>
      <c r="R49" s="371">
        <f t="shared" si="11"/>
        <v>60000</v>
      </c>
      <c r="S49" s="371">
        <f>R49</f>
        <v>60000</v>
      </c>
      <c r="T49" s="371"/>
      <c r="U49" s="367"/>
    </row>
    <row r="50" spans="1:21" s="368" customFormat="1">
      <c r="A50" s="369" t="s">
        <v>1032</v>
      </c>
      <c r="B50" s="370">
        <f t="shared" si="10"/>
        <v>55000</v>
      </c>
      <c r="C50" s="371">
        <v>55000</v>
      </c>
      <c r="D50" s="371"/>
      <c r="E50" s="371"/>
      <c r="F50" s="371">
        <v>55000</v>
      </c>
      <c r="G50" s="371"/>
      <c r="H50" s="371"/>
      <c r="I50" s="371"/>
      <c r="J50" s="371"/>
      <c r="K50" s="371"/>
      <c r="L50" s="371"/>
      <c r="M50" s="371"/>
      <c r="N50" s="371"/>
      <c r="O50" s="371"/>
      <c r="P50" s="371"/>
      <c r="Q50" s="371"/>
      <c r="R50" s="371">
        <f t="shared" si="11"/>
        <v>55000</v>
      </c>
      <c r="S50" s="371">
        <f>R50</f>
        <v>55000</v>
      </c>
      <c r="T50" s="371"/>
      <c r="U50" s="367"/>
    </row>
    <row r="51" spans="1:21" s="368" customFormat="1">
      <c r="A51" s="369" t="s">
        <v>1033</v>
      </c>
      <c r="B51" s="370">
        <f t="shared" si="10"/>
        <v>200000</v>
      </c>
      <c r="C51" s="371">
        <v>200000</v>
      </c>
      <c r="D51" s="371"/>
      <c r="E51" s="371"/>
      <c r="F51" s="371">
        <v>200000</v>
      </c>
      <c r="G51" s="371"/>
      <c r="H51" s="371"/>
      <c r="I51" s="371"/>
      <c r="J51" s="371"/>
      <c r="K51" s="371"/>
      <c r="L51" s="371"/>
      <c r="M51" s="371"/>
      <c r="N51" s="371"/>
      <c r="O51" s="371"/>
      <c r="P51" s="371"/>
      <c r="Q51" s="371"/>
      <c r="R51" s="371">
        <f t="shared" si="11"/>
        <v>200000</v>
      </c>
      <c r="S51" s="371">
        <f>R51</f>
        <v>200000</v>
      </c>
      <c r="T51" s="371"/>
      <c r="U51" s="367"/>
    </row>
    <row r="52" spans="1:21" s="368" customFormat="1" ht="24">
      <c r="A52" s="376" t="s">
        <v>2436</v>
      </c>
      <c r="B52" s="370">
        <f t="shared" si="10"/>
        <v>228000</v>
      </c>
      <c r="C52" s="371">
        <f>65000+163000</f>
        <v>228000</v>
      </c>
      <c r="D52" s="371"/>
      <c r="E52" s="371"/>
      <c r="F52" s="371">
        <v>228000</v>
      </c>
      <c r="G52" s="371"/>
      <c r="H52" s="371"/>
      <c r="I52" s="371"/>
      <c r="J52" s="371"/>
      <c r="K52" s="371"/>
      <c r="L52" s="371"/>
      <c r="M52" s="371"/>
      <c r="N52" s="371"/>
      <c r="O52" s="371"/>
      <c r="P52" s="371"/>
      <c r="Q52" s="371"/>
      <c r="R52" s="371">
        <f t="shared" si="11"/>
        <v>228000</v>
      </c>
      <c r="S52" s="371">
        <f>R52</f>
        <v>228000</v>
      </c>
      <c r="T52" s="371"/>
      <c r="U52" s="367"/>
    </row>
    <row r="53" spans="1:21" s="378" customFormat="1">
      <c r="A53" s="373" t="s">
        <v>1035</v>
      </c>
      <c r="B53" s="374">
        <f>SUM(C53:D53)</f>
        <v>1336700</v>
      </c>
      <c r="C53" s="374">
        <f t="shared" ref="C53:T53" si="12">SUM(C45:C52)</f>
        <v>1336700</v>
      </c>
      <c r="D53" s="374">
        <f t="shared" si="12"/>
        <v>0</v>
      </c>
      <c r="E53" s="374">
        <f t="shared" si="12"/>
        <v>0</v>
      </c>
      <c r="F53" s="374">
        <f t="shared" si="12"/>
        <v>1336700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1336700</v>
      </c>
      <c r="S53" s="374">
        <f t="shared" si="12"/>
        <v>1336700</v>
      </c>
      <c r="T53" s="374">
        <f t="shared" si="12"/>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3">SUM(C55+D55)</f>
        <v>80000</v>
      </c>
      <c r="C55" s="371">
        <v>80000</v>
      </c>
      <c r="D55" s="371"/>
      <c r="E55" s="371"/>
      <c r="F55" s="371">
        <v>80000</v>
      </c>
      <c r="G55" s="371"/>
      <c r="H55" s="371"/>
      <c r="I55" s="371"/>
      <c r="J55" s="371"/>
      <c r="K55" s="371"/>
      <c r="L55" s="371"/>
      <c r="M55" s="371"/>
      <c r="N55" s="371"/>
      <c r="O55" s="371"/>
      <c r="P55" s="371"/>
      <c r="Q55" s="371"/>
      <c r="R55" s="371">
        <f>SUM(E55:Q55)</f>
        <v>80000</v>
      </c>
      <c r="S55" s="372"/>
      <c r="T55" s="372"/>
      <c r="U55" s="367"/>
    </row>
    <row r="56" spans="1:21" s="368" customFormat="1" ht="12" customHeight="1">
      <c r="A56" s="369" t="s">
        <v>1030</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c r="A57" s="369" t="s">
        <v>1034</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24">
      <c r="A60" s="376" t="s">
        <v>2437</v>
      </c>
      <c r="B60" s="370">
        <f t="shared" si="13"/>
        <v>883150</v>
      </c>
      <c r="C60" s="371">
        <f>307150+576000</f>
        <v>883150</v>
      </c>
      <c r="D60" s="371"/>
      <c r="E60" s="371"/>
      <c r="F60" s="371">
        <v>883150</v>
      </c>
      <c r="G60" s="371"/>
      <c r="H60" s="371"/>
      <c r="I60" s="371"/>
      <c r="J60" s="371"/>
      <c r="K60" s="371"/>
      <c r="L60" s="371"/>
      <c r="M60" s="371"/>
      <c r="N60" s="371"/>
      <c r="O60" s="371"/>
      <c r="P60" s="371"/>
      <c r="Q60" s="371"/>
      <c r="R60" s="371">
        <f t="shared" si="14"/>
        <v>883150</v>
      </c>
      <c r="S60" s="372"/>
      <c r="T60" s="372"/>
      <c r="U60" s="367"/>
    </row>
    <row r="61" spans="1:21" s="368" customFormat="1" ht="13.9" customHeight="1">
      <c r="A61" s="373" t="s">
        <v>548</v>
      </c>
      <c r="B61" s="370">
        <f>SUM(C61:D61)</f>
        <v>963150</v>
      </c>
      <c r="C61" s="370">
        <f t="shared" ref="C61:R61" si="15">SUM(C55:C60)</f>
        <v>963150</v>
      </c>
      <c r="D61" s="370">
        <f t="shared" si="15"/>
        <v>0</v>
      </c>
      <c r="E61" s="370">
        <f t="shared" si="15"/>
        <v>0</v>
      </c>
      <c r="F61" s="370">
        <f t="shared" si="15"/>
        <v>963150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963150</v>
      </c>
      <c r="S61" s="372"/>
      <c r="T61" s="372"/>
      <c r="U61" s="367"/>
    </row>
    <row r="62" spans="1:21" s="368" customFormat="1">
      <c r="A62" s="379" t="s">
        <v>549</v>
      </c>
      <c r="B62" s="370">
        <f>SUM(C62:D62)</f>
        <v>34081340</v>
      </c>
      <c r="C62" s="370">
        <f t="shared" ref="C62:R62" si="16">SUM(C8+C11+C13+C14+C15+C26+C27+C38+C42+C43+C53+C61)</f>
        <v>34081340</v>
      </c>
      <c r="D62" s="370">
        <f t="shared" si="16"/>
        <v>0</v>
      </c>
      <c r="E62" s="370">
        <f t="shared" si="16"/>
        <v>23579936</v>
      </c>
      <c r="F62" s="370">
        <f t="shared" si="16"/>
        <v>3501404</v>
      </c>
      <c r="G62" s="370">
        <f t="shared" si="16"/>
        <v>7000000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34081340</v>
      </c>
      <c r="S62" s="370">
        <f>SUM(S10+S13+S14+S15+S26+S27+S38+S42+S43+S53)</f>
        <v>31938190</v>
      </c>
      <c r="T62" s="370">
        <f>SUM(T11+T13+T14+T15+T26+T27+T38+T42+T43+T53)</f>
        <v>0</v>
      </c>
      <c r="U62" s="367"/>
    </row>
    <row r="63" spans="1:21" s="368" customFormat="1" ht="24">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80000</v>
      </c>
      <c r="C64" s="371">
        <f>80000</f>
        <v>80000</v>
      </c>
      <c r="D64" s="371"/>
      <c r="E64" s="371"/>
      <c r="F64" s="371">
        <v>80000</v>
      </c>
      <c r="G64" s="371"/>
      <c r="H64" s="371"/>
      <c r="I64" s="371"/>
      <c r="J64" s="371"/>
      <c r="K64" s="371"/>
      <c r="L64" s="371"/>
      <c r="M64" s="371"/>
      <c r="N64" s="371"/>
      <c r="O64" s="371"/>
      <c r="P64" s="371"/>
      <c r="Q64" s="371"/>
      <c r="R64" s="371">
        <f>SUM(E64:Q64)</f>
        <v>80000</v>
      </c>
      <c r="S64" s="371">
        <v>55000</v>
      </c>
      <c r="T64" s="371"/>
      <c r="U64" s="367"/>
    </row>
    <row r="65" spans="1:21" s="368" customFormat="1" ht="24">
      <c r="A65" s="369" t="s">
        <v>2248</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2249</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2250</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2438</v>
      </c>
      <c r="B68" s="370">
        <f>SUM(C68+D68)</f>
        <v>110000</v>
      </c>
      <c r="C68" s="371">
        <v>110000</v>
      </c>
      <c r="D68" s="371"/>
      <c r="E68" s="371"/>
      <c r="F68" s="371">
        <v>110000</v>
      </c>
      <c r="G68" s="371"/>
      <c r="H68" s="371"/>
      <c r="I68" s="371"/>
      <c r="J68" s="371"/>
      <c r="K68" s="371"/>
      <c r="L68" s="371"/>
      <c r="M68" s="371"/>
      <c r="N68" s="371"/>
      <c r="O68" s="371"/>
      <c r="P68" s="371"/>
      <c r="Q68" s="371"/>
      <c r="R68" s="371">
        <f>SUM(E68:Q68)</f>
        <v>110000</v>
      </c>
      <c r="S68" s="371">
        <v>55000</v>
      </c>
      <c r="T68" s="371"/>
      <c r="U68" s="367"/>
    </row>
    <row r="69" spans="1:21" s="368" customFormat="1">
      <c r="A69" s="373" t="s">
        <v>2251</v>
      </c>
      <c r="B69" s="370">
        <f>SUM(C69:D69)</f>
        <v>190000</v>
      </c>
      <c r="C69" s="370">
        <f>SUM(C63:C68)</f>
        <v>190000</v>
      </c>
      <c r="D69" s="370">
        <f>SUM(D63:D68)</f>
        <v>0</v>
      </c>
      <c r="E69" s="370">
        <f t="shared" ref="E69:T69" si="17">SUM(E64:E68)</f>
        <v>0</v>
      </c>
      <c r="F69" s="370">
        <f t="shared" si="17"/>
        <v>190000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190000</v>
      </c>
      <c r="S69" s="374">
        <f t="shared" si="17"/>
        <v>110000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282000</v>
      </c>
      <c r="C74" s="371">
        <v>282000</v>
      </c>
      <c r="D74" s="371"/>
      <c r="E74" s="371"/>
      <c r="F74" s="371">
        <v>282000</v>
      </c>
      <c r="G74" s="371"/>
      <c r="H74" s="371"/>
      <c r="I74" s="371"/>
      <c r="J74" s="371"/>
      <c r="K74" s="371"/>
      <c r="L74" s="371"/>
      <c r="M74" s="371"/>
      <c r="N74" s="371"/>
      <c r="O74" s="371"/>
      <c r="P74" s="371"/>
      <c r="Q74" s="371"/>
      <c r="R74" s="371">
        <f>SUM(E74:Q74)</f>
        <v>282000</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282000</v>
      </c>
      <c r="C76" s="370">
        <f t="shared" ref="C76:Q76" si="18">SUM(C71:C75)</f>
        <v>282000</v>
      </c>
      <c r="D76" s="370">
        <f t="shared" si="18"/>
        <v>0</v>
      </c>
      <c r="E76" s="370">
        <f>SUM(E71:E75)</f>
        <v>0</v>
      </c>
      <c r="F76" s="370">
        <f>SUM(F71:F75)</f>
        <v>282000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282000</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1969</v>
      </c>
      <c r="B78" s="370">
        <f>SUM(C78+D78)</f>
        <v>1758000</v>
      </c>
      <c r="C78" s="371">
        <v>1758000</v>
      </c>
      <c r="D78" s="371"/>
      <c r="E78" s="371"/>
      <c r="F78" s="371">
        <v>1758000</v>
      </c>
      <c r="G78" s="371"/>
      <c r="H78" s="371"/>
      <c r="I78" s="371"/>
      <c r="J78" s="371"/>
      <c r="K78" s="371"/>
      <c r="L78" s="371"/>
      <c r="M78" s="371"/>
      <c r="N78" s="371"/>
      <c r="O78" s="371"/>
      <c r="P78" s="371"/>
      <c r="Q78" s="371"/>
      <c r="R78" s="371">
        <f>SUM(E78:Q78)</f>
        <v>1758000</v>
      </c>
      <c r="S78" s="371">
        <f>R78</f>
        <v>1758000</v>
      </c>
      <c r="T78" s="371"/>
      <c r="U78" s="367"/>
    </row>
    <row r="79" spans="1:21" s="368" customFormat="1">
      <c r="A79" s="369" t="s">
        <v>596</v>
      </c>
      <c r="B79" s="370">
        <f>SUM(C79+D79)</f>
        <v>208213</v>
      </c>
      <c r="C79" s="371">
        <v>208213</v>
      </c>
      <c r="D79" s="371"/>
      <c r="E79" s="371"/>
      <c r="F79" s="371">
        <v>208213</v>
      </c>
      <c r="G79" s="371"/>
      <c r="H79" s="371"/>
      <c r="I79" s="371"/>
      <c r="J79" s="371"/>
      <c r="K79" s="371"/>
      <c r="L79" s="371"/>
      <c r="M79" s="371"/>
      <c r="N79" s="371"/>
      <c r="O79" s="371"/>
      <c r="P79" s="371"/>
      <c r="Q79" s="371"/>
      <c r="R79" s="371">
        <f>SUM(E79:Q79)</f>
        <v>208213</v>
      </c>
      <c r="S79" s="371">
        <f>R79</f>
        <v>208213</v>
      </c>
      <c r="T79" s="371"/>
      <c r="U79" s="367"/>
    </row>
    <row r="80" spans="1:21" s="368" customFormat="1">
      <c r="A80" s="373" t="s">
        <v>1970</v>
      </c>
      <c r="B80" s="370">
        <f>SUM(C80:D80)</f>
        <v>1966213</v>
      </c>
      <c r="C80" s="1125">
        <f>SUM(C78:C79)</f>
        <v>1966213</v>
      </c>
      <c r="D80" s="1125">
        <f t="shared" ref="D80:R80" si="19">SUM(D78:D79)</f>
        <v>0</v>
      </c>
      <c r="E80" s="1125">
        <f t="shared" si="19"/>
        <v>0</v>
      </c>
      <c r="F80" s="1125">
        <f t="shared" si="19"/>
        <v>1966213</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1966213</v>
      </c>
      <c r="S80" s="1125">
        <f t="shared" ref="S80" si="20">SUM(S78:S79)</f>
        <v>1966213</v>
      </c>
      <c r="T80" s="1125">
        <f t="shared" ref="T80" si="21">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140000</v>
      </c>
      <c r="C82" s="371">
        <v>140000</v>
      </c>
      <c r="D82" s="371"/>
      <c r="E82" s="371"/>
      <c r="F82" s="371">
        <v>140000</v>
      </c>
      <c r="G82" s="371"/>
      <c r="H82" s="371"/>
      <c r="I82" s="371"/>
      <c r="J82" s="371"/>
      <c r="K82" s="371"/>
      <c r="L82" s="371"/>
      <c r="M82" s="371"/>
      <c r="N82" s="371"/>
      <c r="O82" s="371"/>
      <c r="P82" s="371"/>
      <c r="Q82" s="371"/>
      <c r="R82" s="371">
        <f>SUM(E82:Q82)</f>
        <v>140000</v>
      </c>
      <c r="S82" s="372"/>
      <c r="T82" s="372"/>
      <c r="U82" s="367"/>
    </row>
    <row r="83" spans="1:21" s="368" customFormat="1">
      <c r="A83" s="369" t="s">
        <v>574</v>
      </c>
      <c r="B83" s="370">
        <f t="shared" ref="B83:B93" si="22">SUM(C83+D83)</f>
        <v>35000</v>
      </c>
      <c r="C83" s="371">
        <v>35000</v>
      </c>
      <c r="D83" s="371"/>
      <c r="E83" s="371"/>
      <c r="F83" s="371">
        <v>35000</v>
      </c>
      <c r="G83" s="371"/>
      <c r="H83" s="371"/>
      <c r="I83" s="371"/>
      <c r="J83" s="371"/>
      <c r="K83" s="371"/>
      <c r="L83" s="371"/>
      <c r="M83" s="371"/>
      <c r="N83" s="371"/>
      <c r="O83" s="371"/>
      <c r="P83" s="371"/>
      <c r="Q83" s="371"/>
      <c r="R83" s="371">
        <f t="shared" ref="R83:R93" si="23">SUM(E83:Q83)</f>
        <v>35000</v>
      </c>
      <c r="S83" s="371">
        <f>R83</f>
        <v>35000</v>
      </c>
      <c r="T83" s="371"/>
      <c r="U83" s="367"/>
    </row>
    <row r="84" spans="1:21" s="368" customFormat="1">
      <c r="A84" s="369" t="s">
        <v>575</v>
      </c>
      <c r="B84" s="370">
        <f t="shared" si="22"/>
        <v>359421</v>
      </c>
      <c r="C84" s="371">
        <v>359421</v>
      </c>
      <c r="D84" s="371"/>
      <c r="E84" s="371"/>
      <c r="F84" s="371">
        <v>359421</v>
      </c>
      <c r="G84" s="371"/>
      <c r="H84" s="371"/>
      <c r="I84" s="371"/>
      <c r="J84" s="371"/>
      <c r="K84" s="371"/>
      <c r="L84" s="371"/>
      <c r="M84" s="371"/>
      <c r="N84" s="371"/>
      <c r="O84" s="371"/>
      <c r="P84" s="371"/>
      <c r="Q84" s="371"/>
      <c r="R84" s="371">
        <f t="shared" si="23"/>
        <v>359421</v>
      </c>
      <c r="S84" s="371">
        <f>R84</f>
        <v>359421</v>
      </c>
      <c r="T84" s="371"/>
      <c r="U84" s="367"/>
    </row>
    <row r="85" spans="1:21" s="368" customFormat="1">
      <c r="A85" s="369" t="s">
        <v>576</v>
      </c>
      <c r="B85" s="370">
        <f t="shared" si="22"/>
        <v>322000</v>
      </c>
      <c r="C85" s="371">
        <v>322000</v>
      </c>
      <c r="D85" s="371"/>
      <c r="E85" s="371"/>
      <c r="F85" s="371">
        <v>322000</v>
      </c>
      <c r="G85" s="371"/>
      <c r="H85" s="371"/>
      <c r="I85" s="371"/>
      <c r="J85" s="371"/>
      <c r="K85" s="371"/>
      <c r="L85" s="371"/>
      <c r="M85" s="371"/>
      <c r="N85" s="371"/>
      <c r="O85" s="371"/>
      <c r="P85" s="371"/>
      <c r="Q85" s="371"/>
      <c r="R85" s="371">
        <f t="shared" si="23"/>
        <v>322000</v>
      </c>
      <c r="S85" s="371">
        <f>R85</f>
        <v>322000</v>
      </c>
      <c r="T85" s="371"/>
      <c r="U85" s="367"/>
    </row>
    <row r="86" spans="1:21" s="368" customFormat="1">
      <c r="A86" s="369" t="s">
        <v>577</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578</v>
      </c>
      <c r="B87" s="370">
        <f t="shared" si="22"/>
        <v>10000</v>
      </c>
      <c r="C87" s="371">
        <v>10000</v>
      </c>
      <c r="D87" s="371"/>
      <c r="E87" s="371"/>
      <c r="F87" s="371">
        <v>10000</v>
      </c>
      <c r="G87" s="371"/>
      <c r="H87" s="371"/>
      <c r="I87" s="371"/>
      <c r="J87" s="371"/>
      <c r="K87" s="371"/>
      <c r="L87" s="371"/>
      <c r="M87" s="371"/>
      <c r="N87" s="371"/>
      <c r="O87" s="371"/>
      <c r="P87" s="371"/>
      <c r="Q87" s="371"/>
      <c r="R87" s="371">
        <f t="shared" si="23"/>
        <v>10000</v>
      </c>
      <c r="S87" s="372"/>
      <c r="T87" s="372"/>
      <c r="U87" s="367"/>
    </row>
    <row r="88" spans="1:21" s="368" customFormat="1">
      <c r="A88" s="369" t="s">
        <v>579</v>
      </c>
      <c r="B88" s="370">
        <f t="shared" si="22"/>
        <v>276000</v>
      </c>
      <c r="C88" s="371">
        <v>276000</v>
      </c>
      <c r="D88" s="371"/>
      <c r="E88" s="371"/>
      <c r="F88" s="371">
        <v>276000</v>
      </c>
      <c r="G88" s="371"/>
      <c r="H88" s="371"/>
      <c r="I88" s="371"/>
      <c r="J88" s="371"/>
      <c r="K88" s="371"/>
      <c r="L88" s="371"/>
      <c r="M88" s="371"/>
      <c r="N88" s="371"/>
      <c r="O88" s="371"/>
      <c r="P88" s="371"/>
      <c r="Q88" s="371"/>
      <c r="R88" s="371">
        <f t="shared" si="23"/>
        <v>276000</v>
      </c>
      <c r="S88" s="371">
        <f>R88</f>
        <v>276000</v>
      </c>
      <c r="T88" s="371"/>
      <c r="U88" s="367"/>
    </row>
    <row r="89" spans="1:21" s="368" customFormat="1">
      <c r="A89" s="369" t="s">
        <v>580</v>
      </c>
      <c r="B89" s="370">
        <f t="shared" si="22"/>
        <v>13200</v>
      </c>
      <c r="C89" s="371">
        <v>13200</v>
      </c>
      <c r="D89" s="371"/>
      <c r="E89" s="371"/>
      <c r="F89" s="371">
        <v>13200</v>
      </c>
      <c r="G89" s="371"/>
      <c r="H89" s="371"/>
      <c r="I89" s="371"/>
      <c r="J89" s="371"/>
      <c r="K89" s="371"/>
      <c r="L89" s="371"/>
      <c r="M89" s="371"/>
      <c r="N89" s="371"/>
      <c r="O89" s="371"/>
      <c r="P89" s="371"/>
      <c r="Q89" s="371"/>
      <c r="R89" s="371">
        <f t="shared" si="23"/>
        <v>13200</v>
      </c>
      <c r="S89" s="371">
        <f>R89</f>
        <v>13200</v>
      </c>
      <c r="T89" s="371"/>
      <c r="U89" s="367"/>
    </row>
    <row r="90" spans="1:21" s="368" customFormat="1">
      <c r="A90" s="380" t="s">
        <v>1454</v>
      </c>
      <c r="B90" s="370">
        <f t="shared" si="22"/>
        <v>25000</v>
      </c>
      <c r="C90" s="371">
        <v>25000</v>
      </c>
      <c r="D90" s="371"/>
      <c r="E90" s="371"/>
      <c r="F90" s="371">
        <v>25000</v>
      </c>
      <c r="G90" s="371"/>
      <c r="H90" s="371"/>
      <c r="I90" s="371"/>
      <c r="J90" s="371"/>
      <c r="K90" s="371"/>
      <c r="L90" s="371"/>
      <c r="M90" s="371"/>
      <c r="N90" s="371"/>
      <c r="O90" s="371"/>
      <c r="P90" s="371"/>
      <c r="Q90" s="371"/>
      <c r="R90" s="371">
        <f t="shared" si="23"/>
        <v>25000</v>
      </c>
      <c r="S90" s="371">
        <f>R90</f>
        <v>25000</v>
      </c>
      <c r="T90" s="371"/>
      <c r="U90" s="367"/>
    </row>
    <row r="91" spans="1:21" s="368" customFormat="1">
      <c r="A91" s="380" t="s">
        <v>1968</v>
      </c>
      <c r="B91" s="370">
        <f t="shared" si="22"/>
        <v>8500</v>
      </c>
      <c r="C91" s="371">
        <v>8500</v>
      </c>
      <c r="D91" s="371"/>
      <c r="E91" s="371"/>
      <c r="F91" s="371">
        <v>8500</v>
      </c>
      <c r="G91" s="371"/>
      <c r="H91" s="371"/>
      <c r="I91" s="371"/>
      <c r="J91" s="371"/>
      <c r="K91" s="371"/>
      <c r="L91" s="371"/>
      <c r="M91" s="371"/>
      <c r="N91" s="371"/>
      <c r="O91" s="371"/>
      <c r="P91" s="371"/>
      <c r="Q91" s="371"/>
      <c r="R91" s="371">
        <f t="shared" si="23"/>
        <v>8500</v>
      </c>
      <c r="S91" s="371">
        <f>R91</f>
        <v>8500</v>
      </c>
      <c r="T91" s="371"/>
      <c r="U91" s="367"/>
    </row>
    <row r="92" spans="1:21" s="368" customFormat="1">
      <c r="A92" s="376" t="s">
        <v>2439</v>
      </c>
      <c r="B92" s="370">
        <f t="shared" si="22"/>
        <v>90750</v>
      </c>
      <c r="C92" s="371">
        <v>90750</v>
      </c>
      <c r="D92" s="371"/>
      <c r="E92" s="371"/>
      <c r="F92" s="371">
        <v>90750</v>
      </c>
      <c r="G92" s="371"/>
      <c r="H92" s="371"/>
      <c r="I92" s="371"/>
      <c r="J92" s="371"/>
      <c r="K92" s="371"/>
      <c r="L92" s="371"/>
      <c r="M92" s="371"/>
      <c r="N92" s="371"/>
      <c r="O92" s="371"/>
      <c r="P92" s="371"/>
      <c r="Q92" s="371"/>
      <c r="R92" s="371">
        <f t="shared" si="23"/>
        <v>90750</v>
      </c>
      <c r="S92" s="371"/>
      <c r="T92" s="371"/>
      <c r="U92" s="367"/>
    </row>
    <row r="93" spans="1:21" s="368" customFormat="1">
      <c r="A93" s="376" t="s">
        <v>2440</v>
      </c>
      <c r="B93" s="370">
        <f t="shared" si="22"/>
        <v>96266</v>
      </c>
      <c r="C93" s="371">
        <v>96266</v>
      </c>
      <c r="D93" s="371"/>
      <c r="E93" s="371"/>
      <c r="F93" s="371">
        <v>96266</v>
      </c>
      <c r="G93" s="371"/>
      <c r="H93" s="371"/>
      <c r="I93" s="371"/>
      <c r="J93" s="371"/>
      <c r="K93" s="371"/>
      <c r="L93" s="371"/>
      <c r="M93" s="371"/>
      <c r="N93" s="371"/>
      <c r="O93" s="371"/>
      <c r="P93" s="371"/>
      <c r="Q93" s="371"/>
      <c r="R93" s="371">
        <f t="shared" si="23"/>
        <v>96266</v>
      </c>
      <c r="S93" s="371">
        <f>R93</f>
        <v>96266</v>
      </c>
      <c r="T93" s="371"/>
      <c r="U93" s="367"/>
    </row>
    <row r="94" spans="1:21" s="368" customFormat="1">
      <c r="A94" s="376" t="s">
        <v>2441</v>
      </c>
      <c r="B94" s="370">
        <f>SUM(C94+D94)</f>
        <v>128600</v>
      </c>
      <c r="C94" s="371">
        <f>108800+19800</f>
        <v>128600</v>
      </c>
      <c r="D94" s="371"/>
      <c r="E94" s="371"/>
      <c r="F94" s="371">
        <v>128600</v>
      </c>
      <c r="G94" s="371"/>
      <c r="H94" s="371"/>
      <c r="I94" s="371"/>
      <c r="J94" s="371"/>
      <c r="K94" s="371"/>
      <c r="L94" s="371"/>
      <c r="M94" s="371"/>
      <c r="N94" s="371"/>
      <c r="O94" s="371"/>
      <c r="P94" s="371"/>
      <c r="Q94" s="371"/>
      <c r="R94" s="371">
        <f>SUM(E94:Q94)</f>
        <v>128600</v>
      </c>
      <c r="S94" s="371"/>
      <c r="T94" s="371"/>
      <c r="U94" s="367"/>
    </row>
    <row r="95" spans="1:21" s="368" customFormat="1">
      <c r="A95" s="373" t="s">
        <v>581</v>
      </c>
      <c r="B95" s="370">
        <f>SUM(C95:D95)</f>
        <v>1504737</v>
      </c>
      <c r="C95" s="370">
        <f t="shared" ref="C95:R95" si="24">SUM(C82:C94)</f>
        <v>1504737</v>
      </c>
      <c r="D95" s="370">
        <f t="shared" si="24"/>
        <v>0</v>
      </c>
      <c r="E95" s="370">
        <f t="shared" si="24"/>
        <v>0</v>
      </c>
      <c r="F95" s="370">
        <f t="shared" si="24"/>
        <v>1504737</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1504737</v>
      </c>
      <c r="S95" s="374">
        <f>SUM(S83:S86,S88:S94)</f>
        <v>1135387</v>
      </c>
      <c r="T95" s="370">
        <f>SUM(T83:T86,T88:T94)</f>
        <v>0</v>
      </c>
      <c r="U95" s="367"/>
    </row>
    <row r="96" spans="1:21" s="368" customFormat="1">
      <c r="A96" s="373" t="s">
        <v>582</v>
      </c>
      <c r="B96" s="370">
        <f>SUM(C96:D96)</f>
        <v>38024290</v>
      </c>
      <c r="C96" s="370">
        <f t="shared" ref="C96:R96" si="25">SUM(C62+C69+C76+C80+C95)</f>
        <v>38024290</v>
      </c>
      <c r="D96" s="370">
        <f t="shared" si="25"/>
        <v>0</v>
      </c>
      <c r="E96" s="370">
        <f t="shared" si="25"/>
        <v>23579936</v>
      </c>
      <c r="F96" s="370">
        <f t="shared" si="25"/>
        <v>7444354</v>
      </c>
      <c r="G96" s="370">
        <f t="shared" si="25"/>
        <v>7000000</v>
      </c>
      <c r="H96" s="370">
        <f t="shared" si="25"/>
        <v>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38024290</v>
      </c>
      <c r="S96" s="374">
        <f>SUM(+S62+S69+S80+S95)</f>
        <v>35149790</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26">SUM(C98+D98)</f>
        <v>2200000</v>
      </c>
      <c r="C98" s="371">
        <v>2200000</v>
      </c>
      <c r="D98" s="371"/>
      <c r="E98" s="371">
        <v>2000000</v>
      </c>
      <c r="F98" s="371"/>
      <c r="G98" s="371"/>
      <c r="H98" s="371">
        <v>200000</v>
      </c>
      <c r="I98" s="371"/>
      <c r="J98" s="371"/>
      <c r="K98" s="371"/>
      <c r="L98" s="371"/>
      <c r="M98" s="371"/>
      <c r="N98" s="371"/>
      <c r="O98" s="371"/>
      <c r="P98" s="371"/>
      <c r="Q98" s="371"/>
      <c r="R98" s="371">
        <f t="shared" ref="R98:R102" si="27">SUM(E98:Q98)</f>
        <v>2200000</v>
      </c>
      <c r="S98" s="371">
        <v>2200000</v>
      </c>
      <c r="T98" s="371"/>
      <c r="U98" s="367"/>
    </row>
    <row r="99" spans="1:21" s="368" customFormat="1">
      <c r="A99" s="369" t="s">
        <v>2252</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2" customHeight="1">
      <c r="A100" s="369" t="s">
        <v>585</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1373</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591</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586</v>
      </c>
      <c r="B103" s="370">
        <f>SUM(C103:D103)</f>
        <v>2200000</v>
      </c>
      <c r="C103" s="370">
        <f t="shared" ref="C103:T103" si="28">SUM(C98:C102)</f>
        <v>2200000</v>
      </c>
      <c r="D103" s="370">
        <f t="shared" si="28"/>
        <v>0</v>
      </c>
      <c r="E103" s="370">
        <f t="shared" si="28"/>
        <v>2000000</v>
      </c>
      <c r="F103" s="370">
        <f t="shared" si="28"/>
        <v>0</v>
      </c>
      <c r="G103" s="370">
        <f t="shared" si="28"/>
        <v>0</v>
      </c>
      <c r="H103" s="370">
        <f t="shared" si="28"/>
        <v>200000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1281</v>
      </c>
      <c r="B104" s="374">
        <f>SUM(C104:D104)</f>
        <v>40224290</v>
      </c>
      <c r="C104" s="374">
        <f t="shared" ref="C104:R104" si="29">SUM(C96+C103)</f>
        <v>40224290</v>
      </c>
      <c r="D104" s="374">
        <f t="shared" si="29"/>
        <v>0</v>
      </c>
      <c r="E104" s="374">
        <f t="shared" si="29"/>
        <v>25579936</v>
      </c>
      <c r="F104" s="374">
        <f t="shared" si="29"/>
        <v>7444354</v>
      </c>
      <c r="G104" s="374">
        <f t="shared" si="29"/>
        <v>7000000</v>
      </c>
      <c r="H104" s="374">
        <f t="shared" si="29"/>
        <v>200000</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40224290</v>
      </c>
      <c r="S104" s="374">
        <f>S96+S103</f>
        <v>37349790</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37349790</v>
      </c>
      <c r="T106" s="388">
        <f>T104+T105</f>
        <v>0</v>
      </c>
      <c r="U106" s="386"/>
    </row>
    <row r="107" spans="1:21" s="389" customFormat="1">
      <c r="A107" s="387" t="s">
        <v>1224</v>
      </c>
      <c r="B107" s="382"/>
      <c r="C107" s="382"/>
      <c r="D107" s="382"/>
      <c r="E107" s="654">
        <f>Application!AO643</f>
        <v>25579936</v>
      </c>
      <c r="F107" s="654">
        <f>Application!AO630</f>
        <v>7444354</v>
      </c>
      <c r="G107" s="654">
        <f>Application!AO631</f>
        <v>7000000</v>
      </c>
      <c r="H107" s="654">
        <f>Application!AO632</f>
        <v>200000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12" t="s">
        <v>1427</v>
      </c>
      <c r="E122" s="2212"/>
      <c r="F122" s="2212"/>
      <c r="U122" s="386"/>
    </row>
    <row r="123" spans="1:21" s="383" customFormat="1">
      <c r="A123" s="383" t="s">
        <v>1428</v>
      </c>
      <c r="B123" s="870"/>
      <c r="D123" s="2215" t="s">
        <v>1455</v>
      </c>
      <c r="E123" s="2216"/>
      <c r="F123" s="2216"/>
      <c r="G123" s="2216"/>
      <c r="H123" s="2216"/>
      <c r="I123" s="2216"/>
      <c r="J123" s="2216"/>
      <c r="K123" s="2216"/>
      <c r="L123" s="2216"/>
      <c r="M123" s="2216"/>
      <c r="N123" s="2216"/>
      <c r="O123" s="2216"/>
      <c r="P123" s="2216"/>
      <c r="Q123" s="2216"/>
      <c r="R123" s="2216"/>
      <c r="S123" s="2216"/>
      <c r="U123" s="386"/>
    </row>
    <row r="124" spans="1:21" s="383" customFormat="1" ht="12.75">
      <c r="A124" s="873" t="s">
        <v>1429</v>
      </c>
      <c r="B124" s="870"/>
      <c r="C124" s="873"/>
      <c r="D124" s="2216"/>
      <c r="E124" s="2216"/>
      <c r="F124" s="2216"/>
      <c r="G124" s="2216"/>
      <c r="H124" s="2216"/>
      <c r="I124" s="2216"/>
      <c r="J124" s="2216"/>
      <c r="K124" s="2216"/>
      <c r="L124" s="2216"/>
      <c r="M124" s="2216"/>
      <c r="N124" s="2216"/>
      <c r="O124" s="2216"/>
      <c r="P124" s="2216"/>
      <c r="Q124" s="2216"/>
      <c r="R124" s="2216"/>
      <c r="S124" s="2216"/>
      <c r="U124" s="386"/>
    </row>
    <row r="125" spans="1:21" s="383" customFormat="1" ht="12.75">
      <c r="A125" s="873" t="s">
        <v>1430</v>
      </c>
      <c r="B125" s="870"/>
      <c r="C125" s="873"/>
      <c r="D125" s="2216"/>
      <c r="E125" s="2216"/>
      <c r="F125" s="2216"/>
      <c r="G125" s="2216"/>
      <c r="H125" s="2216"/>
      <c r="I125" s="2216"/>
      <c r="J125" s="2216"/>
      <c r="K125" s="2216"/>
      <c r="L125" s="2216"/>
      <c r="M125" s="2216"/>
      <c r="N125" s="2216"/>
      <c r="O125" s="2216"/>
      <c r="P125" s="2216"/>
      <c r="Q125" s="2216"/>
      <c r="R125" s="2216"/>
      <c r="S125" s="2216"/>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09"/>
      <c r="E128" s="2209"/>
      <c r="F128" s="2209"/>
      <c r="G128" s="2209"/>
      <c r="H128" s="2209"/>
      <c r="I128" s="873"/>
      <c r="J128" s="2210"/>
      <c r="K128" s="2210"/>
      <c r="L128" s="873"/>
      <c r="M128" s="873"/>
      <c r="N128" s="873"/>
      <c r="O128" s="873"/>
      <c r="P128" s="873"/>
      <c r="Q128" s="873"/>
      <c r="R128" s="873"/>
      <c r="S128" s="873"/>
      <c r="U128" s="386"/>
    </row>
    <row r="129" spans="1:21" s="383" customFormat="1" ht="12.75">
      <c r="A129" s="873" t="s">
        <v>547</v>
      </c>
      <c r="B129" s="870"/>
      <c r="C129" s="873"/>
      <c r="D129" s="2211" t="s">
        <v>1434</v>
      </c>
      <c r="E129" s="2211"/>
      <c r="F129" s="2211"/>
      <c r="G129" s="2211"/>
      <c r="H129" s="2211"/>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792"/>
      <c r="E131" s="1792"/>
      <c r="F131" s="1792"/>
      <c r="G131" s="1792"/>
      <c r="H131" s="1792"/>
      <c r="I131" s="873"/>
      <c r="J131" s="1792"/>
      <c r="K131" s="1792"/>
      <c r="L131" s="1792"/>
      <c r="M131" s="1792"/>
      <c r="N131" s="873"/>
      <c r="O131" s="873"/>
      <c r="P131" s="873"/>
      <c r="Q131" s="873"/>
      <c r="R131" s="873"/>
      <c r="S131" s="873"/>
      <c r="U131" s="386"/>
    </row>
    <row r="132" spans="1:21" s="383" customFormat="1" ht="12.75">
      <c r="A132" s="875"/>
      <c r="B132" s="873"/>
      <c r="C132" s="873"/>
      <c r="D132" s="2217" t="s">
        <v>1437</v>
      </c>
      <c r="E132" s="2217"/>
      <c r="F132" s="2217"/>
      <c r="G132" s="2217"/>
      <c r="H132" s="2217"/>
      <c r="I132" s="873"/>
      <c r="J132" s="2217" t="s">
        <v>1438</v>
      </c>
      <c r="K132" s="2217"/>
      <c r="L132" s="2217"/>
      <c r="M132" s="221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18"/>
      <c r="B138" s="2219"/>
      <c r="C138" s="2219"/>
      <c r="D138" s="565"/>
      <c r="E138" s="2210"/>
      <c r="F138" s="2210"/>
      <c r="G138" s="873"/>
      <c r="H138" s="873"/>
      <c r="I138" s="873"/>
      <c r="J138" s="873"/>
      <c r="K138" s="873"/>
      <c r="L138" s="873"/>
      <c r="M138" s="873"/>
      <c r="N138" s="873"/>
      <c r="O138" s="873"/>
      <c r="P138" s="873"/>
      <c r="Q138" s="873"/>
      <c r="R138" s="873"/>
      <c r="S138" s="873"/>
    </row>
    <row r="139" spans="1:21" ht="12" customHeight="1">
      <c r="A139" s="2213" t="s">
        <v>1441</v>
      </c>
      <c r="B139" s="2214"/>
      <c r="C139" s="2214"/>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zoomScaleNormal="100" zoomScaleSheetLayoutView="100" workbookViewId="0">
      <selection activeCell="C4" sqref="C4"/>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20" t="s">
        <v>2062</v>
      </c>
      <c r="B1" s="2221"/>
      <c r="C1" s="2221"/>
      <c r="D1" s="2221"/>
      <c r="E1" s="2221"/>
      <c r="F1" s="2221"/>
      <c r="G1" s="2221"/>
      <c r="H1" s="2221"/>
      <c r="I1" s="2221"/>
      <c r="J1" s="2222"/>
      <c r="K1" s="913"/>
    </row>
    <row r="2" spans="1:11" s="932" customFormat="1" ht="72">
      <c r="A2" s="930"/>
      <c r="B2" s="362" t="s">
        <v>1507</v>
      </c>
      <c r="C2" s="362" t="s">
        <v>2063</v>
      </c>
      <c r="D2" s="432" t="s">
        <v>2064</v>
      </c>
      <c r="E2" s="362" t="s">
        <v>1511</v>
      </c>
      <c r="F2" s="362" t="s">
        <v>2065</v>
      </c>
      <c r="G2" s="362" t="s">
        <v>2066</v>
      </c>
      <c r="H2" s="362" t="s">
        <v>1510</v>
      </c>
      <c r="I2" s="362" t="s">
        <v>2067</v>
      </c>
      <c r="J2" s="1087" t="s">
        <v>2068</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990000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768</v>
      </c>
      <c r="B8" s="919">
        <f>'Sources and Uses Budget'!C8</f>
        <v>990000</v>
      </c>
      <c r="C8" s="919">
        <f>SUM(C4:C7)</f>
        <v>0</v>
      </c>
      <c r="D8" s="919">
        <f>SUM(D4:D7)</f>
        <v>0</v>
      </c>
      <c r="E8" s="921"/>
      <c r="F8" s="921"/>
      <c r="G8" s="921"/>
      <c r="H8" s="921"/>
      <c r="I8" s="921"/>
      <c r="J8" s="921"/>
      <c r="K8" s="914"/>
    </row>
    <row r="9" spans="1:11" s="383" customFormat="1">
      <c r="A9" s="369" t="s">
        <v>1940</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644</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990000</v>
      </c>
      <c r="C12" s="919">
        <f>SUM(C8+C11)</f>
        <v>0</v>
      </c>
      <c r="D12" s="919">
        <f>SUM(D8+D11)</f>
        <v>0</v>
      </c>
      <c r="E12" s="921"/>
      <c r="F12" s="921"/>
      <c r="G12" s="921"/>
      <c r="H12" s="921"/>
      <c r="I12" s="921"/>
      <c r="J12" s="921"/>
      <c r="K12" s="914"/>
    </row>
    <row r="13" spans="1:11" s="383" customFormat="1">
      <c r="A13" s="721" t="s">
        <v>1227</v>
      </c>
      <c r="B13" s="919">
        <f>'Sources and Uses Budget'!C13</f>
        <v>190000</v>
      </c>
      <c r="C13" s="920"/>
      <c r="D13" s="920"/>
      <c r="E13" s="919">
        <f>'Sources and Uses Budget'!S13</f>
        <v>0</v>
      </c>
      <c r="F13" s="920"/>
      <c r="G13" s="920"/>
      <c r="H13" s="919">
        <f>'Sources and Uses Budget'!T13</f>
        <v>0</v>
      </c>
      <c r="I13" s="920"/>
      <c r="J13" s="920"/>
      <c r="K13" s="914"/>
    </row>
    <row r="14" spans="1:11" s="383" customFormat="1" ht="24">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850000</v>
      </c>
      <c r="C28" s="920"/>
      <c r="D28" s="920"/>
      <c r="E28" s="919">
        <f>'Sources and Uses Budget'!S29</f>
        <v>850000</v>
      </c>
      <c r="F28" s="920"/>
      <c r="G28" s="920"/>
      <c r="H28" s="919">
        <f>'Sources and Uses Budget'!T29</f>
        <v>0</v>
      </c>
      <c r="I28" s="920"/>
      <c r="J28" s="920"/>
      <c r="K28" s="914"/>
    </row>
    <row r="29" spans="1:11" s="383" customFormat="1">
      <c r="A29" s="369" t="s">
        <v>1013</v>
      </c>
      <c r="B29" s="919">
        <f>'Sources and Uses Budget'!C30</f>
        <v>24750000</v>
      </c>
      <c r="C29" s="920"/>
      <c r="D29" s="920"/>
      <c r="E29" s="919">
        <f>'Sources and Uses Budget'!S30</f>
        <v>24750000</v>
      </c>
      <c r="F29" s="920"/>
      <c r="G29" s="920"/>
      <c r="H29" s="919">
        <f>'Sources and Uses Budget'!T30</f>
        <v>0</v>
      </c>
      <c r="I29" s="920"/>
      <c r="J29" s="920"/>
      <c r="K29" s="914"/>
    </row>
    <row r="30" spans="1:11" s="383" customFormat="1">
      <c r="A30" s="369" t="s">
        <v>1014</v>
      </c>
      <c r="B30" s="919">
        <f>'Sources and Uses Budget'!C31</f>
        <v>1200000</v>
      </c>
      <c r="C30" s="920"/>
      <c r="D30" s="920"/>
      <c r="E30" s="919">
        <f>'Sources and Uses Budget'!S31</f>
        <v>1200000</v>
      </c>
      <c r="F30" s="920"/>
      <c r="G30" s="920"/>
      <c r="H30" s="919">
        <f>'Sources and Uses Budget'!T31</f>
        <v>0</v>
      </c>
      <c r="I30" s="920"/>
      <c r="J30" s="920"/>
      <c r="K30" s="914"/>
    </row>
    <row r="31" spans="1:11" s="383" customFormat="1">
      <c r="A31" s="369" t="s">
        <v>1015</v>
      </c>
      <c r="B31" s="919">
        <f>'Sources and Uses Budget'!C32</f>
        <v>1000000</v>
      </c>
      <c r="C31" s="920"/>
      <c r="D31" s="920"/>
      <c r="E31" s="919">
        <f>'Sources and Uses Budget'!S32</f>
        <v>1000000</v>
      </c>
      <c r="F31" s="920"/>
      <c r="G31" s="920"/>
      <c r="H31" s="919">
        <f>'Sources and Uses Budget'!T32</f>
        <v>0</v>
      </c>
      <c r="I31" s="920"/>
      <c r="J31" s="920"/>
      <c r="K31" s="914"/>
    </row>
    <row r="32" spans="1:11" s="383" customFormat="1">
      <c r="A32" s="369" t="s">
        <v>1016</v>
      </c>
      <c r="B32" s="919">
        <f>'Sources and Uses Budget'!C33</f>
        <v>1000000</v>
      </c>
      <c r="C32" s="920"/>
      <c r="D32" s="920"/>
      <c r="E32" s="919">
        <f>'Sources and Uses Budget'!S33</f>
        <v>1000000</v>
      </c>
      <c r="F32" s="920"/>
      <c r="G32" s="920"/>
      <c r="H32" s="919">
        <f>'Sources and Uses Budget'!T33</f>
        <v>0</v>
      </c>
      <c r="I32" s="920"/>
      <c r="J32" s="920"/>
      <c r="K32" s="914"/>
    </row>
    <row r="33" spans="1:11" s="383" customFormat="1">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1018</v>
      </c>
      <c r="B34" s="919">
        <f>'Sources and Uses Budget'!C35</f>
        <v>200000</v>
      </c>
      <c r="C34" s="920"/>
      <c r="D34" s="920"/>
      <c r="E34" s="919">
        <f>'Sources and Uses Budget'!S35</f>
        <v>200000</v>
      </c>
      <c r="F34" s="920"/>
      <c r="G34" s="920"/>
      <c r="H34" s="919">
        <f>'Sources and Uses Budget'!T35</f>
        <v>0</v>
      </c>
      <c r="I34" s="920"/>
      <c r="J34" s="920"/>
      <c r="K34" s="914"/>
    </row>
    <row r="35" spans="1:11" s="383" customFormat="1">
      <c r="A35" s="722" t="str">
        <f>'Sources and Uses Budget'!$A37</f>
        <v>Other: site security</v>
      </c>
      <c r="B35" s="919">
        <f>'Sources and Uses Budget'!C37</f>
        <v>50000</v>
      </c>
      <c r="C35" s="920"/>
      <c r="D35" s="920"/>
      <c r="E35" s="919">
        <f>'Sources and Uses Budget'!S37</f>
        <v>50000</v>
      </c>
      <c r="F35" s="920"/>
      <c r="G35" s="920"/>
      <c r="H35" s="919">
        <f>'Sources and Uses Budget'!T37</f>
        <v>0</v>
      </c>
      <c r="I35" s="920"/>
      <c r="J35" s="920"/>
      <c r="K35" s="914"/>
    </row>
    <row r="36" spans="1:11" s="383" customFormat="1">
      <c r="A36" s="912" t="s">
        <v>1021</v>
      </c>
      <c r="B36" s="919">
        <f>'Sources and Uses Budget'!C38</f>
        <v>29300000</v>
      </c>
      <c r="C36" s="919">
        <f>SUM(C28:C35)</f>
        <v>0</v>
      </c>
      <c r="D36" s="919">
        <f>SUM(D28:D35)</f>
        <v>0</v>
      </c>
      <c r="E36" s="919">
        <f>'Sources and Uses Budget'!S38</f>
        <v>29300000</v>
      </c>
      <c r="F36" s="922">
        <f>SUM(F28:F35)</f>
        <v>0</v>
      </c>
      <c r="G36" s="922">
        <f>SUM(G28:G35)</f>
        <v>0</v>
      </c>
      <c r="H36" s="919">
        <f>'Sources and Uses Budget'!T38</f>
        <v>0</v>
      </c>
      <c r="I36" s="922">
        <f>SUM(I28:I35)</f>
        <v>0</v>
      </c>
      <c r="J36" s="922">
        <f>SUM(J28:J35)</f>
        <v>0</v>
      </c>
      <c r="K36" s="914"/>
    </row>
    <row r="37" spans="1:11" s="383" customFormat="1">
      <c r="A37" s="365" t="s">
        <v>1022</v>
      </c>
      <c r="B37" s="918"/>
      <c r="C37" s="918"/>
      <c r="D37" s="918"/>
      <c r="E37" s="918"/>
      <c r="F37" s="918"/>
      <c r="G37" s="918"/>
      <c r="H37" s="918"/>
      <c r="I37" s="918"/>
      <c r="J37" s="918"/>
      <c r="K37" s="914"/>
    </row>
    <row r="38" spans="1:11" s="383" customFormat="1">
      <c r="A38" s="369" t="s">
        <v>1023</v>
      </c>
      <c r="B38" s="919">
        <f>'Sources and Uses Budget'!C40</f>
        <v>941140</v>
      </c>
      <c r="C38" s="920"/>
      <c r="D38" s="920"/>
      <c r="E38" s="919">
        <f>'Sources and Uses Budget'!S40</f>
        <v>941140</v>
      </c>
      <c r="F38" s="920"/>
      <c r="G38" s="920"/>
      <c r="H38" s="919">
        <f>'Sources and Uses Budget'!T40</f>
        <v>0</v>
      </c>
      <c r="I38" s="920"/>
      <c r="J38" s="920"/>
      <c r="K38" s="914"/>
    </row>
    <row r="39" spans="1:11" s="383" customFormat="1">
      <c r="A39" s="369" t="s">
        <v>1024</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1025</v>
      </c>
      <c r="B40" s="919">
        <f>'Sources and Uses Budget'!C42</f>
        <v>941140</v>
      </c>
      <c r="C40" s="919">
        <f>SUM(C37:C39)</f>
        <v>0</v>
      </c>
      <c r="D40" s="919">
        <f>SUM(D37:D39)</f>
        <v>0</v>
      </c>
      <c r="E40" s="919">
        <f>'Sources and Uses Budget'!S42</f>
        <v>941140</v>
      </c>
      <c r="F40" s="922">
        <f>SUM(F38:F39)</f>
        <v>0</v>
      </c>
      <c r="G40" s="922">
        <f>SUM(G38:G39)</f>
        <v>0</v>
      </c>
      <c r="H40" s="919">
        <f>'Sources and Uses Budget'!T42</f>
        <v>0</v>
      </c>
      <c r="I40" s="922">
        <f>SUM(I38:I39)</f>
        <v>0</v>
      </c>
      <c r="J40" s="922">
        <f>SUM(J38:J39)</f>
        <v>0</v>
      </c>
      <c r="K40" s="914"/>
    </row>
    <row r="41" spans="1:11" s="383" customFormat="1">
      <c r="A41" s="373" t="s">
        <v>1026</v>
      </c>
      <c r="B41" s="919">
        <f>'Sources and Uses Budget'!C43</f>
        <v>360350</v>
      </c>
      <c r="C41" s="920"/>
      <c r="D41" s="920"/>
      <c r="E41" s="919">
        <f>'Sources and Uses Budget'!S43</f>
        <v>360350</v>
      </c>
      <c r="F41" s="920"/>
      <c r="G41" s="920"/>
      <c r="H41" s="919">
        <f>'Sources and Uses Budget'!T43</f>
        <v>0</v>
      </c>
      <c r="I41" s="920"/>
      <c r="J41" s="920"/>
      <c r="K41" s="914"/>
    </row>
    <row r="42" spans="1:11" s="383" customFormat="1">
      <c r="A42" s="365" t="s">
        <v>1027</v>
      </c>
      <c r="B42" s="918"/>
      <c r="C42" s="918"/>
      <c r="D42" s="918"/>
      <c r="E42" s="918"/>
      <c r="F42" s="918"/>
      <c r="G42" s="918"/>
      <c r="H42" s="918"/>
      <c r="I42" s="918"/>
      <c r="J42" s="918"/>
      <c r="K42" s="914"/>
    </row>
    <row r="43" spans="1:11" s="383" customFormat="1">
      <c r="A43" s="369" t="s">
        <v>1028</v>
      </c>
      <c r="B43" s="919">
        <f>'Sources and Uses Budget'!C45</f>
        <v>567700</v>
      </c>
      <c r="C43" s="920"/>
      <c r="D43" s="920"/>
      <c r="E43" s="919">
        <f>'Sources and Uses Budget'!S45</f>
        <v>567700</v>
      </c>
      <c r="F43" s="920"/>
      <c r="G43" s="920"/>
      <c r="H43" s="919">
        <f>'Sources and Uses Budget'!T45</f>
        <v>0</v>
      </c>
      <c r="I43" s="920"/>
      <c r="J43" s="920"/>
      <c r="K43" s="914"/>
    </row>
    <row r="44" spans="1:11" s="383" customFormat="1">
      <c r="A44" s="369" t="s">
        <v>1029</v>
      </c>
      <c r="B44" s="919">
        <f>'Sources and Uses Budget'!C46</f>
        <v>226000</v>
      </c>
      <c r="C44" s="920"/>
      <c r="D44" s="920"/>
      <c r="E44" s="919">
        <f>'Sources and Uses Budget'!S46</f>
        <v>226000</v>
      </c>
      <c r="F44" s="920"/>
      <c r="G44" s="920"/>
      <c r="H44" s="919">
        <f>'Sources and Uses Budget'!T46</f>
        <v>0</v>
      </c>
      <c r="I44" s="920"/>
      <c r="J44" s="920"/>
      <c r="K44" s="914"/>
    </row>
    <row r="45" spans="1:11" s="383" customFormat="1" ht="12" customHeight="1">
      <c r="A45" s="369" t="s">
        <v>1030</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1031</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1034</v>
      </c>
      <c r="B47" s="919">
        <f>'Sources and Uses Budget'!C49</f>
        <v>60000</v>
      </c>
      <c r="C47" s="920"/>
      <c r="D47" s="920"/>
      <c r="E47" s="919">
        <f>'Sources and Uses Budget'!S49</f>
        <v>60000</v>
      </c>
      <c r="F47" s="920"/>
      <c r="G47" s="920"/>
      <c r="H47" s="919">
        <f>'Sources and Uses Budget'!T49</f>
        <v>0</v>
      </c>
      <c r="I47" s="920"/>
      <c r="J47" s="920"/>
      <c r="K47" s="914"/>
    </row>
    <row r="48" spans="1:11" s="383" customFormat="1">
      <c r="A48" s="369" t="s">
        <v>1032</v>
      </c>
      <c r="B48" s="919">
        <f>'Sources and Uses Budget'!C50</f>
        <v>55000</v>
      </c>
      <c r="C48" s="920"/>
      <c r="D48" s="920"/>
      <c r="E48" s="919">
        <f>'Sources and Uses Budget'!S50</f>
        <v>55000</v>
      </c>
      <c r="F48" s="920"/>
      <c r="G48" s="920"/>
      <c r="H48" s="919">
        <f>'Sources and Uses Budget'!T50</f>
        <v>0</v>
      </c>
      <c r="I48" s="920"/>
      <c r="J48" s="920"/>
      <c r="K48" s="914"/>
    </row>
    <row r="49" spans="1:11" s="383" customFormat="1">
      <c r="A49" s="369" t="s">
        <v>1033</v>
      </c>
      <c r="B49" s="919">
        <f>'Sources and Uses Budget'!C51</f>
        <v>200000</v>
      </c>
      <c r="C49" s="920"/>
      <c r="D49" s="920"/>
      <c r="E49" s="919">
        <f>'Sources and Uses Budget'!S51</f>
        <v>200000</v>
      </c>
      <c r="F49" s="920"/>
      <c r="G49" s="920"/>
      <c r="H49" s="919">
        <f>'Sources and Uses Budget'!T51</f>
        <v>0</v>
      </c>
      <c r="I49" s="920"/>
      <c r="J49" s="920"/>
      <c r="K49" s="914"/>
    </row>
    <row r="50" spans="1:11" s="383" customFormat="1" ht="24">
      <c r="A50" s="722" t="str">
        <f>'Sources and Uses Budget'!$A52</f>
        <v>Other: Construction Inspection and Manager</v>
      </c>
      <c r="B50" s="919">
        <f>'Sources and Uses Budget'!C52</f>
        <v>228000</v>
      </c>
      <c r="C50" s="920"/>
      <c r="D50" s="920"/>
      <c r="E50" s="919">
        <f>'Sources and Uses Budget'!S52</f>
        <v>228000</v>
      </c>
      <c r="F50" s="920"/>
      <c r="G50" s="920"/>
      <c r="H50" s="919">
        <f>'Sources and Uses Budget'!T52</f>
        <v>0</v>
      </c>
      <c r="I50" s="920"/>
      <c r="J50" s="920"/>
      <c r="K50" s="914"/>
    </row>
    <row r="51" spans="1:11" s="911" customFormat="1">
      <c r="A51" s="373" t="s">
        <v>1035</v>
      </c>
      <c r="B51" s="919">
        <f>'Sources and Uses Budget'!C53</f>
        <v>1336700</v>
      </c>
      <c r="C51" s="922">
        <f>SUM(C43:C50)</f>
        <v>0</v>
      </c>
      <c r="D51" s="922">
        <f>SUM(D43:D50)</f>
        <v>0</v>
      </c>
      <c r="E51" s="919">
        <f>'Sources and Uses Budget'!S53</f>
        <v>1336700</v>
      </c>
      <c r="F51" s="922">
        <f>SUM(F43:F50)</f>
        <v>0</v>
      </c>
      <c r="G51" s="922">
        <f>SUM(G43:G50)</f>
        <v>0</v>
      </c>
      <c r="H51" s="919">
        <f>'Sources and Uses Budget'!T53</f>
        <v>0</v>
      </c>
      <c r="I51" s="922">
        <f>SUM(I43:I50)</f>
        <v>0</v>
      </c>
      <c r="J51" s="922">
        <f>SUM(J43:J50)</f>
        <v>0</v>
      </c>
      <c r="K51" s="915"/>
    </row>
    <row r="52" spans="1:11" s="383" customFormat="1">
      <c r="A52" s="365" t="s">
        <v>747</v>
      </c>
      <c r="B52" s="918"/>
      <c r="C52" s="918"/>
      <c r="D52" s="918"/>
      <c r="E52" s="918"/>
      <c r="F52" s="918"/>
      <c r="G52" s="918"/>
      <c r="H52" s="918"/>
      <c r="I52" s="918"/>
      <c r="J52" s="918"/>
      <c r="K52" s="914"/>
    </row>
    <row r="53" spans="1:11" s="383" customFormat="1">
      <c r="A53" s="369" t="s">
        <v>1036</v>
      </c>
      <c r="B53" s="919">
        <f>'Sources and Uses Budget'!C55</f>
        <v>80000</v>
      </c>
      <c r="C53" s="920"/>
      <c r="D53" s="920"/>
      <c r="E53" s="921"/>
      <c r="F53" s="921"/>
      <c r="G53" s="921"/>
      <c r="H53" s="921"/>
      <c r="I53" s="921"/>
      <c r="J53" s="921"/>
      <c r="K53" s="914"/>
    </row>
    <row r="54" spans="1:11" s="383" customFormat="1" ht="12" customHeight="1">
      <c r="A54" s="369" t="s">
        <v>1030</v>
      </c>
      <c r="B54" s="919">
        <f>'Sources and Uses Budget'!C56</f>
        <v>0</v>
      </c>
      <c r="C54" s="920"/>
      <c r="D54" s="920"/>
      <c r="E54" s="921"/>
      <c r="F54" s="921"/>
      <c r="G54" s="921"/>
      <c r="H54" s="921"/>
      <c r="I54" s="921"/>
      <c r="J54" s="921"/>
      <c r="K54" s="914"/>
    </row>
    <row r="55" spans="1:11" s="383" customFormat="1">
      <c r="A55" s="369" t="s">
        <v>1034</v>
      </c>
      <c r="B55" s="919">
        <f>'Sources and Uses Budget'!C57</f>
        <v>0</v>
      </c>
      <c r="C55" s="920"/>
      <c r="D55" s="920"/>
      <c r="E55" s="921"/>
      <c r="F55" s="921"/>
      <c r="G55" s="921"/>
      <c r="H55" s="921"/>
      <c r="I55" s="921"/>
      <c r="J55" s="921"/>
      <c r="K55" s="914"/>
    </row>
    <row r="56" spans="1:11" s="383" customFormat="1">
      <c r="A56" s="369" t="s">
        <v>1032</v>
      </c>
      <c r="B56" s="919">
        <f>'Sources and Uses Budget'!C58</f>
        <v>0</v>
      </c>
      <c r="C56" s="920"/>
      <c r="D56" s="920"/>
      <c r="E56" s="921"/>
      <c r="F56" s="921"/>
      <c r="G56" s="921"/>
      <c r="H56" s="921"/>
      <c r="I56" s="921"/>
      <c r="J56" s="921"/>
      <c r="K56" s="914"/>
    </row>
    <row r="57" spans="1:11" s="383" customFormat="1">
      <c r="A57" s="369" t="s">
        <v>1033</v>
      </c>
      <c r="B57" s="919">
        <f>'Sources and Uses Budget'!C59</f>
        <v>0</v>
      </c>
      <c r="C57" s="920"/>
      <c r="D57" s="920"/>
      <c r="E57" s="921"/>
      <c r="F57" s="921"/>
      <c r="G57" s="921"/>
      <c r="H57" s="921"/>
      <c r="I57" s="921"/>
      <c r="J57" s="921"/>
      <c r="K57" s="914"/>
    </row>
    <row r="58" spans="1:11" s="383" customFormat="1" ht="24">
      <c r="A58" s="722" t="str">
        <f>'Sources and Uses Budget'!$A60</f>
        <v>County perm fee and interest prior to conversion</v>
      </c>
      <c r="B58" s="919">
        <f>'Sources and Uses Budget'!C60</f>
        <v>883150</v>
      </c>
      <c r="C58" s="920"/>
      <c r="D58" s="920"/>
      <c r="E58" s="921"/>
      <c r="F58" s="921"/>
      <c r="G58" s="921"/>
      <c r="H58" s="921"/>
      <c r="I58" s="921"/>
      <c r="J58" s="921"/>
      <c r="K58" s="914"/>
    </row>
    <row r="59" spans="1:11" s="383" customFormat="1" ht="13.9" customHeight="1">
      <c r="A59" s="373" t="s">
        <v>548</v>
      </c>
      <c r="B59" s="919">
        <f>'Sources and Uses Budget'!C61</f>
        <v>963150</v>
      </c>
      <c r="C59" s="919">
        <f>SUM(C53:C58)</f>
        <v>0</v>
      </c>
      <c r="D59" s="919">
        <f>SUM(D53:D58)</f>
        <v>0</v>
      </c>
      <c r="E59" s="921"/>
      <c r="F59" s="921"/>
      <c r="G59" s="921"/>
      <c r="H59" s="921"/>
      <c r="I59" s="921"/>
      <c r="J59" s="921"/>
      <c r="K59" s="914"/>
    </row>
    <row r="60" spans="1:11" s="383" customFormat="1">
      <c r="A60" s="379" t="s">
        <v>549</v>
      </c>
      <c r="B60" s="919">
        <f>'Sources and Uses Budget'!C62</f>
        <v>34081340</v>
      </c>
      <c r="C60" s="919">
        <f>SUM(C8+C11+C13+C14+C15+C25+C26+C36+C40+C41+C51+C59)</f>
        <v>0</v>
      </c>
      <c r="D60" s="919">
        <f>SUM(D8+D11+D13+D14+D15+D25+D26+D36+D40+D41+D51+D59)</f>
        <v>0</v>
      </c>
      <c r="E60" s="919">
        <f>'Sources and Uses Budget'!S62</f>
        <v>31938190</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2247</v>
      </c>
      <c r="B61" s="918"/>
      <c r="C61" s="918"/>
      <c r="D61" s="918"/>
      <c r="E61" s="918"/>
      <c r="F61" s="918"/>
      <c r="G61" s="918"/>
      <c r="H61" s="918"/>
      <c r="I61" s="918"/>
      <c r="J61" s="918"/>
      <c r="K61" s="914"/>
    </row>
    <row r="62" spans="1:11" s="383" customFormat="1">
      <c r="A62" s="369" t="s">
        <v>311</v>
      </c>
      <c r="B62" s="919">
        <f>'Sources and Uses Budget'!C64</f>
        <v>80000</v>
      </c>
      <c r="C62" s="920"/>
      <c r="D62" s="920"/>
      <c r="E62" s="919">
        <f>'Sources and Uses Budget'!S64</f>
        <v>55000</v>
      </c>
      <c r="F62" s="920"/>
      <c r="G62" s="920"/>
      <c r="H62" s="919">
        <f>'Sources and Uses Budget'!T64</f>
        <v>0</v>
      </c>
      <c r="I62" s="920"/>
      <c r="J62" s="920"/>
      <c r="K62" s="914"/>
    </row>
    <row r="63" spans="1:11" s="1388" customFormat="1" ht="24">
      <c r="A63" s="369" t="s">
        <v>2248</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2249</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2250</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Borrower Legal</v>
      </c>
      <c r="B66" s="919">
        <f>'Sources and Uses Budget'!C68</f>
        <v>110000</v>
      </c>
      <c r="C66" s="920"/>
      <c r="D66" s="920"/>
      <c r="E66" s="919">
        <f>'Sources and Uses Budget'!S68</f>
        <v>55000</v>
      </c>
      <c r="F66" s="920"/>
      <c r="G66" s="920"/>
      <c r="H66" s="919">
        <f>'Sources and Uses Budget'!T68</f>
        <v>0</v>
      </c>
      <c r="I66" s="920"/>
      <c r="J66" s="920"/>
      <c r="K66" s="914"/>
    </row>
    <row r="67" spans="1:11" s="383" customFormat="1">
      <c r="A67" s="373" t="s">
        <v>2251</v>
      </c>
      <c r="B67" s="919">
        <f>'Sources and Uses Budget'!C69</f>
        <v>190000</v>
      </c>
      <c r="C67" s="919">
        <f>SUM(C61:C66)</f>
        <v>0</v>
      </c>
      <c r="D67" s="919">
        <f>SUM(D61:D66)</f>
        <v>0</v>
      </c>
      <c r="E67" s="919">
        <f>'Sources and Uses Budget'!S69</f>
        <v>110000</v>
      </c>
      <c r="F67" s="922">
        <f>SUM(F62:F66)</f>
        <v>0</v>
      </c>
      <c r="G67" s="922">
        <f>SUM(G62:G66)</f>
        <v>0</v>
      </c>
      <c r="H67" s="919">
        <f>'Sources and Uses Budget'!T69</f>
        <v>0</v>
      </c>
      <c r="I67" s="922">
        <f>SUM(I62:I66)</f>
        <v>0</v>
      </c>
      <c r="J67" s="922">
        <f>SUM(J62:J66)</f>
        <v>0</v>
      </c>
      <c r="K67" s="914"/>
    </row>
    <row r="68" spans="1:11" s="383" customFormat="1">
      <c r="A68" s="365" t="s">
        <v>312</v>
      </c>
      <c r="B68" s="918"/>
      <c r="C68" s="918"/>
      <c r="D68" s="918"/>
      <c r="E68" s="918"/>
      <c r="F68" s="918"/>
      <c r="G68" s="918"/>
      <c r="H68" s="918"/>
      <c r="I68" s="918"/>
      <c r="J68" s="918"/>
      <c r="K68" s="914"/>
    </row>
    <row r="69" spans="1:11" s="383" customFormat="1">
      <c r="A69" s="369" t="s">
        <v>313</v>
      </c>
      <c r="B69" s="919">
        <f>'Sources and Uses Budget'!C71</f>
        <v>0</v>
      </c>
      <c r="C69" s="920"/>
      <c r="D69" s="920"/>
      <c r="E69" s="921"/>
      <c r="F69" s="921"/>
      <c r="G69" s="921"/>
      <c r="H69" s="921"/>
      <c r="I69" s="921"/>
      <c r="J69" s="921"/>
      <c r="K69" s="914"/>
    </row>
    <row r="70" spans="1:11" s="383" customFormat="1">
      <c r="A70" s="369" t="s">
        <v>314</v>
      </c>
      <c r="B70" s="919">
        <f>'Sources and Uses Budget'!C72</f>
        <v>0</v>
      </c>
      <c r="C70" s="920"/>
      <c r="D70" s="920"/>
      <c r="E70" s="921"/>
      <c r="F70" s="921"/>
      <c r="G70" s="921"/>
      <c r="H70" s="921"/>
      <c r="I70" s="921"/>
      <c r="J70" s="921"/>
      <c r="K70" s="914"/>
    </row>
    <row r="71" spans="1:11" s="383" customFormat="1">
      <c r="A71" s="999" t="s">
        <v>1372</v>
      </c>
      <c r="B71" s="919">
        <f>'Sources and Uses Budget'!C73</f>
        <v>0</v>
      </c>
      <c r="C71" s="920"/>
      <c r="D71" s="920"/>
      <c r="E71" s="921"/>
      <c r="F71" s="921"/>
      <c r="G71" s="921"/>
      <c r="H71" s="921"/>
      <c r="I71" s="921"/>
      <c r="J71" s="921"/>
      <c r="K71" s="914"/>
    </row>
    <row r="72" spans="1:11" s="383" customFormat="1">
      <c r="A72" s="369" t="s">
        <v>315</v>
      </c>
      <c r="B72" s="919">
        <f>'Sources and Uses Budget'!C74</f>
        <v>282000</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316</v>
      </c>
      <c r="B74" s="919">
        <f>'Sources and Uses Budget'!C76</f>
        <v>282000</v>
      </c>
      <c r="C74" s="919">
        <f>SUM(C69:C73)</f>
        <v>0</v>
      </c>
      <c r="D74" s="919">
        <f>SUM(D69:D73)</f>
        <v>0</v>
      </c>
      <c r="E74" s="921"/>
      <c r="F74" s="921"/>
      <c r="G74" s="921"/>
      <c r="H74" s="921"/>
      <c r="I74" s="921"/>
      <c r="J74" s="921"/>
      <c r="K74" s="914"/>
    </row>
    <row r="75" spans="1:11" s="383" customFormat="1">
      <c r="A75" s="365" t="s">
        <v>1971</v>
      </c>
      <c r="B75" s="918"/>
      <c r="C75" s="918"/>
      <c r="D75" s="918"/>
      <c r="E75" s="918"/>
      <c r="F75" s="918"/>
      <c r="G75" s="918"/>
      <c r="H75" s="918"/>
      <c r="I75" s="918"/>
      <c r="J75" s="918"/>
      <c r="K75" s="914"/>
    </row>
    <row r="76" spans="1:11" s="383" customFormat="1">
      <c r="A76" s="369" t="s">
        <v>1972</v>
      </c>
      <c r="B76" s="919">
        <f>'Sources and Uses Budget'!C78</f>
        <v>1758000</v>
      </c>
      <c r="C76" s="920"/>
      <c r="D76" s="920"/>
      <c r="E76" s="919">
        <f>'Sources and Uses Budget'!S78</f>
        <v>1758000</v>
      </c>
      <c r="F76" s="920"/>
      <c r="G76" s="920"/>
      <c r="H76" s="919">
        <f>'Sources and Uses Budget'!T78</f>
        <v>0</v>
      </c>
      <c r="I76" s="920"/>
      <c r="J76" s="920"/>
      <c r="K76" s="914"/>
    </row>
    <row r="77" spans="1:11" s="1093" customFormat="1">
      <c r="A77" s="369" t="s">
        <v>596</v>
      </c>
      <c r="B77" s="919">
        <f>'Sources and Uses Budget'!C79</f>
        <v>208213</v>
      </c>
      <c r="C77" s="920"/>
      <c r="D77" s="920"/>
      <c r="E77" s="919">
        <f>'Sources and Uses Budget'!S79</f>
        <v>208213</v>
      </c>
      <c r="F77" s="920"/>
      <c r="G77" s="920"/>
      <c r="H77" s="919">
        <f>'Sources and Uses Budget'!T79</f>
        <v>0</v>
      </c>
      <c r="I77" s="920"/>
      <c r="J77" s="920"/>
      <c r="K77" s="914"/>
    </row>
    <row r="78" spans="1:11" s="383" customFormat="1">
      <c r="A78" s="373" t="s">
        <v>1970</v>
      </c>
      <c r="B78" s="919">
        <f>'Sources and Uses Budget'!C80</f>
        <v>1966213</v>
      </c>
      <c r="C78" s="1126">
        <f>SUM(C76:C77)</f>
        <v>0</v>
      </c>
      <c r="D78" s="1126">
        <f>SUM(D76:D77)</f>
        <v>0</v>
      </c>
      <c r="E78" s="919">
        <f>'Sources and Uses Budget'!S80</f>
        <v>1966213</v>
      </c>
      <c r="F78" s="1126">
        <f>SUM(F76:F77)</f>
        <v>0</v>
      </c>
      <c r="G78" s="1126">
        <f>SUM(G76:G77)</f>
        <v>0</v>
      </c>
      <c r="H78" s="919">
        <f>'Sources and Uses Budget'!T80</f>
        <v>0</v>
      </c>
      <c r="I78" s="1126">
        <f>SUM(I76:I77)</f>
        <v>0</v>
      </c>
      <c r="J78" s="1126">
        <f>SUM(J76:J77)</f>
        <v>0</v>
      </c>
      <c r="K78" s="914"/>
    </row>
    <row r="79" spans="1:11" s="383" customFormat="1">
      <c r="A79" s="365" t="s">
        <v>572</v>
      </c>
      <c r="B79" s="918"/>
      <c r="C79" s="918"/>
      <c r="D79" s="918"/>
      <c r="E79" s="918"/>
      <c r="F79" s="918"/>
      <c r="G79" s="918"/>
      <c r="H79" s="918"/>
      <c r="I79" s="918"/>
      <c r="J79" s="918"/>
      <c r="K79" s="914"/>
    </row>
    <row r="80" spans="1:11" s="383" customFormat="1" ht="13.9" customHeight="1">
      <c r="A80" s="369" t="s">
        <v>573</v>
      </c>
      <c r="B80" s="919">
        <f>'Sources and Uses Budget'!C82</f>
        <v>140000</v>
      </c>
      <c r="C80" s="920"/>
      <c r="D80" s="920"/>
      <c r="E80" s="921"/>
      <c r="F80" s="921"/>
      <c r="G80" s="921"/>
      <c r="H80" s="921"/>
      <c r="I80" s="921"/>
      <c r="J80" s="921"/>
      <c r="K80" s="914"/>
    </row>
    <row r="81" spans="1:11" s="383" customFormat="1">
      <c r="A81" s="369" t="s">
        <v>574</v>
      </c>
      <c r="B81" s="919">
        <f>'Sources and Uses Budget'!C83</f>
        <v>35000</v>
      </c>
      <c r="C81" s="920"/>
      <c r="D81" s="920"/>
      <c r="E81" s="919">
        <f>'Sources and Uses Budget'!S83</f>
        <v>35000</v>
      </c>
      <c r="F81" s="920"/>
      <c r="G81" s="920"/>
      <c r="H81" s="919">
        <f>'Sources and Uses Budget'!T83</f>
        <v>0</v>
      </c>
      <c r="I81" s="920"/>
      <c r="J81" s="920"/>
      <c r="K81" s="914"/>
    </row>
    <row r="82" spans="1:11" s="383" customFormat="1">
      <c r="A82" s="369" t="s">
        <v>575</v>
      </c>
      <c r="B82" s="919">
        <f>'Sources and Uses Budget'!C84</f>
        <v>359421</v>
      </c>
      <c r="C82" s="920"/>
      <c r="D82" s="920"/>
      <c r="E82" s="919">
        <f>'Sources and Uses Budget'!S84</f>
        <v>359421</v>
      </c>
      <c r="F82" s="920"/>
      <c r="G82" s="920"/>
      <c r="H82" s="919">
        <f>'Sources and Uses Budget'!T84</f>
        <v>0</v>
      </c>
      <c r="I82" s="920"/>
      <c r="J82" s="920"/>
      <c r="K82" s="914"/>
    </row>
    <row r="83" spans="1:11" s="383" customFormat="1">
      <c r="A83" s="369" t="s">
        <v>576</v>
      </c>
      <c r="B83" s="919">
        <f>'Sources and Uses Budget'!C85</f>
        <v>322000</v>
      </c>
      <c r="C83" s="920"/>
      <c r="D83" s="920"/>
      <c r="E83" s="919">
        <f>'Sources and Uses Budget'!S85</f>
        <v>322000</v>
      </c>
      <c r="F83" s="920"/>
      <c r="G83" s="920"/>
      <c r="H83" s="919">
        <f>'Sources and Uses Budget'!T85</f>
        <v>0</v>
      </c>
      <c r="I83" s="920"/>
      <c r="J83" s="920"/>
      <c r="K83" s="914"/>
    </row>
    <row r="84" spans="1:11" s="383" customFormat="1">
      <c r="A84" s="369" t="s">
        <v>577</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578</v>
      </c>
      <c r="B85" s="919">
        <f>'Sources and Uses Budget'!C87</f>
        <v>10000</v>
      </c>
      <c r="C85" s="920"/>
      <c r="D85" s="920"/>
      <c r="E85" s="921"/>
      <c r="F85" s="921"/>
      <c r="G85" s="921"/>
      <c r="H85" s="921"/>
      <c r="I85" s="921"/>
      <c r="J85" s="921"/>
      <c r="K85" s="914"/>
    </row>
    <row r="86" spans="1:11" s="383" customFormat="1">
      <c r="A86" s="369" t="s">
        <v>579</v>
      </c>
      <c r="B86" s="919">
        <f>'Sources and Uses Budget'!C88</f>
        <v>276000</v>
      </c>
      <c r="C86" s="920"/>
      <c r="D86" s="920"/>
      <c r="E86" s="919">
        <f>'Sources and Uses Budget'!S88</f>
        <v>276000</v>
      </c>
      <c r="F86" s="920"/>
      <c r="G86" s="920"/>
      <c r="H86" s="919">
        <f>'Sources and Uses Budget'!T88</f>
        <v>0</v>
      </c>
      <c r="I86" s="920"/>
      <c r="J86" s="920"/>
      <c r="K86" s="914"/>
    </row>
    <row r="87" spans="1:11" s="383" customFormat="1">
      <c r="A87" s="369" t="s">
        <v>580</v>
      </c>
      <c r="B87" s="919">
        <f>'Sources and Uses Budget'!C89</f>
        <v>13200</v>
      </c>
      <c r="C87" s="920"/>
      <c r="D87" s="920"/>
      <c r="E87" s="919">
        <f>'Sources and Uses Budget'!S89</f>
        <v>13200</v>
      </c>
      <c r="F87" s="920"/>
      <c r="G87" s="920"/>
      <c r="H87" s="919">
        <f>'Sources and Uses Budget'!T89</f>
        <v>0</v>
      </c>
      <c r="I87" s="920"/>
      <c r="J87" s="920"/>
      <c r="K87" s="914"/>
    </row>
    <row r="88" spans="1:11" s="383" customFormat="1">
      <c r="A88" s="722" t="s">
        <v>1454</v>
      </c>
      <c r="B88" s="919">
        <f>'Sources and Uses Budget'!C90</f>
        <v>25000</v>
      </c>
      <c r="C88" s="920"/>
      <c r="D88" s="920"/>
      <c r="E88" s="919">
        <f>'Sources and Uses Budget'!S90</f>
        <v>25000</v>
      </c>
      <c r="F88" s="920"/>
      <c r="G88" s="920"/>
      <c r="H88" s="919">
        <f>'Sources and Uses Budget'!T90</f>
        <v>0</v>
      </c>
      <c r="I88" s="920"/>
      <c r="J88" s="920"/>
      <c r="K88" s="914"/>
    </row>
    <row r="89" spans="1:11" s="383" customFormat="1">
      <c r="A89" s="722" t="s">
        <v>1968</v>
      </c>
      <c r="B89" s="919">
        <f>'Sources and Uses Budget'!C91</f>
        <v>8500</v>
      </c>
      <c r="C89" s="920"/>
      <c r="D89" s="920"/>
      <c r="E89" s="919">
        <f>'Sources and Uses Budget'!S91</f>
        <v>8500</v>
      </c>
      <c r="F89" s="920"/>
      <c r="G89" s="920"/>
      <c r="H89" s="919">
        <f>'Sources and Uses Budget'!T91</f>
        <v>0</v>
      </c>
      <c r="I89" s="920"/>
      <c r="J89" s="920"/>
      <c r="K89" s="914"/>
    </row>
    <row r="90" spans="1:11" s="383" customFormat="1">
      <c r="A90" s="722" t="str">
        <f>'Sources and Uses Budget'!$A92</f>
        <v>Other: Covenant Monitoring Fee</v>
      </c>
      <c r="B90" s="919">
        <f>'Sources and Uses Budget'!C92</f>
        <v>90750</v>
      </c>
      <c r="C90" s="920"/>
      <c r="D90" s="920"/>
      <c r="E90" s="919">
        <f>'Sources and Uses Budget'!S92</f>
        <v>0</v>
      </c>
      <c r="F90" s="920"/>
      <c r="G90" s="920"/>
      <c r="H90" s="919">
        <f>'Sources and Uses Budget'!T92</f>
        <v>0</v>
      </c>
      <c r="I90" s="920"/>
      <c r="J90" s="920"/>
      <c r="K90" s="914"/>
    </row>
    <row r="91" spans="1:11" s="383" customFormat="1">
      <c r="A91" s="722" t="str">
        <f>'Sources and Uses Budget'!$A93</f>
        <v>Other: Utility Connection</v>
      </c>
      <c r="B91" s="919">
        <f>'Sources and Uses Budget'!C93</f>
        <v>96266</v>
      </c>
      <c r="C91" s="920"/>
      <c r="D91" s="920"/>
      <c r="E91" s="919">
        <f>'Sources and Uses Budget'!S93</f>
        <v>96266</v>
      </c>
      <c r="F91" s="920"/>
      <c r="G91" s="920"/>
      <c r="H91" s="919">
        <f>'Sources and Uses Budget'!T93</f>
        <v>0</v>
      </c>
      <c r="I91" s="920"/>
      <c r="J91" s="920"/>
      <c r="K91" s="914"/>
    </row>
    <row r="92" spans="1:11" s="383" customFormat="1">
      <c r="A92" s="722" t="str">
        <f>'Sources and Uses Budget'!$A94</f>
        <v>Other: Lease-up Fee</v>
      </c>
      <c r="B92" s="919">
        <f>'Sources and Uses Budget'!C94</f>
        <v>128600</v>
      </c>
      <c r="C92" s="920"/>
      <c r="D92" s="920"/>
      <c r="E92" s="919">
        <f>'Sources and Uses Budget'!S94</f>
        <v>0</v>
      </c>
      <c r="F92" s="920"/>
      <c r="G92" s="920"/>
      <c r="H92" s="919">
        <f>'Sources and Uses Budget'!T94</f>
        <v>0</v>
      </c>
      <c r="I92" s="920"/>
      <c r="J92" s="920"/>
      <c r="K92" s="914"/>
    </row>
    <row r="93" spans="1:11" s="383" customFormat="1">
      <c r="A93" s="373" t="s">
        <v>581</v>
      </c>
      <c r="B93" s="919">
        <f>'Sources and Uses Budget'!C95</f>
        <v>1504737</v>
      </c>
      <c r="C93" s="919">
        <f>SUM(C80:C92)</f>
        <v>0</v>
      </c>
      <c r="D93" s="919">
        <f>SUM(D80:D92)</f>
        <v>0</v>
      </c>
      <c r="E93" s="919">
        <f>'Sources and Uses Budget'!S95</f>
        <v>1135387</v>
      </c>
      <c r="F93" s="922">
        <f>SUM(F81:F84,F86:F92)</f>
        <v>0</v>
      </c>
      <c r="G93" s="922">
        <f>SUM(G81:G84,G86:G92)</f>
        <v>0</v>
      </c>
      <c r="H93" s="919">
        <f>'Sources and Uses Budget'!T95</f>
        <v>0</v>
      </c>
      <c r="I93" s="919">
        <f>SUM(I81:I84,I86:I92)</f>
        <v>0</v>
      </c>
      <c r="J93" s="919">
        <f>SUM(J81:J84,J86:J92)</f>
        <v>0</v>
      </c>
      <c r="K93" s="914"/>
    </row>
    <row r="94" spans="1:11" s="383" customFormat="1">
      <c r="A94" s="373" t="s">
        <v>1508</v>
      </c>
      <c r="B94" s="919">
        <f>'Sources and Uses Budget'!C96</f>
        <v>38024290</v>
      </c>
      <c r="C94" s="919">
        <f>SUM(C60+C67+C74+C78+C93)</f>
        <v>0</v>
      </c>
      <c r="D94" s="919">
        <f>SUM(D60+D67+D74+D78+D93)</f>
        <v>0</v>
      </c>
      <c r="E94" s="919">
        <f>'Sources and Uses Budget'!S96</f>
        <v>35149790</v>
      </c>
      <c r="F94" s="922">
        <f>SUM(+F60+F67+F78+F93)</f>
        <v>0</v>
      </c>
      <c r="G94" s="922">
        <f>SUM(+G60+G67+G78+G93)</f>
        <v>0</v>
      </c>
      <c r="H94" s="919">
        <f>'Sources and Uses Budget'!T96</f>
        <v>0</v>
      </c>
      <c r="I94" s="922">
        <f>SUM(I60+I67+I78+I93)</f>
        <v>0</v>
      </c>
      <c r="J94" s="922">
        <f>SUM(J60+J67+J78+J93)</f>
        <v>0</v>
      </c>
      <c r="K94" s="914"/>
    </row>
    <row r="95" spans="1:11" s="383" customFormat="1">
      <c r="A95" s="365" t="s">
        <v>583</v>
      </c>
      <c r="B95" s="918"/>
      <c r="C95" s="918"/>
      <c r="D95" s="918"/>
      <c r="E95" s="918"/>
      <c r="F95" s="918"/>
      <c r="G95" s="918"/>
      <c r="H95" s="918"/>
      <c r="I95" s="918"/>
      <c r="J95" s="918"/>
      <c r="K95" s="914"/>
    </row>
    <row r="96" spans="1:11" s="383" customFormat="1">
      <c r="A96" s="369" t="s">
        <v>584</v>
      </c>
      <c r="B96" s="919">
        <f>'Sources and Uses Budget'!C98</f>
        <v>2200000</v>
      </c>
      <c r="C96" s="920"/>
      <c r="D96" s="920"/>
      <c r="E96" s="919">
        <f>'Sources and Uses Budget'!S98</f>
        <v>2200000</v>
      </c>
      <c r="F96" s="920"/>
      <c r="G96" s="920"/>
      <c r="H96" s="919">
        <f>'Sources and Uses Budget'!T98</f>
        <v>0</v>
      </c>
      <c r="I96" s="920"/>
      <c r="J96" s="920"/>
      <c r="K96" s="914"/>
    </row>
    <row r="97" spans="1:11" s="383" customFormat="1">
      <c r="A97" s="369" t="s">
        <v>2252</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585</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1373</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586</v>
      </c>
      <c r="B101" s="919">
        <f>'Sources and Uses Budget'!C103</f>
        <v>2200000</v>
      </c>
      <c r="C101" s="919">
        <f>SUM(C96:C100)</f>
        <v>0</v>
      </c>
      <c r="D101" s="919">
        <f>SUM(D96:D100)</f>
        <v>0</v>
      </c>
      <c r="E101" s="919">
        <f>'Sources and Uses Budget'!S103</f>
        <v>2200000</v>
      </c>
      <c r="F101" s="922">
        <f>SUM(F96:F100)</f>
        <v>0</v>
      </c>
      <c r="G101" s="922">
        <f>SUM(G96:G100)</f>
        <v>0</v>
      </c>
      <c r="H101" s="919">
        <f>'Sources and Uses Budget'!T103</f>
        <v>0</v>
      </c>
      <c r="I101" s="922">
        <f>SUM(I96:I100)</f>
        <v>0</v>
      </c>
      <c r="J101" s="922">
        <f>SUM(J96:J100)</f>
        <v>0</v>
      </c>
      <c r="K101" s="914"/>
    </row>
    <row r="102" spans="1:11" s="383" customFormat="1">
      <c r="A102" s="373" t="s">
        <v>1509</v>
      </c>
      <c r="B102" s="919">
        <f>'Sources and Uses Budget'!C104</f>
        <v>40224290</v>
      </c>
      <c r="C102" s="922">
        <f>SUM(C94+C101)</f>
        <v>0</v>
      </c>
      <c r="D102" s="922">
        <f>SUM(D94+D101)</f>
        <v>0</v>
      </c>
      <c r="E102" s="919">
        <f>'Sources and Uses Budget'!S104</f>
        <v>37349790</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37349790</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28" zoomScale="120" zoomScaleNormal="120" zoomScaleSheetLayoutView="100" workbookViewId="0">
      <selection activeCell="AO75" sqref="AO75"/>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62" t="s">
        <v>1974</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t="s">
        <v>2073</v>
      </c>
      <c r="AA6" s="2"/>
    </row>
    <row r="7" spans="1:40" ht="13.7" customHeight="1">
      <c r="B7" s="9"/>
      <c r="C7" s="10"/>
      <c r="D7" s="10"/>
      <c r="E7" s="10"/>
      <c r="F7" s="10"/>
      <c r="G7" s="10"/>
      <c r="H7" s="10"/>
      <c r="I7" s="10"/>
      <c r="J7" s="10"/>
      <c r="K7" s="10"/>
      <c r="L7" s="10"/>
      <c r="M7" s="10"/>
      <c r="N7" s="10"/>
      <c r="O7" s="10"/>
      <c r="P7" s="10"/>
      <c r="Q7" s="10"/>
      <c r="R7" s="10"/>
      <c r="S7" s="10"/>
      <c r="T7" s="2242" t="str">
        <f>IF(T25=100%,'Sources and Basis Breakdown'!G2,'Sources and Basis Breakdown'!F2)</f>
        <v>70% PVC for New Const/
Rehabilitation
DDA/QCT
Building(s)</v>
      </c>
      <c r="U7" s="2242"/>
      <c r="V7" s="2242"/>
      <c r="W7" s="2242"/>
      <c r="X7" s="2242"/>
      <c r="Y7" s="2242" t="str">
        <f>IF(T25=100%," ",'Sources and Basis Breakdown'!G2)</f>
        <v>70% PVC for New Const/
Rehabilitation
NON-DDA/
NON-QCT Building(s)</v>
      </c>
      <c r="Z7" s="2242"/>
      <c r="AA7" s="2242"/>
      <c r="AB7" s="2242"/>
      <c r="AC7" s="2242"/>
      <c r="AD7" s="2242" t="str">
        <f>IF(T25=100%,'Sources and Basis Breakdown'!J2,'Sources and Basis Breakdown'!I2)</f>
        <v>30% PVC for Acquisition
DDA/QCT Building(s)</v>
      </c>
      <c r="AE7" s="2242"/>
      <c r="AF7" s="2242"/>
      <c r="AG7" s="2242"/>
      <c r="AH7" s="2242"/>
      <c r="AI7" s="2242" t="str">
        <f>IF(T25=100%," ",'Sources and Basis Breakdown'!J2)</f>
        <v>30% PVC for Acquisition
NON-DDA/
NON-QCT Building(s)</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39" t="s">
        <v>565</v>
      </c>
      <c r="C11" s="2240"/>
      <c r="D11" s="2240"/>
      <c r="E11" s="2240"/>
      <c r="F11" s="2240"/>
      <c r="G11" s="2240"/>
      <c r="H11" s="2240"/>
      <c r="I11" s="2240"/>
      <c r="J11" s="2240"/>
      <c r="K11" s="2240"/>
      <c r="L11" s="2240"/>
      <c r="M11" s="2240"/>
      <c r="N11" s="2240"/>
      <c r="O11" s="2240"/>
      <c r="P11" s="2240"/>
      <c r="Q11" s="2240"/>
      <c r="R11" s="2240"/>
      <c r="S11" s="2241"/>
      <c r="T11" s="2279">
        <f>IF('Sources and Basis Breakdown'!F104=0,'Sources and Basis Breakdown'!E104,'Sources and Basis Breakdown'!F104)</f>
        <v>37349790</v>
      </c>
      <c r="U11" s="2267"/>
      <c r="V11" s="2267"/>
      <c r="W11" s="2267"/>
      <c r="X11" s="2267"/>
      <c r="Y11" s="2266">
        <f>IF(Y7=" ",0,IF('Sources and Basis Breakdown'!G104+'Sources and Basis Breakdown'!F104='Sources and Basis Breakdown'!E104,'Sources and Basis Breakdown'!G104,0))</f>
        <v>0</v>
      </c>
      <c r="Z11" s="2267"/>
      <c r="AA11" s="2267"/>
      <c r="AB11" s="2267"/>
      <c r="AC11" s="2267"/>
      <c r="AD11" s="2267">
        <f>IF('Sources and Basis Breakdown'!I104=0,'Sources and Basis Breakdown'!H104,'Sources and Basis Breakdown'!I104)</f>
        <v>0</v>
      </c>
      <c r="AE11" s="2267"/>
      <c r="AF11" s="2267"/>
      <c r="AG11" s="2267"/>
      <c r="AH11" s="2267"/>
      <c r="AI11" s="2267">
        <f>IF(AI7=" ",0,IF('Sources and Basis Breakdown'!I104+'Sources and Basis Breakdown'!J104='Sources and Basis Breakdown'!H104,'Sources and Basis Breakdown'!J104,0))</f>
        <v>0</v>
      </c>
      <c r="AJ11" s="2267"/>
      <c r="AK11" s="2267"/>
      <c r="AL11" s="2267"/>
      <c r="AM11" s="2267"/>
    </row>
    <row r="12" spans="1:40" ht="12.75">
      <c r="B12" s="2272" t="s">
        <v>495</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1931</v>
      </c>
      <c r="D13" s="2276"/>
      <c r="E13" s="2276"/>
      <c r="F13" s="2276"/>
      <c r="G13" s="2276"/>
      <c r="H13" s="2276"/>
      <c r="I13" s="2276"/>
      <c r="J13" s="2276"/>
      <c r="K13" s="2276"/>
      <c r="L13" s="2276"/>
      <c r="M13" s="2276"/>
      <c r="N13" s="2276"/>
      <c r="O13" s="2276"/>
      <c r="P13" s="2276"/>
      <c r="Q13" s="2276"/>
      <c r="R13" s="2276"/>
      <c r="S13" s="2277"/>
      <c r="T13" s="2268"/>
      <c r="U13" s="2265"/>
      <c r="V13" s="2265"/>
      <c r="W13" s="2265"/>
      <c r="X13" s="2265"/>
      <c r="Y13" s="2268"/>
      <c r="Z13" s="2265"/>
      <c r="AA13" s="2265"/>
      <c r="AB13" s="2265"/>
      <c r="AC13" s="2265"/>
      <c r="AD13" s="2265"/>
      <c r="AE13" s="2265"/>
      <c r="AF13" s="2265"/>
      <c r="AG13" s="2265"/>
      <c r="AH13" s="2265"/>
      <c r="AI13" s="2265"/>
      <c r="AJ13" s="2265"/>
      <c r="AK13" s="2265"/>
      <c r="AL13" s="2265"/>
      <c r="AM13" s="2265"/>
    </row>
    <row r="14" spans="1:40" ht="12.75">
      <c r="B14" s="11"/>
      <c r="C14" s="2276" t="s">
        <v>839</v>
      </c>
      <c r="D14" s="2276"/>
      <c r="E14" s="2276"/>
      <c r="F14" s="2276"/>
      <c r="G14" s="2276"/>
      <c r="H14" s="2276"/>
      <c r="I14" s="2276"/>
      <c r="J14" s="2276"/>
      <c r="K14" s="2276"/>
      <c r="L14" s="2276"/>
      <c r="M14" s="2276"/>
      <c r="N14" s="2276"/>
      <c r="O14" s="2276"/>
      <c r="P14" s="2276"/>
      <c r="Q14" s="2276"/>
      <c r="R14" s="2276"/>
      <c r="S14" s="2277"/>
      <c r="T14" s="1714"/>
      <c r="U14" s="1733"/>
      <c r="V14" s="1733"/>
      <c r="W14" s="1733"/>
      <c r="X14" s="1733"/>
      <c r="Y14" s="1714"/>
      <c r="Z14" s="1733"/>
      <c r="AA14" s="1733"/>
      <c r="AB14" s="1733"/>
      <c r="AC14" s="1733"/>
      <c r="AD14" s="1733"/>
      <c r="AE14" s="1733"/>
      <c r="AF14" s="1733"/>
      <c r="AG14" s="1733"/>
      <c r="AH14" s="1733"/>
      <c r="AI14" s="1733"/>
      <c r="AJ14" s="1733"/>
      <c r="AK14" s="1733"/>
      <c r="AL14" s="1733"/>
      <c r="AM14" s="1733"/>
    </row>
    <row r="15" spans="1:40" ht="12.75">
      <c r="B15" s="11"/>
      <c r="C15" s="2276" t="s">
        <v>840</v>
      </c>
      <c r="D15" s="2276"/>
      <c r="E15" s="2276"/>
      <c r="F15" s="2276"/>
      <c r="G15" s="2276"/>
      <c r="H15" s="2276"/>
      <c r="I15" s="2276"/>
      <c r="J15" s="2276"/>
      <c r="K15" s="2276"/>
      <c r="L15" s="2276"/>
      <c r="M15" s="2276"/>
      <c r="N15" s="2276"/>
      <c r="O15" s="2276"/>
      <c r="P15" s="2276"/>
      <c r="Q15" s="2276"/>
      <c r="R15" s="2276"/>
      <c r="S15" s="2277"/>
      <c r="T15" s="1714"/>
      <c r="U15" s="1733"/>
      <c r="V15" s="1733"/>
      <c r="W15" s="1733"/>
      <c r="X15" s="1733"/>
      <c r="Y15" s="1714"/>
      <c r="Z15" s="1733"/>
      <c r="AA15" s="1733"/>
      <c r="AB15" s="1733"/>
      <c r="AC15" s="1733"/>
      <c r="AD15" s="1733"/>
      <c r="AE15" s="1733"/>
      <c r="AF15" s="1733"/>
      <c r="AG15" s="1733"/>
      <c r="AH15" s="1733"/>
      <c r="AI15" s="1733"/>
      <c r="AJ15" s="1733"/>
      <c r="AK15" s="1733"/>
      <c r="AL15" s="1733"/>
      <c r="AM15" s="1733"/>
    </row>
    <row r="16" spans="1:40" ht="12.75">
      <c r="B16" s="11"/>
      <c r="C16" s="2275" t="s">
        <v>1115</v>
      </c>
      <c r="D16" s="2275"/>
      <c r="E16" s="2275"/>
      <c r="F16" s="2275"/>
      <c r="G16" s="2275"/>
      <c r="H16" s="2275"/>
      <c r="I16" s="2275"/>
      <c r="J16" s="2275"/>
      <c r="K16" s="2275"/>
      <c r="L16" s="2275"/>
      <c r="M16" s="2275"/>
      <c r="N16" s="2275"/>
      <c r="O16" s="2275"/>
      <c r="P16" s="2275"/>
      <c r="Q16" s="2275"/>
      <c r="R16" s="2275"/>
      <c r="S16" s="2278"/>
      <c r="T16" s="1714"/>
      <c r="U16" s="1733"/>
      <c r="V16" s="1733"/>
      <c r="W16" s="1733"/>
      <c r="X16" s="1733"/>
      <c r="Y16" s="1714"/>
      <c r="Z16" s="1733"/>
      <c r="AA16" s="1733"/>
      <c r="AB16" s="1733"/>
      <c r="AC16" s="1733"/>
      <c r="AD16" s="1733"/>
      <c r="AE16" s="1733"/>
      <c r="AF16" s="1733"/>
      <c r="AG16" s="1733"/>
      <c r="AH16" s="1733"/>
      <c r="AI16" s="1733"/>
      <c r="AJ16" s="1733"/>
      <c r="AK16" s="1733"/>
      <c r="AL16" s="1733"/>
      <c r="AM16" s="1733"/>
    </row>
    <row r="17" spans="1:39" ht="12.75">
      <c r="B17" s="11"/>
      <c r="C17" s="2276" t="s">
        <v>841</v>
      </c>
      <c r="D17" s="2276"/>
      <c r="E17" s="2276"/>
      <c r="F17" s="2276"/>
      <c r="G17" s="2276"/>
      <c r="H17" s="2276"/>
      <c r="I17" s="2276"/>
      <c r="J17" s="2276"/>
      <c r="K17" s="2276"/>
      <c r="L17" s="2276"/>
      <c r="M17" s="2276"/>
      <c r="N17" s="2276"/>
      <c r="O17" s="2276"/>
      <c r="P17" s="2276"/>
      <c r="Q17" s="2276"/>
      <c r="R17" s="2276"/>
      <c r="S17" s="2277"/>
      <c r="T17" s="1714"/>
      <c r="U17" s="1733"/>
      <c r="V17" s="1733"/>
      <c r="W17" s="1733"/>
      <c r="X17" s="1733"/>
      <c r="Y17" s="1714"/>
      <c r="Z17" s="1733"/>
      <c r="AA17" s="1733"/>
      <c r="AB17" s="1733"/>
      <c r="AC17" s="1733"/>
      <c r="AD17" s="1733"/>
      <c r="AE17" s="1733"/>
      <c r="AF17" s="1733"/>
      <c r="AG17" s="1733"/>
      <c r="AH17" s="1733"/>
      <c r="AI17" s="1733"/>
      <c r="AJ17" s="1733"/>
      <c r="AK17" s="1733"/>
      <c r="AL17" s="1733"/>
      <c r="AM17" s="1733"/>
    </row>
    <row r="18" spans="1:39" ht="12.75">
      <c r="B18" s="929"/>
      <c r="C18" s="1973" t="s">
        <v>1347</v>
      </c>
      <c r="D18" s="1973"/>
      <c r="E18" s="1973"/>
      <c r="F18" s="1973"/>
      <c r="G18" s="1973"/>
      <c r="H18" s="1973"/>
      <c r="I18" s="1973"/>
      <c r="J18" s="1973"/>
      <c r="K18" s="1973"/>
      <c r="L18" s="1973"/>
      <c r="M18" s="1973"/>
      <c r="N18" s="1973"/>
      <c r="O18" s="1973"/>
      <c r="P18" s="1973"/>
      <c r="Q18" s="1973"/>
      <c r="R18" s="1973"/>
      <c r="S18" s="1974"/>
      <c r="T18" s="1712"/>
      <c r="U18" s="1713"/>
      <c r="V18" s="1713"/>
      <c r="W18" s="1713"/>
      <c r="X18" s="1714"/>
      <c r="Y18" s="1714"/>
      <c r="Z18" s="1733"/>
      <c r="AA18" s="1733"/>
      <c r="AB18" s="1733"/>
      <c r="AC18" s="1733"/>
      <c r="AD18" s="1733"/>
      <c r="AE18" s="1733"/>
      <c r="AF18" s="1733"/>
      <c r="AG18" s="1733"/>
      <c r="AH18" s="1733"/>
      <c r="AI18" s="1733"/>
      <c r="AJ18" s="1733"/>
      <c r="AK18" s="1733"/>
      <c r="AL18" s="1733"/>
      <c r="AM18" s="1733"/>
    </row>
    <row r="19" spans="1:39" ht="12.75">
      <c r="B19" s="768"/>
      <c r="C19" s="1973" t="s">
        <v>1347</v>
      </c>
      <c r="D19" s="1973"/>
      <c r="E19" s="1973"/>
      <c r="F19" s="1973"/>
      <c r="G19" s="1973"/>
      <c r="H19" s="1973"/>
      <c r="I19" s="1973"/>
      <c r="J19" s="1973"/>
      <c r="K19" s="1973"/>
      <c r="L19" s="1973"/>
      <c r="M19" s="1973"/>
      <c r="N19" s="1973"/>
      <c r="O19" s="1973"/>
      <c r="P19" s="1973"/>
      <c r="Q19" s="1973"/>
      <c r="R19" s="1973"/>
      <c r="S19" s="1974"/>
      <c r="T19" s="1714"/>
      <c r="U19" s="1733"/>
      <c r="V19" s="1733"/>
      <c r="W19" s="1733"/>
      <c r="X19" s="1733"/>
      <c r="Y19" s="1714"/>
      <c r="Z19" s="1733"/>
      <c r="AA19" s="1733"/>
      <c r="AB19" s="1733"/>
      <c r="AC19" s="1733"/>
      <c r="AD19" s="1733"/>
      <c r="AE19" s="1733"/>
      <c r="AF19" s="1733"/>
      <c r="AG19" s="1733"/>
      <c r="AH19" s="1733"/>
      <c r="AI19" s="1733"/>
      <c r="AJ19" s="1733"/>
      <c r="AK19" s="1733"/>
      <c r="AL19" s="1733"/>
      <c r="AM19" s="1733"/>
    </row>
    <row r="20" spans="1:39" ht="12.75">
      <c r="B20" s="2239" t="s">
        <v>842</v>
      </c>
      <c r="C20" s="2240"/>
      <c r="D20" s="2240"/>
      <c r="E20" s="2240"/>
      <c r="F20" s="2240"/>
      <c r="G20" s="2240"/>
      <c r="H20" s="2240"/>
      <c r="I20" s="2240"/>
      <c r="J20" s="2240"/>
      <c r="K20" s="2240"/>
      <c r="L20" s="2240"/>
      <c r="M20" s="2240"/>
      <c r="N20" s="2240"/>
      <c r="O20" s="2240"/>
      <c r="P20" s="2240"/>
      <c r="Q20" s="2240"/>
      <c r="R20" s="2240"/>
      <c r="S20" s="2241"/>
      <c r="T20" s="2234">
        <f>SUM(T13:X19)</f>
        <v>0</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39" t="s">
        <v>1930</v>
      </c>
      <c r="C21" s="2240"/>
      <c r="D21" s="2240"/>
      <c r="E21" s="2240"/>
      <c r="F21" s="2240"/>
      <c r="G21" s="2240"/>
      <c r="H21" s="2240"/>
      <c r="I21" s="2240"/>
      <c r="J21" s="2240"/>
      <c r="K21" s="2240"/>
      <c r="L21" s="2240"/>
      <c r="M21" s="2240"/>
      <c r="N21" s="2240"/>
      <c r="O21" s="2240"/>
      <c r="P21" s="2240"/>
      <c r="Q21" s="2240"/>
      <c r="R21" s="2240"/>
      <c r="S21" s="2241"/>
      <c r="T21" s="1714">
        <v>15982265</v>
      </c>
      <c r="U21" s="1733"/>
      <c r="V21" s="1733"/>
      <c r="W21" s="1733"/>
      <c r="X21" s="1733"/>
      <c r="Y21" s="1714"/>
      <c r="Z21" s="1733"/>
      <c r="AA21" s="1733"/>
      <c r="AB21" s="1733"/>
      <c r="AC21" s="1733"/>
      <c r="AD21" s="1733"/>
      <c r="AE21" s="1733"/>
      <c r="AF21" s="1733"/>
      <c r="AG21" s="1733"/>
      <c r="AH21" s="1733"/>
      <c r="AI21" s="1712"/>
      <c r="AJ21" s="1713"/>
      <c r="AK21" s="1713"/>
      <c r="AL21" s="1713"/>
      <c r="AM21" s="1714"/>
    </row>
    <row r="22" spans="1:39" ht="12.75">
      <c r="B22" s="2239" t="s">
        <v>843</v>
      </c>
      <c r="C22" s="2240"/>
      <c r="D22" s="2240"/>
      <c r="E22" s="2240"/>
      <c r="F22" s="2240"/>
      <c r="G22" s="2240"/>
      <c r="H22" s="2240"/>
      <c r="I22" s="2240"/>
      <c r="J22" s="2240"/>
      <c r="K22" s="2240"/>
      <c r="L22" s="2240"/>
      <c r="M22" s="2240"/>
      <c r="N22" s="2240"/>
      <c r="O22" s="2240"/>
      <c r="P22" s="2240"/>
      <c r="Q22" s="2240"/>
      <c r="R22" s="2240"/>
      <c r="S22" s="2241"/>
      <c r="T22" s="2280">
        <f>(T20+T21)*-1</f>
        <v>-15982265</v>
      </c>
      <c r="U22" s="2281"/>
      <c r="V22" s="2281"/>
      <c r="W22" s="2281"/>
      <c r="X22" s="2281"/>
      <c r="Y22" s="2280">
        <f>(Y20+Y21)*-1</f>
        <v>0</v>
      </c>
      <c r="Z22" s="2281"/>
      <c r="AA22" s="2281"/>
      <c r="AB22" s="2281"/>
      <c r="AC22" s="2281"/>
      <c r="AD22" s="2280">
        <f>(AD20+AD21)*-1</f>
        <v>0</v>
      </c>
      <c r="AE22" s="2281"/>
      <c r="AF22" s="2281"/>
      <c r="AG22" s="2281"/>
      <c r="AH22" s="2281"/>
      <c r="AI22" s="2289">
        <f>(AI20+AI21)*-1</f>
        <v>0</v>
      </c>
      <c r="AJ22" s="2290"/>
      <c r="AK22" s="2290"/>
      <c r="AL22" s="2290"/>
      <c r="AM22" s="2280"/>
    </row>
    <row r="23" spans="1:39" ht="12.75">
      <c r="A23" s="2"/>
      <c r="B23" s="2297" t="s">
        <v>2177</v>
      </c>
      <c r="C23" s="2298"/>
      <c r="D23" s="2298"/>
      <c r="E23" s="2298"/>
      <c r="F23" s="2298"/>
      <c r="G23" s="2298"/>
      <c r="H23" s="2298"/>
      <c r="I23" s="2298"/>
      <c r="J23" s="2298"/>
      <c r="K23" s="2298"/>
      <c r="L23" s="2298"/>
      <c r="M23" s="2298"/>
      <c r="N23" s="2298"/>
      <c r="O23" s="2298"/>
      <c r="P23" s="2298"/>
      <c r="Q23" s="2298"/>
      <c r="R23" s="2298"/>
      <c r="S23" s="2299"/>
      <c r="T23" s="2234">
        <f>T11+T22</f>
        <v>21367525</v>
      </c>
      <c r="U23" s="2235"/>
      <c r="V23" s="2235"/>
      <c r="W23" s="2235"/>
      <c r="X23" s="2235"/>
      <c r="Y23" s="2234">
        <f>Y11+Y22</f>
        <v>0</v>
      </c>
      <c r="Z23" s="2235"/>
      <c r="AA23" s="2235"/>
      <c r="AB23" s="2235"/>
      <c r="AC23" s="2235"/>
      <c r="AD23" s="2234">
        <f>IF(AD11=AD21,0,AD11)</f>
        <v>0</v>
      </c>
      <c r="AE23" s="2235"/>
      <c r="AF23" s="2235"/>
      <c r="AG23" s="2235"/>
      <c r="AH23" s="2235"/>
      <c r="AI23" s="2234">
        <f>IF(AI11=AI21,0,AI11)</f>
        <v>0</v>
      </c>
      <c r="AJ23" s="2235"/>
      <c r="AK23" s="2235"/>
      <c r="AL23" s="2235"/>
      <c r="AM23" s="2235"/>
    </row>
    <row r="24" spans="1:39" ht="12.75">
      <c r="B24" s="2239" t="s">
        <v>1348</v>
      </c>
      <c r="C24" s="2240"/>
      <c r="D24" s="2240"/>
      <c r="E24" s="2240"/>
      <c r="F24" s="2240"/>
      <c r="G24" s="2240"/>
      <c r="H24" s="2240"/>
      <c r="I24" s="2240"/>
      <c r="J24" s="2240"/>
      <c r="K24" s="2240"/>
      <c r="L24" s="2240"/>
      <c r="M24" s="2240"/>
      <c r="N24" s="2240"/>
      <c r="O24" s="2240"/>
      <c r="P24" s="2240"/>
      <c r="Q24" s="2240"/>
      <c r="R24" s="2240"/>
      <c r="S24" s="2241"/>
      <c r="T24" s="2300">
        <f>Application!AJ1000</f>
        <v>42569685</v>
      </c>
      <c r="U24" s="2301"/>
      <c r="V24" s="2301"/>
      <c r="W24" s="2301"/>
      <c r="X24" s="2301"/>
      <c r="Y24" s="2301"/>
      <c r="Z24" s="2301"/>
      <c r="AA24" s="2301"/>
      <c r="AB24" s="2301"/>
      <c r="AC24" s="2301"/>
      <c r="AD24" s="2301"/>
      <c r="AE24" s="2301"/>
      <c r="AF24" s="2301"/>
      <c r="AG24" s="2301"/>
      <c r="AH24" s="2301"/>
      <c r="AI24" s="2301"/>
      <c r="AJ24" s="2301"/>
      <c r="AK24" s="2301"/>
      <c r="AL24" s="2301"/>
      <c r="AM24" s="2234"/>
    </row>
    <row r="25" spans="1:39" ht="12.75">
      <c r="B25" s="2291" t="s">
        <v>2179</v>
      </c>
      <c r="C25" s="2292"/>
      <c r="D25" s="2292"/>
      <c r="E25" s="2292"/>
      <c r="F25" s="2292"/>
      <c r="G25" s="2292"/>
      <c r="H25" s="2292"/>
      <c r="I25" s="2292"/>
      <c r="J25" s="2292"/>
      <c r="K25" s="2292"/>
      <c r="L25" s="2292"/>
      <c r="M25" s="2292"/>
      <c r="N25" s="2292"/>
      <c r="O25" s="2292"/>
      <c r="P25" s="2292"/>
      <c r="Q25" s="2292"/>
      <c r="R25" s="2292"/>
      <c r="S25" s="2293"/>
      <c r="T25" s="2282">
        <f>IF(OR(AND(Application!T193="no",Application!T194="no",Application!T196="no"),Application!T195="yes"),1,1.3)</f>
        <v>1.3</v>
      </c>
      <c r="U25" s="2283"/>
      <c r="V25" s="2283"/>
      <c r="W25" s="2283"/>
      <c r="X25" s="2283"/>
      <c r="Y25" s="2282">
        <v>1</v>
      </c>
      <c r="Z25" s="2283"/>
      <c r="AA25" s="2283"/>
      <c r="AB25" s="2283"/>
      <c r="AC25" s="2286"/>
      <c r="AD25" s="2282">
        <v>1</v>
      </c>
      <c r="AE25" s="2283"/>
      <c r="AF25" s="2283"/>
      <c r="AG25" s="2283"/>
      <c r="AH25" s="2286"/>
      <c r="AI25" s="2282">
        <v>1</v>
      </c>
      <c r="AJ25" s="2283"/>
      <c r="AK25" s="2283"/>
      <c r="AL25" s="2283"/>
      <c r="AM25" s="2286"/>
    </row>
    <row r="26" spans="1:39" ht="12.75">
      <c r="B26" s="2239" t="s">
        <v>845</v>
      </c>
      <c r="C26" s="2240"/>
      <c r="D26" s="2240"/>
      <c r="E26" s="2240"/>
      <c r="F26" s="2240"/>
      <c r="G26" s="2240"/>
      <c r="H26" s="2240"/>
      <c r="I26" s="2240"/>
      <c r="J26" s="2240"/>
      <c r="K26" s="2240"/>
      <c r="L26" s="2240"/>
      <c r="M26" s="2240"/>
      <c r="N26" s="2240"/>
      <c r="O26" s="2240"/>
      <c r="P26" s="2240"/>
      <c r="Q26" s="2240"/>
      <c r="R26" s="2240"/>
      <c r="S26" s="2241"/>
      <c r="T26" s="2287">
        <f>T23*T25</f>
        <v>27777782.5</v>
      </c>
      <c r="U26" s="2288"/>
      <c r="V26" s="2288"/>
      <c r="W26" s="2288"/>
      <c r="X26" s="2288"/>
      <c r="Y26" s="2287">
        <f>Y23*Y25</f>
        <v>0</v>
      </c>
      <c r="Z26" s="2288"/>
      <c r="AA26" s="2288"/>
      <c r="AB26" s="2288"/>
      <c r="AC26" s="2288"/>
      <c r="AD26" s="2287">
        <f>AD23*AD25</f>
        <v>0</v>
      </c>
      <c r="AE26" s="2288"/>
      <c r="AF26" s="2288"/>
      <c r="AG26" s="2288"/>
      <c r="AH26" s="2288"/>
      <c r="AI26" s="2287">
        <f>AI23*AI25</f>
        <v>0</v>
      </c>
      <c r="AJ26" s="2288"/>
      <c r="AK26" s="2288"/>
      <c r="AL26" s="2288"/>
      <c r="AM26" s="2288"/>
    </row>
    <row r="27" spans="1:39" ht="12.75">
      <c r="A27" s="7"/>
      <c r="B27" s="2294" t="s">
        <v>976</v>
      </c>
      <c r="C27" s="2295"/>
      <c r="D27" s="2295"/>
      <c r="E27" s="2295"/>
      <c r="F27" s="2295"/>
      <c r="G27" s="2295"/>
      <c r="H27" s="2295"/>
      <c r="I27" s="2295"/>
      <c r="J27" s="2295"/>
      <c r="K27" s="2295"/>
      <c r="L27" s="2295"/>
      <c r="M27" s="2295"/>
      <c r="N27" s="2295"/>
      <c r="O27" s="2295"/>
      <c r="P27" s="2295"/>
      <c r="Q27" s="2295"/>
      <c r="R27" s="2295"/>
      <c r="S27" s="2296"/>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923</v>
      </c>
      <c r="C28" s="2240"/>
      <c r="D28" s="2240"/>
      <c r="E28" s="2240"/>
      <c r="F28" s="2240"/>
      <c r="G28" s="2240"/>
      <c r="H28" s="2240"/>
      <c r="I28" s="2240"/>
      <c r="J28" s="2240"/>
      <c r="K28" s="2240"/>
      <c r="L28" s="2240"/>
      <c r="M28" s="2240"/>
      <c r="N28" s="2240"/>
      <c r="O28" s="2240"/>
      <c r="P28" s="2240"/>
      <c r="Q28" s="2240"/>
      <c r="R28" s="2240"/>
      <c r="S28" s="2241"/>
      <c r="T28" s="1879">
        <f>IF(ISERROR((T26*T27)),0,(T26*T27))</f>
        <v>27777782.5</v>
      </c>
      <c r="U28" s="2256"/>
      <c r="V28" s="2256"/>
      <c r="W28" s="2256"/>
      <c r="X28" s="2256"/>
      <c r="Y28" s="1879">
        <f>IF(ISERROR((Y26*Y27)),0,(Y26*Y27))</f>
        <v>0</v>
      </c>
      <c r="Z28" s="2256"/>
      <c r="AA28" s="2256"/>
      <c r="AB28" s="2256"/>
      <c r="AC28" s="2256"/>
      <c r="AD28" s="1879">
        <f>IF(ISERROR((AD26*AD27)),0,(AD26*AD27))</f>
        <v>0</v>
      </c>
      <c r="AE28" s="2256"/>
      <c r="AF28" s="2256"/>
      <c r="AG28" s="2256"/>
      <c r="AH28" s="2256"/>
      <c r="AI28" s="1879">
        <f>IF(ISERROR((AI26*AI27)),0,(AI26*AI27))</f>
        <v>0</v>
      </c>
      <c r="AJ28" s="2256"/>
      <c r="AK28" s="2256"/>
      <c r="AL28" s="2256"/>
      <c r="AM28" s="2256"/>
    </row>
    <row r="29" spans="1:39" ht="12.75">
      <c r="B29" s="2239" t="s">
        <v>687</v>
      </c>
      <c r="C29" s="2240"/>
      <c r="D29" s="2240"/>
      <c r="E29" s="2240"/>
      <c r="F29" s="2240"/>
      <c r="G29" s="2240"/>
      <c r="H29" s="2240"/>
      <c r="I29" s="2240"/>
      <c r="J29" s="2240"/>
      <c r="K29" s="2240"/>
      <c r="L29" s="2240"/>
      <c r="M29" s="2240"/>
      <c r="N29" s="2240"/>
      <c r="O29" s="2240"/>
      <c r="P29" s="2240"/>
      <c r="Q29" s="2240"/>
      <c r="R29" s="2240"/>
      <c r="S29" s="2241"/>
      <c r="T29" s="2300">
        <f>T28+Y28+AD28+AI28</f>
        <v>27777782.5</v>
      </c>
      <c r="U29" s="2301"/>
      <c r="V29" s="2301"/>
      <c r="W29" s="2301"/>
      <c r="X29" s="2301"/>
      <c r="Y29" s="2301"/>
      <c r="Z29" s="2301"/>
      <c r="AA29" s="2301"/>
      <c r="AB29" s="2301"/>
      <c r="AC29" s="2301"/>
      <c r="AD29" s="2301"/>
      <c r="AE29" s="2301"/>
      <c r="AF29" s="2301"/>
      <c r="AG29" s="2301"/>
      <c r="AH29" s="2301"/>
      <c r="AI29" s="2301"/>
      <c r="AJ29" s="2301"/>
      <c r="AK29" s="2301"/>
      <c r="AL29" s="2301"/>
      <c r="AM29" s="2234"/>
    </row>
    <row r="30" spans="1:39" ht="12.75" customHeight="1">
      <c r="B30" s="2261" t="s">
        <v>2178</v>
      </c>
      <c r="C30" s="2261"/>
      <c r="D30" s="2261"/>
      <c r="E30" s="2261"/>
      <c r="F30" s="2261"/>
      <c r="G30" s="2261"/>
      <c r="H30" s="2261"/>
      <c r="I30" s="2261"/>
      <c r="J30" s="2261"/>
      <c r="K30" s="2261"/>
      <c r="L30" s="2261"/>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row>
    <row r="31" spans="1:39" ht="12.75">
      <c r="B31" s="2223" t="s">
        <v>2182</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2" t="s">
        <v>1812</v>
      </c>
      <c r="Z35" s="2242"/>
      <c r="AA35" s="2242"/>
      <c r="AB35" s="2242"/>
      <c r="AC35" s="2242"/>
      <c r="AD35" s="2224" t="s">
        <v>46</v>
      </c>
      <c r="AE35" s="2224"/>
      <c r="AF35" s="2224"/>
      <c r="AG35" s="2224"/>
      <c r="AH35" s="222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4" ht="12.75" customHeight="1">
      <c r="A38" s="6"/>
      <c r="B38" s="2239" t="s">
        <v>923</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27777782.5</v>
      </c>
      <c r="Z38" s="2235"/>
      <c r="AA38" s="2235"/>
      <c r="AB38" s="2235"/>
      <c r="AC38" s="2235"/>
      <c r="AD38" s="2235">
        <f>IF(T24&gt;=(T23+Y23+AD23+AI23),AD28+AI28,0)</f>
        <v>0</v>
      </c>
      <c r="AE38" s="2235"/>
      <c r="AF38" s="2235"/>
      <c r="AG38" s="2235"/>
      <c r="AH38" s="2235"/>
    </row>
    <row r="39" spans="1:44" ht="12.75">
      <c r="B39" s="2239" t="s">
        <v>2054</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233">
        <v>0.09</v>
      </c>
      <c r="Z39" s="2233"/>
      <c r="AA39" s="2233"/>
      <c r="AB39" s="2233"/>
      <c r="AC39" s="2233"/>
      <c r="AD39" s="2233">
        <v>0.04</v>
      </c>
      <c r="AE39" s="2233"/>
      <c r="AF39" s="2233"/>
      <c r="AG39" s="2233"/>
      <c r="AH39" s="2233"/>
    </row>
    <row r="40" spans="1:44"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2500000</v>
      </c>
      <c r="Z40" s="2235"/>
      <c r="AA40" s="2235"/>
      <c r="AB40" s="2235"/>
      <c r="AC40" s="2235"/>
      <c r="AD40" s="2234">
        <f>ROUND(AD38*AD39,0)</f>
        <v>0</v>
      </c>
      <c r="AE40" s="2235"/>
      <c r="AF40" s="2235"/>
      <c r="AG40" s="2235"/>
      <c r="AH40" s="2235"/>
    </row>
    <row r="41" spans="1:44" ht="12.75">
      <c r="B41" s="2239" t="s">
        <v>681</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IF(Application!Y211="No",'Basis &amp; Credits'!AR42,AR43)</f>
        <v>2500000</v>
      </c>
      <c r="Z41" s="2237"/>
      <c r="AA41" s="2237"/>
      <c r="AB41" s="2237"/>
      <c r="AC41" s="2237"/>
      <c r="AD41" s="2237"/>
      <c r="AE41" s="2237"/>
      <c r="AF41" s="2237"/>
      <c r="AG41" s="2237"/>
      <c r="AH41" s="2238"/>
    </row>
    <row r="42" spans="1:44" ht="12.75" customHeight="1">
      <c r="A42" s="6"/>
      <c r="B42" s="2255" t="s">
        <v>2055</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2500000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30">
        <f>'Sources and Uses Budget'!B104-'Sources and Uses Budget'!$B$15</f>
        <v>40224290</v>
      </c>
      <c r="AC46" s="2231"/>
      <c r="AD46" s="2231"/>
      <c r="AE46" s="2231"/>
      <c r="AF46" s="2232"/>
    </row>
    <row r="47" spans="1:44" ht="12.75" customHeight="1">
      <c r="D47" s="6" t="s">
        <v>917</v>
      </c>
      <c r="AB47" s="2230">
        <f>Application!AO642-MIN('Sources and Uses Budget'!B15,Application!AG388)</f>
        <v>14644354</v>
      </c>
      <c r="AC47" s="2231"/>
      <c r="AD47" s="2231"/>
      <c r="AE47" s="2231"/>
      <c r="AF47" s="2232"/>
    </row>
    <row r="48" spans="1:44" ht="12.75">
      <c r="D48" s="6" t="s">
        <v>421</v>
      </c>
      <c r="AB48" s="2230">
        <f>AB46-AB47</f>
        <v>25579936</v>
      </c>
      <c r="AC48" s="2231"/>
      <c r="AD48" s="2231"/>
      <c r="AE48" s="2231"/>
      <c r="AF48" s="2232"/>
    </row>
    <row r="49" spans="1:40" ht="12.75">
      <c r="D49" s="6" t="s">
        <v>956</v>
      </c>
      <c r="X49" s="2"/>
      <c r="Y49" s="2"/>
      <c r="Z49" s="2"/>
      <c r="AA49" s="409"/>
      <c r="AB49" s="2249">
        <v>0.89100000000000001</v>
      </c>
      <c r="AC49" s="2250"/>
      <c r="AD49" s="2250"/>
      <c r="AE49" s="2250"/>
      <c r="AF49" s="2251"/>
    </row>
    <row r="50" spans="1:40" s="515" customFormat="1" ht="15" customHeight="1">
      <c r="A50" s="2"/>
      <c r="B50" s="2"/>
      <c r="C50" s="2"/>
      <c r="D50" s="272"/>
      <c r="E50" s="2260" t="s">
        <v>2245</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78"/>
      <c r="AB50" s="778"/>
      <c r="AC50" s="778"/>
      <c r="AD50" s="778"/>
      <c r="AE50" s="778"/>
      <c r="AF50" s="778"/>
      <c r="AG50" s="2"/>
      <c r="AH50" s="2"/>
      <c r="AI50" s="2"/>
      <c r="AJ50" s="2"/>
      <c r="AK50" s="2"/>
      <c r="AL50" s="2"/>
      <c r="AM50" s="2"/>
      <c r="AN50" s="2"/>
    </row>
    <row r="51" spans="1:40" s="515"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30">
        <f>ROUND(IF(ISERROR((AB48/AB49)),0,(AB48/AB49)),0)</f>
        <v>28709244</v>
      </c>
      <c r="AC53" s="2231"/>
      <c r="AD53" s="2231"/>
      <c r="AE53" s="2231"/>
      <c r="AF53" s="2232"/>
    </row>
    <row r="54" spans="1:40" ht="12.75" customHeight="1">
      <c r="D54" s="6" t="s">
        <v>619</v>
      </c>
      <c r="AB54" s="2230">
        <f>(AB53/10)</f>
        <v>2870924.4</v>
      </c>
      <c r="AC54" s="2231"/>
      <c r="AD54" s="2231"/>
      <c r="AE54" s="2231"/>
      <c r="AF54" s="2232"/>
    </row>
    <row r="55" spans="1:40" ht="12.75">
      <c r="D55" s="6" t="s">
        <v>378</v>
      </c>
      <c r="AB55" s="2257">
        <f>(IF((Y41&lt;AB54),Y41,AB54))</f>
        <v>2500000</v>
      </c>
      <c r="AC55" s="2258"/>
      <c r="AD55" s="2258"/>
      <c r="AE55" s="2258"/>
      <c r="AF55" s="2259"/>
    </row>
    <row r="56" spans="1:40" ht="12.75">
      <c r="D56" s="6" t="s">
        <v>117</v>
      </c>
      <c r="AB56" s="2230">
        <f>ROUND((10*AB55*AB49),0)</f>
        <v>22275000</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8">
        <f>AB48-AB56</f>
        <v>3304936</v>
      </c>
      <c r="AC58" s="2228"/>
      <c r="AD58" s="2228"/>
      <c r="AE58" s="2228"/>
      <c r="AF58" s="2228"/>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25" t="s">
        <v>1978</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29" t="s">
        <v>330</v>
      </c>
      <c r="Z62" s="2229"/>
      <c r="AA62" s="2229"/>
      <c r="AB62" s="2229"/>
      <c r="AC62" s="2229"/>
      <c r="AD62" s="2229" t="s">
        <v>46</v>
      </c>
      <c r="AE62" s="2229"/>
      <c r="AF62" s="2229"/>
      <c r="AG62" s="2229"/>
      <c r="AH62" s="2229"/>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56">
        <f>IF(AND(Application!T193="No",Application!T194="No"),T28,IF(OR(AND(T25=1.3,Application!T196="Yes",Application!D214="Special Needs"),T25=1),(T23*T27)+Y28,Y28))</f>
        <v>21367525</v>
      </c>
      <c r="Z63" s="2252"/>
      <c r="AA63" s="2252"/>
      <c r="AB63" s="2252"/>
      <c r="AC63" s="2252"/>
      <c r="AD63" s="1745">
        <f>IF(AND(T25=1.3,Application!D214="At-Risk"),AI28,IF(Application!D214&lt;&gt;"At-Risk",0,AD28))</f>
        <v>0</v>
      </c>
      <c r="AE63" s="2252"/>
      <c r="AF63" s="2252"/>
      <c r="AG63" s="2252"/>
      <c r="AH63" s="2252"/>
    </row>
    <row r="64" spans="1:40" ht="15" customHeight="1">
      <c r="C64" s="6"/>
      <c r="E64" s="2226" t="s">
        <v>1425</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8">
        <f>IF(Application!W198="Yes",95%, 30%)</f>
        <v>0.3</v>
      </c>
      <c r="Z66" s="2248"/>
      <c r="AA66" s="2248"/>
      <c r="AB66" s="2248"/>
      <c r="AC66" s="2248"/>
      <c r="AD66" s="2248">
        <f>IF(Application!W198="Yes",95%, 13%)</f>
        <v>0.13</v>
      </c>
      <c r="AE66" s="2248"/>
      <c r="AF66" s="2248"/>
      <c r="AG66" s="2248"/>
      <c r="AH66" s="2248"/>
    </row>
    <row r="67" spans="1:40" ht="12.75">
      <c r="C67" s="6"/>
      <c r="D67" s="6" t="s">
        <v>1043</v>
      </c>
      <c r="Y67" s="1745">
        <f>ROUND(Y63*Y66,0)</f>
        <v>6410258</v>
      </c>
      <c r="Z67" s="2252"/>
      <c r="AA67" s="2252"/>
      <c r="AB67" s="2252"/>
      <c r="AC67" s="2252"/>
      <c r="AD67" s="1745" t="str">
        <f>IF(OR(Application!D211="At-Risk",Application!D211="At-Risk/Located in Rural Census Tract",Application!D214="At-Risk"),ROUND(AD63*AD66,0),"$0")</f>
        <v>$0</v>
      </c>
      <c r="AE67" s="2253"/>
      <c r="AF67" s="2253"/>
      <c r="AG67" s="2253"/>
      <c r="AH67" s="2253"/>
    </row>
    <row r="68" spans="1:40" ht="12.75" customHeight="1">
      <c r="C68" s="6"/>
      <c r="E68" s="1360" t="s">
        <v>2183</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134</v>
      </c>
      <c r="C69" s="6" t="s">
        <v>282</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9">
        <v>0.71279999999999999</v>
      </c>
      <c r="AC70" s="2250"/>
      <c r="AD70" s="2250"/>
      <c r="AE70" s="2250"/>
      <c r="AF70" s="2251"/>
      <c r="AG70" s="2"/>
      <c r="AH70" s="2"/>
      <c r="AI70" s="2"/>
      <c r="AJ70" s="2"/>
      <c r="AK70" s="2"/>
      <c r="AL70" s="2"/>
      <c r="AM70" s="2"/>
      <c r="AN70" s="2"/>
    </row>
    <row r="71" spans="1:40" ht="12.75" customHeight="1">
      <c r="A71" s="330"/>
      <c r="B71" s="2"/>
      <c r="C71" s="330"/>
      <c r="D71" s="330"/>
      <c r="E71" s="2254" t="s">
        <v>1973</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803"/>
      <c r="AB71" s="803"/>
      <c r="AC71" s="803"/>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803"/>
      <c r="AB72" s="803"/>
      <c r="AC72" s="803"/>
      <c r="AD72" s="1088"/>
      <c r="AE72" s="1088"/>
      <c r="AF72" s="1088"/>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47">
        <f>ROUND(IF(ISERROR((AB58/AB70)),0,(AB58/AB70)),0)</f>
        <v>4636554</v>
      </c>
      <c r="AC75" s="2247"/>
      <c r="AD75" s="2247"/>
      <c r="AE75" s="2247"/>
      <c r="AF75" s="2247"/>
    </row>
    <row r="76" spans="1:40" ht="12.75" customHeight="1">
      <c r="C76" s="6"/>
      <c r="D76" s="6" t="s">
        <v>115</v>
      </c>
      <c r="AB76" s="2244">
        <f>IF((Y67+AD67&lt;AB75),Y67+AD67,AB75)</f>
        <v>4636554</v>
      </c>
      <c r="AC76" s="2245"/>
      <c r="AD76" s="2245"/>
      <c r="AE76" s="2245"/>
      <c r="AF76" s="2246"/>
    </row>
    <row r="77" spans="1:40" ht="12.75" customHeight="1">
      <c r="C77" s="6"/>
      <c r="D77" s="6" t="s">
        <v>1044</v>
      </c>
      <c r="AB77" s="2243">
        <f>AB76*AB70</f>
        <v>3304935.6911999998</v>
      </c>
      <c r="AC77" s="2243"/>
      <c r="AD77" s="2243"/>
      <c r="AE77" s="2243"/>
      <c r="AF77" s="2243"/>
    </row>
    <row r="78" spans="1:40" ht="12.75" customHeight="1">
      <c r="C78" s="6"/>
      <c r="D78" s="6"/>
      <c r="AB78" s="934"/>
      <c r="AC78" s="934"/>
      <c r="AD78" s="934"/>
      <c r="AE78" s="934"/>
      <c r="AF78" s="934"/>
    </row>
    <row r="79" spans="1:40" ht="12.75" customHeight="1">
      <c r="A79" s="1"/>
      <c r="B79" s="1"/>
      <c r="C79" s="1"/>
      <c r="D79" s="6" t="s">
        <v>116</v>
      </c>
      <c r="AB79" s="2228">
        <f>AB48-(AB56+AB77)</f>
        <v>0.30880000069737434</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16" zoomScale="120" zoomScaleNormal="120" zoomScaleSheetLayoutView="100" workbookViewId="0">
      <selection activeCell="AI39" sqref="AI3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64" t="s">
        <v>926</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479" t="s">
        <v>407</v>
      </c>
      <c r="AF4" s="2479"/>
      <c r="AG4" s="2479"/>
      <c r="AH4" s="2479"/>
      <c r="AI4" s="2479"/>
      <c r="AJ4" s="2479"/>
      <c r="AK4" s="2479"/>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9" t="s">
        <v>935</v>
      </c>
      <c r="AG6" s="2329"/>
      <c r="AH6" s="2329"/>
      <c r="AI6" s="2329"/>
      <c r="AJ6" s="2329"/>
      <c r="AK6" s="2329"/>
      <c r="AL6" s="2329"/>
      <c r="AM6" s="48"/>
      <c r="AN6" s="1136"/>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1918" t="s">
        <v>2445</v>
      </c>
      <c r="C8" s="1918"/>
      <c r="D8" s="1918"/>
      <c r="E8" s="1918"/>
      <c r="F8" s="1918"/>
      <c r="G8" s="1918"/>
      <c r="H8" s="1918"/>
      <c r="I8" s="1918"/>
      <c r="J8" s="1918"/>
      <c r="K8" s="1918"/>
      <c r="L8" s="1918"/>
      <c r="M8" s="1918"/>
      <c r="N8" s="1918"/>
      <c r="O8" s="1918"/>
      <c r="P8" s="1918"/>
      <c r="Q8" s="1918"/>
      <c r="R8" s="1918"/>
      <c r="S8" s="1918"/>
      <c r="T8" s="1918"/>
      <c r="U8" s="1918"/>
      <c r="V8" s="1918"/>
      <c r="W8" s="1918"/>
      <c r="X8" s="1918"/>
      <c r="Y8" s="1918"/>
      <c r="Z8" s="1918"/>
      <c r="AA8" s="1918"/>
      <c r="AB8" s="1918"/>
      <c r="AC8" s="191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1918" t="s">
        <v>1376</v>
      </c>
      <c r="C11" s="1918"/>
      <c r="D11" s="1918"/>
      <c r="E11" s="1918"/>
      <c r="F11" s="1918"/>
      <c r="G11" s="1918"/>
      <c r="H11" s="1918"/>
      <c r="I11" s="1918"/>
      <c r="J11" s="1918"/>
      <c r="K11" s="1918"/>
      <c r="L11" s="1918"/>
      <c r="M11" s="1918"/>
      <c r="N11" s="1918"/>
      <c r="O11" s="1918"/>
      <c r="P11" s="1918"/>
      <c r="Q11" s="1918"/>
      <c r="R11" s="1918"/>
      <c r="S11" s="1918"/>
      <c r="T11" s="1918"/>
      <c r="U11" s="1918"/>
      <c r="V11" s="1918"/>
      <c r="W11" s="1918"/>
      <c r="X11" s="1918"/>
      <c r="Y11" s="1918"/>
      <c r="Z11" s="1918"/>
      <c r="AA11" s="1918"/>
      <c r="AB11" s="1918"/>
      <c r="AC11" s="1918"/>
      <c r="AD11" s="1918"/>
      <c r="AE11" s="1918"/>
      <c r="AF11" s="1918"/>
      <c r="AG11" s="1918"/>
      <c r="AH11" s="1918"/>
      <c r="AI11" s="1918"/>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482" t="s">
        <v>135</v>
      </c>
      <c r="AC13" s="2482"/>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1918" t="s">
        <v>1238</v>
      </c>
      <c r="C16" s="1918"/>
      <c r="D16" s="1918"/>
      <c r="E16" s="1918"/>
      <c r="F16" s="1918"/>
      <c r="G16" s="1918"/>
      <c r="H16" s="1918"/>
      <c r="I16" s="1918"/>
      <c r="J16" s="1918"/>
      <c r="K16" s="1918"/>
      <c r="L16" s="1918"/>
      <c r="M16" s="1918"/>
      <c r="N16" s="1918"/>
      <c r="O16" s="1918"/>
      <c r="P16" s="1918"/>
      <c r="Q16" s="1918"/>
      <c r="R16" s="1918"/>
      <c r="S16" s="1918"/>
      <c r="T16" s="1918"/>
      <c r="U16" s="1918"/>
      <c r="V16" s="1918"/>
      <c r="W16" s="1918"/>
      <c r="X16" s="1918"/>
      <c r="Y16" s="1918"/>
      <c r="Z16" s="1918"/>
      <c r="AA16" s="1918"/>
      <c r="AB16" s="1918"/>
      <c r="AC16" s="1918"/>
      <c r="AD16" s="1918"/>
      <c r="AE16" s="1918"/>
      <c r="AF16" s="1918"/>
      <c r="AG16" s="1918"/>
      <c r="AH16" s="1918"/>
      <c r="AI16" s="1918"/>
      <c r="AJ16" s="1918"/>
      <c r="AK16" s="780"/>
      <c r="AL16" s="780"/>
      <c r="AM16" s="780"/>
      <c r="AN16" s="1136"/>
      <c r="AO16" s="743" t="s">
        <v>1379</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44" t="s">
        <v>1842</v>
      </c>
      <c r="C20" s="2344"/>
      <c r="D20" s="2344"/>
      <c r="E20" s="2344"/>
      <c r="F20" s="2344"/>
      <c r="G20" s="2344"/>
      <c r="H20" s="2344"/>
      <c r="I20" s="2344"/>
      <c r="J20" s="2344"/>
      <c r="K20" s="2344"/>
      <c r="L20" s="2344"/>
      <c r="M20" s="2344"/>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c r="AL20" s="1306"/>
      <c r="AM20" s="38"/>
      <c r="AN20" s="1136"/>
    </row>
    <row r="21" spans="1:42" s="8" customFormat="1" ht="12.75" customHeight="1">
      <c r="A21" s="38"/>
      <c r="B21" s="2344"/>
      <c r="C21" s="2344"/>
      <c r="D21" s="2344"/>
      <c r="E21" s="2344"/>
      <c r="F21" s="2344"/>
      <c r="G21" s="2344"/>
      <c r="H21" s="2344"/>
      <c r="I21" s="2344"/>
      <c r="J21" s="2344"/>
      <c r="K21" s="2344"/>
      <c r="L21" s="2344"/>
      <c r="M21" s="2344"/>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c r="AL21" s="1306"/>
      <c r="AM21" s="38"/>
      <c r="AN21" s="1136"/>
      <c r="AP21" s="535"/>
    </row>
    <row r="22" spans="1:42" s="8" customFormat="1" ht="12.75" customHeight="1">
      <c r="A22" s="38"/>
      <c r="B22" s="2344"/>
      <c r="C22" s="2344"/>
      <c r="D22" s="2344"/>
      <c r="E22" s="2344"/>
      <c r="F22" s="2344"/>
      <c r="G22" s="2344"/>
      <c r="H22" s="2344"/>
      <c r="I22" s="2344"/>
      <c r="J22" s="2344"/>
      <c r="K22" s="2344"/>
      <c r="L22" s="2344"/>
      <c r="M22" s="2344"/>
      <c r="N22" s="2344"/>
      <c r="O22" s="2344"/>
      <c r="P22" s="2344"/>
      <c r="Q22" s="2344"/>
      <c r="R22" s="2344"/>
      <c r="S22" s="2344"/>
      <c r="T22" s="2344"/>
      <c r="U22" s="2344"/>
      <c r="V22" s="2344"/>
      <c r="W22" s="2344"/>
      <c r="X22" s="2344"/>
      <c r="Y22" s="2344"/>
      <c r="Z22" s="2344"/>
      <c r="AA22" s="2344"/>
      <c r="AB22" s="2344"/>
      <c r="AC22" s="2344"/>
      <c r="AD22" s="2344"/>
      <c r="AE22" s="2344"/>
      <c r="AF22" s="2344"/>
      <c r="AG22" s="2344"/>
      <c r="AH22" s="2344"/>
      <c r="AI22" s="2344"/>
      <c r="AJ22" s="2344"/>
      <c r="AK22" s="2344"/>
      <c r="AL22" s="1306"/>
      <c r="AM22" s="38"/>
      <c r="AN22" s="1136"/>
    </row>
    <row r="23" spans="1:42" s="46" customFormat="1" ht="12.75" customHeight="1">
      <c r="A23" s="38"/>
      <c r="B23" s="2344"/>
      <c r="C23" s="2344"/>
      <c r="D23" s="2344"/>
      <c r="E23" s="2344"/>
      <c r="F23" s="2344"/>
      <c r="G23" s="2344"/>
      <c r="H23" s="2344"/>
      <c r="I23" s="2344"/>
      <c r="J23" s="2344"/>
      <c r="K23" s="2344"/>
      <c r="L23" s="2344"/>
      <c r="M23" s="2344"/>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c r="AL23" s="1306"/>
      <c r="AM23" s="38"/>
      <c r="AN23" s="439"/>
    </row>
    <row r="24" spans="1:42" s="46" customFormat="1" ht="12.75" customHeight="1">
      <c r="A24" s="38"/>
      <c r="B24" s="2344"/>
      <c r="C24" s="2344"/>
      <c r="D24" s="2344"/>
      <c r="E24" s="2344"/>
      <c r="F24" s="2344"/>
      <c r="G24" s="2344"/>
      <c r="H24" s="2344"/>
      <c r="I24" s="2344"/>
      <c r="J24" s="2344"/>
      <c r="K24" s="2344"/>
      <c r="L24" s="2344"/>
      <c r="M24" s="2344"/>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1306"/>
      <c r="AM24" s="38"/>
      <c r="AN24" s="1139"/>
      <c r="AO24" s="155"/>
    </row>
    <row r="25" spans="1:42" s="46" customFormat="1" ht="12.75" customHeight="1">
      <c r="A25" s="38"/>
      <c r="B25" s="2344"/>
      <c r="C25" s="2344"/>
      <c r="D25" s="2344"/>
      <c r="E25" s="2344"/>
      <c r="F25" s="2344"/>
      <c r="G25" s="2344"/>
      <c r="H25" s="2344"/>
      <c r="I25" s="2344"/>
      <c r="J25" s="2344"/>
      <c r="K25" s="2344"/>
      <c r="L25" s="2344"/>
      <c r="M25" s="2344"/>
      <c r="N25" s="2344"/>
      <c r="O25" s="2344"/>
      <c r="P25" s="2344"/>
      <c r="Q25" s="2344"/>
      <c r="R25" s="2344"/>
      <c r="S25" s="2344"/>
      <c r="T25" s="2344"/>
      <c r="U25" s="2344"/>
      <c r="V25" s="2344"/>
      <c r="W25" s="2344"/>
      <c r="X25" s="2344"/>
      <c r="Y25" s="2344"/>
      <c r="Z25" s="2344"/>
      <c r="AA25" s="2344"/>
      <c r="AB25" s="2344"/>
      <c r="AC25" s="2344"/>
      <c r="AD25" s="2344"/>
      <c r="AE25" s="2344"/>
      <c r="AF25" s="2344"/>
      <c r="AG25" s="2344"/>
      <c r="AH25" s="2344"/>
      <c r="AI25" s="2344"/>
      <c r="AJ25" s="2344"/>
      <c r="AK25" s="2344"/>
      <c r="AL25" s="1306"/>
      <c r="AM25" s="38"/>
      <c r="AN25" s="1139"/>
    </row>
    <row r="26" spans="1:42" s="137" customFormat="1" ht="12.75" customHeight="1">
      <c r="A26" s="38"/>
      <c r="B26" s="2344"/>
      <c r="C26" s="2344"/>
      <c r="D26" s="2344"/>
      <c r="E26" s="2344"/>
      <c r="F26" s="2344"/>
      <c r="G26" s="2344"/>
      <c r="H26" s="2344"/>
      <c r="I26" s="2344"/>
      <c r="J26" s="2344"/>
      <c r="K26" s="2344"/>
      <c r="L26" s="2344"/>
      <c r="M26" s="2344"/>
      <c r="N26" s="2344"/>
      <c r="O26" s="2344"/>
      <c r="P26" s="2344"/>
      <c r="Q26" s="2344"/>
      <c r="R26" s="2344"/>
      <c r="S26" s="2344"/>
      <c r="T26" s="2344"/>
      <c r="U26" s="2344"/>
      <c r="V26" s="2344"/>
      <c r="W26" s="2344"/>
      <c r="X26" s="2344"/>
      <c r="Y26" s="2344"/>
      <c r="Z26" s="2344"/>
      <c r="AA26" s="2344"/>
      <c r="AB26" s="2344"/>
      <c r="AC26" s="2344"/>
      <c r="AD26" s="2344"/>
      <c r="AE26" s="2344"/>
      <c r="AF26" s="2344"/>
      <c r="AG26" s="2344"/>
      <c r="AH26" s="2344"/>
      <c r="AI26" s="2344"/>
      <c r="AJ26" s="2344"/>
      <c r="AK26" s="2344"/>
      <c r="AL26" s="1306"/>
      <c r="AM26" s="38"/>
      <c r="AN26" s="1140"/>
    </row>
    <row r="27" spans="1:42" s="46" customFormat="1" ht="12.75" customHeight="1">
      <c r="A27" s="38"/>
      <c r="B27" s="2344"/>
      <c r="C27" s="2344"/>
      <c r="D27" s="2344"/>
      <c r="E27" s="2344"/>
      <c r="F27" s="2344"/>
      <c r="G27" s="2344"/>
      <c r="H27" s="2344"/>
      <c r="I27" s="2344"/>
      <c r="J27" s="2344"/>
      <c r="K27" s="2344"/>
      <c r="L27" s="2344"/>
      <c r="M27" s="2344"/>
      <c r="N27" s="2344"/>
      <c r="O27" s="2344"/>
      <c r="P27" s="2344"/>
      <c r="Q27" s="2344"/>
      <c r="R27" s="2344"/>
      <c r="S27" s="2344"/>
      <c r="T27" s="2344"/>
      <c r="U27" s="2344"/>
      <c r="V27" s="2344"/>
      <c r="W27" s="2344"/>
      <c r="X27" s="2344"/>
      <c r="Y27" s="2344"/>
      <c r="Z27" s="2344"/>
      <c r="AA27" s="2344"/>
      <c r="AB27" s="2344"/>
      <c r="AC27" s="2344"/>
      <c r="AD27" s="2344"/>
      <c r="AE27" s="2344"/>
      <c r="AF27" s="2344"/>
      <c r="AG27" s="2344"/>
      <c r="AH27" s="2344"/>
      <c r="AI27" s="2344"/>
      <c r="AJ27" s="2344"/>
      <c r="AK27" s="2344"/>
      <c r="AL27" s="1306"/>
      <c r="AM27" s="38"/>
      <c r="AN27" s="1141"/>
    </row>
    <row r="28" spans="1:42" s="46" customFormat="1" ht="12.75" customHeight="1">
      <c r="A28" s="38"/>
      <c r="B28" s="2344"/>
      <c r="C28" s="2344"/>
      <c r="D28" s="2344"/>
      <c r="E28" s="2344"/>
      <c r="F28" s="2344"/>
      <c r="G28" s="2344"/>
      <c r="H28" s="2344"/>
      <c r="I28" s="2344"/>
      <c r="J28" s="2344"/>
      <c r="K28" s="2344"/>
      <c r="L28" s="2344"/>
      <c r="M28" s="2344"/>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4"/>
      <c r="AJ28" s="2344"/>
      <c r="AK28" s="2344"/>
      <c r="AL28" s="1306"/>
      <c r="AM28" s="38"/>
      <c r="AN28" s="1141"/>
    </row>
    <row r="29" spans="1:42" s="46" customFormat="1" ht="31.7" customHeight="1">
      <c r="A29" s="38"/>
      <c r="B29" s="2344"/>
      <c r="C29" s="2344"/>
      <c r="D29" s="2344"/>
      <c r="E29" s="2344"/>
      <c r="F29" s="2344"/>
      <c r="G29" s="2344"/>
      <c r="H29" s="2344"/>
      <c r="I29" s="2344"/>
      <c r="J29" s="2344"/>
      <c r="K29" s="2344"/>
      <c r="L29" s="2344"/>
      <c r="M29" s="2344"/>
      <c r="N29" s="2344"/>
      <c r="O29" s="2344"/>
      <c r="P29" s="2344"/>
      <c r="Q29" s="2344"/>
      <c r="R29" s="2344"/>
      <c r="S29" s="2344"/>
      <c r="T29" s="2344"/>
      <c r="U29" s="2344"/>
      <c r="V29" s="2344"/>
      <c r="W29" s="2344"/>
      <c r="X29" s="2344"/>
      <c r="Y29" s="2344"/>
      <c r="Z29" s="2344"/>
      <c r="AA29" s="2344"/>
      <c r="AB29" s="2344"/>
      <c r="AC29" s="2344"/>
      <c r="AD29" s="2344"/>
      <c r="AE29" s="2344"/>
      <c r="AF29" s="2344"/>
      <c r="AG29" s="2344"/>
      <c r="AH29" s="2344"/>
      <c r="AI29" s="2344"/>
      <c r="AJ29" s="2344"/>
      <c r="AK29" s="2344"/>
      <c r="AL29" s="1306"/>
      <c r="AM29" s="38"/>
      <c r="AN29" s="1141"/>
      <c r="AO29" s="747" t="s">
        <v>85</v>
      </c>
      <c r="AP29" s="596"/>
    </row>
    <row r="30" spans="1:42" s="46" customFormat="1" ht="12.75" customHeight="1">
      <c r="A30" s="8"/>
      <c r="B30" s="2345"/>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480">
        <f>IF((AND(AND(OR(Application!D211="Nonprofit (qualified nonprofit organization)",Application!D211="Nonprofit (homeless assistance)",Application!D211="Special Needs/SRO"),Application!D214="Special Needs"),$AB$13="N/A")),VLOOKUP($B$16,$AO$14:$AP$16,2,FALSE),VLOOKUP($B$11,$AO$9:$AP$11,2,FALSE))</f>
        <v>7</v>
      </c>
      <c r="AK31" s="2480"/>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9" t="s">
        <v>65</v>
      </c>
      <c r="AG33" s="2329"/>
      <c r="AH33" s="2329"/>
      <c r="AI33" s="2329"/>
      <c r="AJ33" s="2329"/>
      <c r="AK33" s="2329"/>
      <c r="AL33" s="2329"/>
      <c r="AM33" s="151"/>
      <c r="AN33" s="1141"/>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1918" t="s">
        <v>1380</v>
      </c>
      <c r="D35" s="1918"/>
      <c r="E35" s="1918"/>
      <c r="F35" s="1918"/>
      <c r="G35" s="1918"/>
      <c r="H35" s="1918"/>
      <c r="I35" s="1918"/>
      <c r="J35" s="1918"/>
      <c r="K35" s="1918"/>
      <c r="L35" s="1918"/>
      <c r="M35" s="1918"/>
      <c r="N35" s="1918"/>
      <c r="O35" s="1918"/>
      <c r="P35" s="1918"/>
      <c r="Q35" s="1918"/>
      <c r="R35" s="1918"/>
      <c r="S35" s="1918"/>
      <c r="T35" s="1918"/>
      <c r="U35" s="1918"/>
      <c r="V35" s="1918"/>
      <c r="W35" s="1918"/>
      <c r="X35" s="1918"/>
      <c r="Y35" s="1918"/>
      <c r="Z35" s="1918"/>
      <c r="AA35" s="1918"/>
      <c r="AB35" s="1918"/>
      <c r="AC35" s="1918"/>
      <c r="AD35" s="1918"/>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482" t="s">
        <v>135</v>
      </c>
      <c r="AD37" s="2482"/>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1918" t="s">
        <v>1238</v>
      </c>
      <c r="D40" s="1918"/>
      <c r="E40" s="1918"/>
      <c r="F40" s="1918"/>
      <c r="G40" s="1918"/>
      <c r="H40" s="1918"/>
      <c r="I40" s="1918"/>
      <c r="J40" s="1918"/>
      <c r="K40" s="1918"/>
      <c r="L40" s="1918"/>
      <c r="M40" s="1918"/>
      <c r="N40" s="1918"/>
      <c r="O40" s="1918"/>
      <c r="P40" s="1918"/>
      <c r="Q40" s="1918"/>
      <c r="R40" s="1918"/>
      <c r="S40" s="1918"/>
      <c r="T40" s="1918"/>
      <c r="U40" s="1918"/>
      <c r="V40" s="1918"/>
      <c r="W40" s="1918"/>
      <c r="X40" s="1918"/>
      <c r="Y40" s="1918"/>
      <c r="Z40" s="1918"/>
      <c r="AA40" s="1918"/>
      <c r="AB40" s="1918"/>
      <c r="AC40" s="1918"/>
      <c r="AD40" s="1918"/>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1918" t="s">
        <v>2395</v>
      </c>
      <c r="D45" s="1918"/>
      <c r="E45" s="1918"/>
      <c r="F45" s="1918"/>
      <c r="G45" s="1918"/>
      <c r="H45" s="1918"/>
      <c r="I45" s="1918"/>
      <c r="J45" s="1918"/>
      <c r="K45" s="1918"/>
      <c r="L45" s="1918"/>
      <c r="M45" s="1918"/>
      <c r="N45" s="1918"/>
      <c r="O45" s="1918"/>
      <c r="P45" s="1918"/>
      <c r="Q45" s="1918"/>
      <c r="R45" s="1918"/>
      <c r="S45" s="1918"/>
      <c r="T45" s="1918"/>
      <c r="U45" s="1918"/>
      <c r="V45" s="1918"/>
      <c r="W45" s="1918"/>
      <c r="X45" s="1918"/>
      <c r="Y45" s="1918"/>
      <c r="Z45" s="1918"/>
      <c r="AA45" s="1918"/>
      <c r="AB45" s="1918"/>
      <c r="AC45" s="1918"/>
      <c r="AD45" s="1918"/>
      <c r="AM45" s="151"/>
      <c r="AN45" s="1140"/>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386">
        <f>IF((AND(AND(OR(Application!D211="Nonprofit (qualified nonprofit organization)",Application!D211="Nonprofit (homeless assistance)",Application!D211="Special Needs/SRO"),Application!D214="Special Needs"),$AC$37="N/A")),VLOOKUP($C$40,$AO$35:$AP$37,2,FALSE),VLOOKUP($C$35,$AO$29:$AP$32,2,FALSE))</f>
        <v>3</v>
      </c>
      <c r="AK47" s="2386"/>
      <c r="AL47" s="784"/>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42" t="s">
        <v>1646</v>
      </c>
      <c r="C49" s="2342"/>
      <c r="D49" s="2342"/>
      <c r="E49" s="2342"/>
      <c r="F49" s="2342"/>
      <c r="G49" s="2342"/>
      <c r="H49" s="2342"/>
      <c r="I49" s="2342"/>
      <c r="J49" s="2342"/>
      <c r="K49" s="2342"/>
      <c r="L49" s="2342"/>
      <c r="M49" s="2342"/>
      <c r="N49" s="2342"/>
      <c r="O49" s="2342"/>
      <c r="P49" s="2342"/>
      <c r="Q49" s="2342"/>
      <c r="R49" s="2342"/>
      <c r="S49" s="2342"/>
      <c r="T49" s="2342"/>
      <c r="U49" s="2342"/>
      <c r="V49" s="2342"/>
      <c r="W49" s="2342"/>
      <c r="X49" s="2342"/>
      <c r="Y49" s="2342"/>
      <c r="Z49" s="2342"/>
      <c r="AA49" s="2342"/>
      <c r="AB49" s="2342"/>
      <c r="AC49" s="2342"/>
      <c r="AD49" s="2342"/>
      <c r="AE49" s="2342"/>
      <c r="AF49" s="2342"/>
      <c r="AG49" s="2342"/>
      <c r="AH49" s="2342"/>
      <c r="AI49" s="2342"/>
      <c r="AJ49" s="2342"/>
      <c r="AK49" s="2342"/>
      <c r="AL49" s="1303"/>
      <c r="AM49" s="163"/>
      <c r="AN49" s="439"/>
      <c r="AP49" s="46" t="s">
        <v>622</v>
      </c>
      <c r="AQ49" s="46">
        <v>10</v>
      </c>
    </row>
    <row r="50" spans="1:43" s="46" customFormat="1" ht="12.75" customHeight="1">
      <c r="A50" s="164"/>
      <c r="B50" s="2342"/>
      <c r="C50" s="2342"/>
      <c r="D50" s="2342"/>
      <c r="E50" s="2342"/>
      <c r="F50" s="2342"/>
      <c r="G50" s="2342"/>
      <c r="H50" s="2342"/>
      <c r="I50" s="2342"/>
      <c r="J50" s="2342"/>
      <c r="K50" s="2342"/>
      <c r="L50" s="2342"/>
      <c r="M50" s="2342"/>
      <c r="N50" s="2342"/>
      <c r="O50" s="2342"/>
      <c r="P50" s="2342"/>
      <c r="Q50" s="2342"/>
      <c r="R50" s="2342"/>
      <c r="S50" s="2342"/>
      <c r="T50" s="2342"/>
      <c r="U50" s="2342"/>
      <c r="V50" s="2342"/>
      <c r="W50" s="2342"/>
      <c r="X50" s="2342"/>
      <c r="Y50" s="2342"/>
      <c r="Z50" s="2342"/>
      <c r="AA50" s="2342"/>
      <c r="AB50" s="2342"/>
      <c r="AC50" s="2342"/>
      <c r="AD50" s="2342"/>
      <c r="AE50" s="2342"/>
      <c r="AF50" s="2342"/>
      <c r="AG50" s="2342"/>
      <c r="AH50" s="2342"/>
      <c r="AI50" s="2342"/>
      <c r="AJ50" s="2342"/>
      <c r="AK50" s="2342"/>
      <c r="AL50" s="1303"/>
      <c r="AM50" s="163"/>
      <c r="AN50" s="439"/>
      <c r="AP50" s="46" t="s">
        <v>679</v>
      </c>
      <c r="AQ50" s="46">
        <v>10</v>
      </c>
    </row>
    <row r="51" spans="1:43" s="46" customFormat="1" ht="12.75" customHeight="1">
      <c r="A51" s="164"/>
      <c r="B51" s="2342"/>
      <c r="C51" s="2342"/>
      <c r="D51" s="2342"/>
      <c r="E51" s="2342"/>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2342"/>
      <c r="AB51" s="2342"/>
      <c r="AC51" s="2342"/>
      <c r="AD51" s="2342"/>
      <c r="AE51" s="2342"/>
      <c r="AF51" s="2342"/>
      <c r="AG51" s="2342"/>
      <c r="AH51" s="2342"/>
      <c r="AI51" s="2342"/>
      <c r="AJ51" s="2342"/>
      <c r="AK51" s="2342"/>
      <c r="AL51" s="1303"/>
      <c r="AM51" s="163"/>
      <c r="AN51" s="439"/>
    </row>
    <row r="52" spans="1:43" s="137" customFormat="1" ht="12.75" customHeight="1">
      <c r="A52" s="164"/>
      <c r="B52" s="2342"/>
      <c r="C52" s="2342"/>
      <c r="D52" s="2342"/>
      <c r="E52" s="2342"/>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2342"/>
      <c r="AB52" s="2342"/>
      <c r="AC52" s="2342"/>
      <c r="AD52" s="2342"/>
      <c r="AE52" s="2342"/>
      <c r="AF52" s="2342"/>
      <c r="AG52" s="2342"/>
      <c r="AH52" s="2342"/>
      <c r="AI52" s="2342"/>
      <c r="AJ52" s="2342"/>
      <c r="AK52" s="2342"/>
      <c r="AL52" s="1303"/>
      <c r="AM52" s="163"/>
      <c r="AN52" s="1140"/>
    </row>
    <row r="53" spans="1:43" s="46" customFormat="1" ht="12.75" customHeight="1">
      <c r="A53" s="164"/>
      <c r="B53" s="2342"/>
      <c r="C53" s="2342"/>
      <c r="D53" s="2342"/>
      <c r="E53" s="2342"/>
      <c r="F53" s="2342"/>
      <c r="G53" s="2342"/>
      <c r="H53" s="2342"/>
      <c r="I53" s="2342"/>
      <c r="J53" s="2342"/>
      <c r="K53" s="2342"/>
      <c r="L53" s="2342"/>
      <c r="M53" s="2342"/>
      <c r="N53" s="2342"/>
      <c r="O53" s="2342"/>
      <c r="P53" s="2342"/>
      <c r="Q53" s="2342"/>
      <c r="R53" s="2342"/>
      <c r="S53" s="2342"/>
      <c r="T53" s="2342"/>
      <c r="U53" s="2342"/>
      <c r="V53" s="2342"/>
      <c r="W53" s="2342"/>
      <c r="X53" s="2342"/>
      <c r="Y53" s="2342"/>
      <c r="Z53" s="2342"/>
      <c r="AA53" s="2342"/>
      <c r="AB53" s="2342"/>
      <c r="AC53" s="2342"/>
      <c r="AD53" s="2342"/>
      <c r="AE53" s="2342"/>
      <c r="AF53" s="2342"/>
      <c r="AG53" s="2342"/>
      <c r="AH53" s="2342"/>
      <c r="AI53" s="2342"/>
      <c r="AJ53" s="2342"/>
      <c r="AK53" s="2342"/>
      <c r="AL53" s="1303"/>
      <c r="AM53" s="163"/>
      <c r="AN53" s="439"/>
    </row>
    <row r="54" spans="1:43" s="46" customFormat="1" ht="12.75" customHeight="1">
      <c r="A54" s="164"/>
      <c r="B54" s="2342"/>
      <c r="C54" s="2342"/>
      <c r="D54" s="2342"/>
      <c r="E54" s="2342"/>
      <c r="F54" s="2342"/>
      <c r="G54" s="2342"/>
      <c r="H54" s="2342"/>
      <c r="I54" s="2342"/>
      <c r="J54" s="2342"/>
      <c r="K54" s="2342"/>
      <c r="L54" s="2342"/>
      <c r="M54" s="2342"/>
      <c r="N54" s="2342"/>
      <c r="O54" s="2342"/>
      <c r="P54" s="2342"/>
      <c r="Q54" s="2342"/>
      <c r="R54" s="2342"/>
      <c r="S54" s="2342"/>
      <c r="T54" s="2342"/>
      <c r="U54" s="2342"/>
      <c r="V54" s="2342"/>
      <c r="W54" s="2342"/>
      <c r="X54" s="2342"/>
      <c r="Y54" s="2342"/>
      <c r="Z54" s="2342"/>
      <c r="AA54" s="2342"/>
      <c r="AB54" s="2342"/>
      <c r="AC54" s="2342"/>
      <c r="AD54" s="2342"/>
      <c r="AE54" s="2342"/>
      <c r="AF54" s="2342"/>
      <c r="AG54" s="2342"/>
      <c r="AH54" s="2342"/>
      <c r="AI54" s="2342"/>
      <c r="AJ54" s="2342"/>
      <c r="AK54" s="2342"/>
      <c r="AL54" s="1303"/>
      <c r="AM54" s="163"/>
      <c r="AN54" s="439"/>
    </row>
    <row r="55" spans="1:43" s="46" customFormat="1" ht="33.4" customHeight="1">
      <c r="A55" s="164"/>
      <c r="B55" s="2342"/>
      <c r="C55" s="2342"/>
      <c r="D55" s="2342"/>
      <c r="E55" s="2342"/>
      <c r="F55" s="2342"/>
      <c r="G55" s="2342"/>
      <c r="H55" s="2342"/>
      <c r="I55" s="2342"/>
      <c r="J55" s="2342"/>
      <c r="K55" s="2342"/>
      <c r="L55" s="2342"/>
      <c r="M55" s="2342"/>
      <c r="N55" s="2342"/>
      <c r="O55" s="2342"/>
      <c r="P55" s="2342"/>
      <c r="Q55" s="2342"/>
      <c r="R55" s="2342"/>
      <c r="S55" s="2342"/>
      <c r="T55" s="2342"/>
      <c r="U55" s="2342"/>
      <c r="V55" s="2342"/>
      <c r="W55" s="2342"/>
      <c r="X55" s="2342"/>
      <c r="Y55" s="2342"/>
      <c r="Z55" s="2342"/>
      <c r="AA55" s="2342"/>
      <c r="AB55" s="2342"/>
      <c r="AC55" s="2342"/>
      <c r="AD55" s="2342"/>
      <c r="AE55" s="2342"/>
      <c r="AF55" s="2342"/>
      <c r="AG55" s="2342"/>
      <c r="AH55" s="2342"/>
      <c r="AI55" s="2342"/>
      <c r="AJ55" s="2342"/>
      <c r="AK55" s="2342"/>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2" t="s">
        <v>1647</v>
      </c>
      <c r="C57" s="2342"/>
      <c r="D57" s="2342"/>
      <c r="E57" s="2342"/>
      <c r="F57" s="2342"/>
      <c r="G57" s="2342"/>
      <c r="H57" s="2342"/>
      <c r="I57" s="2342"/>
      <c r="J57" s="2342"/>
      <c r="K57" s="2342"/>
      <c r="L57" s="2342"/>
      <c r="M57" s="2342"/>
      <c r="N57" s="2342"/>
      <c r="O57" s="2342"/>
      <c r="P57" s="2342"/>
      <c r="Q57" s="2342"/>
      <c r="R57" s="2342"/>
      <c r="S57" s="2342"/>
      <c r="T57" s="2342"/>
      <c r="U57" s="2342"/>
      <c r="V57" s="2342"/>
      <c r="W57" s="2342"/>
      <c r="X57" s="2342"/>
      <c r="Y57" s="2342"/>
      <c r="Z57" s="2342"/>
      <c r="AA57" s="2342"/>
      <c r="AB57" s="2342"/>
      <c r="AC57" s="2342"/>
      <c r="AD57" s="2342"/>
      <c r="AE57" s="2342"/>
      <c r="AF57" s="2342"/>
      <c r="AG57" s="2342"/>
      <c r="AH57" s="2342"/>
      <c r="AI57" s="2342"/>
      <c r="AJ57" s="2342"/>
      <c r="AK57" s="2342"/>
      <c r="AL57" s="1303"/>
      <c r="AM57" s="163"/>
      <c r="AN57" s="439"/>
    </row>
    <row r="58" spans="1:43" s="46" customFormat="1" ht="12.75" customHeight="1">
      <c r="A58" s="164"/>
      <c r="B58" s="2342"/>
      <c r="C58" s="2342"/>
      <c r="D58" s="2342"/>
      <c r="E58" s="2342"/>
      <c r="F58" s="2342"/>
      <c r="G58" s="2342"/>
      <c r="H58" s="2342"/>
      <c r="I58" s="2342"/>
      <c r="J58" s="2342"/>
      <c r="K58" s="2342"/>
      <c r="L58" s="2342"/>
      <c r="M58" s="2342"/>
      <c r="N58" s="2342"/>
      <c r="O58" s="2342"/>
      <c r="P58" s="2342"/>
      <c r="Q58" s="2342"/>
      <c r="R58" s="2342"/>
      <c r="S58" s="2342"/>
      <c r="T58" s="2342"/>
      <c r="U58" s="2342"/>
      <c r="V58" s="2342"/>
      <c r="W58" s="2342"/>
      <c r="X58" s="2342"/>
      <c r="Y58" s="2342"/>
      <c r="Z58" s="2342"/>
      <c r="AA58" s="2342"/>
      <c r="AB58" s="2342"/>
      <c r="AC58" s="2342"/>
      <c r="AD58" s="2342"/>
      <c r="AE58" s="2342"/>
      <c r="AF58" s="2342"/>
      <c r="AG58" s="2342"/>
      <c r="AH58" s="2342"/>
      <c r="AI58" s="2342"/>
      <c r="AJ58" s="2342"/>
      <c r="AK58" s="2342"/>
      <c r="AL58" s="1303"/>
      <c r="AM58" s="163"/>
      <c r="AN58" s="439"/>
    </row>
    <row r="59" spans="1:43" s="46" customFormat="1" ht="12.75" customHeight="1">
      <c r="A59" s="164"/>
      <c r="B59" s="2342"/>
      <c r="C59" s="2342"/>
      <c r="D59" s="2342"/>
      <c r="E59" s="2342"/>
      <c r="F59" s="2342"/>
      <c r="G59" s="2342"/>
      <c r="H59" s="2342"/>
      <c r="I59" s="2342"/>
      <c r="J59" s="2342"/>
      <c r="K59" s="2342"/>
      <c r="L59" s="2342"/>
      <c r="M59" s="2342"/>
      <c r="N59" s="2342"/>
      <c r="O59" s="2342"/>
      <c r="P59" s="2342"/>
      <c r="Q59" s="2342"/>
      <c r="R59" s="2342"/>
      <c r="S59" s="2342"/>
      <c r="T59" s="2342"/>
      <c r="U59" s="2342"/>
      <c r="V59" s="2342"/>
      <c r="W59" s="2342"/>
      <c r="X59" s="2342"/>
      <c r="Y59" s="2342"/>
      <c r="Z59" s="2342"/>
      <c r="AA59" s="2342"/>
      <c r="AB59" s="2342"/>
      <c r="AC59" s="2342"/>
      <c r="AD59" s="2342"/>
      <c r="AE59" s="2342"/>
      <c r="AF59" s="2342"/>
      <c r="AG59" s="2342"/>
      <c r="AH59" s="2342"/>
      <c r="AI59" s="2342"/>
      <c r="AJ59" s="2342"/>
      <c r="AK59" s="2342"/>
      <c r="AL59" s="1303"/>
      <c r="AM59" s="163"/>
      <c r="AN59" s="439"/>
    </row>
    <row r="60" spans="1:43" s="46" customFormat="1" ht="17.649999999999999" customHeight="1">
      <c r="A60" s="164"/>
      <c r="B60" s="2342"/>
      <c r="C60" s="2342"/>
      <c r="D60" s="2342"/>
      <c r="E60" s="2342"/>
      <c r="F60" s="2342"/>
      <c r="G60" s="2342"/>
      <c r="H60" s="2342"/>
      <c r="I60" s="2342"/>
      <c r="J60" s="2342"/>
      <c r="K60" s="2342"/>
      <c r="L60" s="2342"/>
      <c r="M60" s="2342"/>
      <c r="N60" s="2342"/>
      <c r="O60" s="2342"/>
      <c r="P60" s="2342"/>
      <c r="Q60" s="2342"/>
      <c r="R60" s="2342"/>
      <c r="S60" s="2342"/>
      <c r="T60" s="2342"/>
      <c r="U60" s="2342"/>
      <c r="V60" s="2342"/>
      <c r="W60" s="2342"/>
      <c r="X60" s="2342"/>
      <c r="Y60" s="2342"/>
      <c r="Z60" s="2342"/>
      <c r="AA60" s="2342"/>
      <c r="AB60" s="2342"/>
      <c r="AC60" s="2342"/>
      <c r="AD60" s="2342"/>
      <c r="AE60" s="2342"/>
      <c r="AF60" s="2342"/>
      <c r="AG60" s="2342"/>
      <c r="AH60" s="2342"/>
      <c r="AI60" s="2342"/>
      <c r="AJ60" s="2342"/>
      <c r="AK60" s="2342"/>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42" t="s">
        <v>1648</v>
      </c>
      <c r="C62" s="2342"/>
      <c r="D62" s="2342"/>
      <c r="E62" s="2342"/>
      <c r="F62" s="2342"/>
      <c r="G62" s="2342"/>
      <c r="H62" s="2342"/>
      <c r="I62" s="2342"/>
      <c r="J62" s="2342"/>
      <c r="K62" s="2342"/>
      <c r="L62" s="2342"/>
      <c r="M62" s="2342"/>
      <c r="N62" s="2342"/>
      <c r="O62" s="2342"/>
      <c r="P62" s="2342"/>
      <c r="Q62" s="2342"/>
      <c r="R62" s="2342"/>
      <c r="S62" s="2342"/>
      <c r="T62" s="2342"/>
      <c r="U62" s="2342"/>
      <c r="V62" s="2342"/>
      <c r="W62" s="2342"/>
      <c r="X62" s="2342"/>
      <c r="Y62" s="2342"/>
      <c r="Z62" s="2342"/>
      <c r="AA62" s="2342"/>
      <c r="AB62" s="2342"/>
      <c r="AC62" s="2342"/>
      <c r="AD62" s="2342"/>
      <c r="AE62" s="2342"/>
      <c r="AF62" s="2342"/>
      <c r="AG62" s="2342"/>
      <c r="AH62" s="2342"/>
      <c r="AI62" s="2342"/>
      <c r="AJ62" s="2342"/>
      <c r="AK62" s="2342"/>
      <c r="AL62" s="1303"/>
      <c r="AM62" s="163"/>
      <c r="AN62" s="439"/>
    </row>
    <row r="63" spans="1:43" s="46" customFormat="1" ht="12.75" customHeight="1">
      <c r="B63" s="2342"/>
      <c r="C63" s="2342"/>
      <c r="D63" s="2342"/>
      <c r="E63" s="2342"/>
      <c r="F63" s="2342"/>
      <c r="G63" s="2342"/>
      <c r="H63" s="2342"/>
      <c r="I63" s="2342"/>
      <c r="J63" s="2342"/>
      <c r="K63" s="2342"/>
      <c r="L63" s="2342"/>
      <c r="M63" s="2342"/>
      <c r="N63" s="2342"/>
      <c r="O63" s="2342"/>
      <c r="P63" s="2342"/>
      <c r="Q63" s="2342"/>
      <c r="R63" s="2342"/>
      <c r="S63" s="2342"/>
      <c r="T63" s="2342"/>
      <c r="U63" s="2342"/>
      <c r="V63" s="2342"/>
      <c r="W63" s="2342"/>
      <c r="X63" s="2342"/>
      <c r="Y63" s="2342"/>
      <c r="Z63" s="2342"/>
      <c r="AA63" s="2342"/>
      <c r="AB63" s="2342"/>
      <c r="AC63" s="2342"/>
      <c r="AD63" s="2342"/>
      <c r="AE63" s="2342"/>
      <c r="AF63" s="2342"/>
      <c r="AG63" s="2342"/>
      <c r="AH63" s="2342"/>
      <c r="AI63" s="2342"/>
      <c r="AJ63" s="2342"/>
      <c r="AK63" s="2342"/>
      <c r="AL63" s="1303"/>
      <c r="AM63" s="163"/>
      <c r="AN63" s="439"/>
    </row>
    <row r="64" spans="1:43" s="46" customFormat="1" ht="22.9" customHeight="1">
      <c r="A64" s="675"/>
      <c r="B64" s="2342"/>
      <c r="C64" s="2342"/>
      <c r="D64" s="2342"/>
      <c r="E64" s="2342"/>
      <c r="F64" s="2342"/>
      <c r="G64" s="2342"/>
      <c r="H64" s="2342"/>
      <c r="I64" s="2342"/>
      <c r="J64" s="2342"/>
      <c r="K64" s="2342"/>
      <c r="L64" s="2342"/>
      <c r="M64" s="2342"/>
      <c r="N64" s="2342"/>
      <c r="O64" s="2342"/>
      <c r="P64" s="2342"/>
      <c r="Q64" s="2342"/>
      <c r="R64" s="2342"/>
      <c r="S64" s="2342"/>
      <c r="T64" s="2342"/>
      <c r="U64" s="2342"/>
      <c r="V64" s="2342"/>
      <c r="W64" s="2342"/>
      <c r="X64" s="2342"/>
      <c r="Y64" s="2342"/>
      <c r="Z64" s="2342"/>
      <c r="AA64" s="2342"/>
      <c r="AB64" s="2342"/>
      <c r="AC64" s="2342"/>
      <c r="AD64" s="2342"/>
      <c r="AE64" s="2342"/>
      <c r="AF64" s="2342"/>
      <c r="AG64" s="2342"/>
      <c r="AH64" s="2342"/>
      <c r="AI64" s="2342"/>
      <c r="AJ64" s="2342"/>
      <c r="AK64" s="2342"/>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346">
        <f>$AJ$31+$AJ$47</f>
        <v>10</v>
      </c>
      <c r="AL66" s="2347"/>
      <c r="AM66" s="2348"/>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377" t="s">
        <v>407</v>
      </c>
      <c r="AF69" s="2377"/>
      <c r="AG69" s="2377"/>
      <c r="AH69" s="2377"/>
      <c r="AI69" s="2377"/>
      <c r="AJ69" s="2377"/>
      <c r="AK69" s="2377"/>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1918" t="s">
        <v>728</v>
      </c>
      <c r="C71" s="1918"/>
      <c r="D71" s="1918"/>
      <c r="E71" s="1918"/>
      <c r="F71" s="1918"/>
      <c r="G71" s="1918"/>
      <c r="H71" s="1918"/>
      <c r="I71" s="1918"/>
      <c r="J71" s="1918"/>
      <c r="K71" s="1918"/>
      <c r="P71" s="153"/>
      <c r="Q71" s="153"/>
      <c r="R71" s="153"/>
      <c r="S71" s="153"/>
      <c r="T71" s="153"/>
      <c r="U71" s="153"/>
      <c r="V71" s="153"/>
      <c r="W71" s="153"/>
      <c r="X71" s="153"/>
      <c r="AF71" s="2329" t="s">
        <v>1040</v>
      </c>
      <c r="AG71" s="2329"/>
      <c r="AH71" s="2329"/>
      <c r="AI71" s="2329"/>
      <c r="AJ71" s="2329"/>
      <c r="AK71" s="2329"/>
      <c r="AL71" s="2329"/>
      <c r="AN71" s="439"/>
      <c r="AP71" s="46" t="s">
        <v>135</v>
      </c>
    </row>
    <row r="72" spans="1:16384" s="46" customFormat="1" ht="12.75" customHeight="1">
      <c r="B72" s="2481" t="s">
        <v>1458</v>
      </c>
      <c r="C72" s="2481"/>
      <c r="D72" s="2481"/>
      <c r="E72" s="2481"/>
      <c r="F72" s="2481"/>
      <c r="G72" s="2481"/>
      <c r="H72" s="2481"/>
      <c r="I72" s="2481"/>
      <c r="J72" s="2481"/>
      <c r="K72" s="2481"/>
      <c r="L72" s="2481"/>
      <c r="M72" s="2481"/>
      <c r="N72" s="2481"/>
      <c r="O72" s="2481"/>
      <c r="P72" s="2481"/>
      <c r="Q72" s="2481"/>
      <c r="R72" s="2481"/>
      <c r="S72" s="2481"/>
      <c r="T72" s="1918" t="s">
        <v>135</v>
      </c>
      <c r="U72" s="1918"/>
      <c r="V72" s="1918"/>
      <c r="W72" s="1918"/>
      <c r="X72" s="1918"/>
      <c r="Y72" s="1918"/>
      <c r="Z72" s="1918"/>
      <c r="AA72" s="1918"/>
      <c r="AB72" s="1918"/>
      <c r="AC72" s="1918"/>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326">
        <f>VLOOKUP($B$71,$AP$45:$AR$50,2,FALSE)</f>
        <v>10</v>
      </c>
      <c r="AL73" s="2327"/>
      <c r="AM73" s="2327"/>
      <c r="AN73" s="1329"/>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7" t="s">
        <v>1079</v>
      </c>
      <c r="AF78" s="2377"/>
      <c r="AG78" s="2377"/>
      <c r="AH78" s="2377"/>
      <c r="AI78" s="2377"/>
      <c r="AJ78" s="2377"/>
      <c r="AK78" s="2377"/>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42" t="s">
        <v>2082</v>
      </c>
      <c r="C80" s="2342"/>
      <c r="D80" s="2342"/>
      <c r="E80" s="2342"/>
      <c r="F80" s="2342"/>
      <c r="G80" s="2342"/>
      <c r="H80" s="2342"/>
      <c r="I80" s="2342"/>
      <c r="J80" s="2342"/>
      <c r="K80" s="2342"/>
      <c r="L80" s="2342"/>
      <c r="M80" s="2342"/>
      <c r="N80" s="2342"/>
      <c r="O80" s="2342"/>
      <c r="P80" s="2342"/>
      <c r="Q80" s="2342"/>
      <c r="R80" s="2342"/>
      <c r="S80" s="2342"/>
      <c r="T80" s="2342"/>
      <c r="U80" s="2342"/>
      <c r="V80" s="2342"/>
      <c r="W80" s="2342"/>
      <c r="X80" s="2342"/>
      <c r="Y80" s="2342"/>
      <c r="Z80" s="2342"/>
      <c r="AA80" s="2342"/>
      <c r="AB80" s="2342"/>
      <c r="AC80" s="2342"/>
      <c r="AD80" s="2342"/>
      <c r="AE80" s="2342"/>
      <c r="AF80" s="2342"/>
      <c r="AG80" s="2342"/>
      <c r="AH80" s="2342"/>
      <c r="AI80" s="2342"/>
      <c r="AJ80" s="2342"/>
      <c r="AK80" s="2342"/>
      <c r="AL80" s="1303"/>
      <c r="AM80" s="163"/>
      <c r="AN80" s="439"/>
    </row>
    <row r="81" spans="1:42" s="46" customFormat="1" ht="12.75" customHeight="1">
      <c r="A81" s="163"/>
      <c r="B81" s="2342"/>
      <c r="C81" s="2342"/>
      <c r="D81" s="2342"/>
      <c r="E81" s="2342"/>
      <c r="F81" s="2342"/>
      <c r="G81" s="2342"/>
      <c r="H81" s="2342"/>
      <c r="I81" s="2342"/>
      <c r="J81" s="2342"/>
      <c r="K81" s="2342"/>
      <c r="L81" s="2342"/>
      <c r="M81" s="2342"/>
      <c r="N81" s="2342"/>
      <c r="O81" s="2342"/>
      <c r="P81" s="2342"/>
      <c r="Q81" s="2342"/>
      <c r="R81" s="2342"/>
      <c r="S81" s="2342"/>
      <c r="T81" s="2342"/>
      <c r="U81" s="2342"/>
      <c r="V81" s="2342"/>
      <c r="W81" s="2342"/>
      <c r="X81" s="2342"/>
      <c r="Y81" s="2342"/>
      <c r="Z81" s="2342"/>
      <c r="AA81" s="2342"/>
      <c r="AB81" s="2342"/>
      <c r="AC81" s="2342"/>
      <c r="AD81" s="2342"/>
      <c r="AE81" s="2342"/>
      <c r="AF81" s="2342"/>
      <c r="AG81" s="2342"/>
      <c r="AH81" s="2342"/>
      <c r="AI81" s="2342"/>
      <c r="AJ81" s="2342"/>
      <c r="AK81" s="2342"/>
      <c r="AL81" s="1303"/>
      <c r="AM81" s="163"/>
      <c r="AN81" s="439"/>
    </row>
    <row r="82" spans="1:42" s="46" customFormat="1" ht="12.75" customHeight="1">
      <c r="A82" s="163"/>
      <c r="B82" s="2342"/>
      <c r="C82" s="2342"/>
      <c r="D82" s="2342"/>
      <c r="E82" s="2342"/>
      <c r="F82" s="2342"/>
      <c r="G82" s="2342"/>
      <c r="H82" s="2342"/>
      <c r="I82" s="2342"/>
      <c r="J82" s="2342"/>
      <c r="K82" s="2342"/>
      <c r="L82" s="2342"/>
      <c r="M82" s="2342"/>
      <c r="N82" s="2342"/>
      <c r="O82" s="2342"/>
      <c r="P82" s="2342"/>
      <c r="Q82" s="2342"/>
      <c r="R82" s="2342"/>
      <c r="S82" s="2342"/>
      <c r="T82" s="2342"/>
      <c r="U82" s="2342"/>
      <c r="V82" s="2342"/>
      <c r="W82" s="2342"/>
      <c r="X82" s="2342"/>
      <c r="Y82" s="2342"/>
      <c r="Z82" s="2342"/>
      <c r="AA82" s="2342"/>
      <c r="AB82" s="2342"/>
      <c r="AC82" s="2342"/>
      <c r="AD82" s="2342"/>
      <c r="AE82" s="2342"/>
      <c r="AF82" s="2342"/>
      <c r="AG82" s="2342"/>
      <c r="AH82" s="2342"/>
      <c r="AI82" s="2342"/>
      <c r="AJ82" s="2342"/>
      <c r="AK82" s="2342"/>
      <c r="AL82" s="1303"/>
      <c r="AM82" s="163"/>
      <c r="AN82" s="439"/>
    </row>
    <row r="83" spans="1:42" s="46" customFormat="1" ht="12.75" customHeight="1">
      <c r="A83" s="163"/>
      <c r="B83" s="2342"/>
      <c r="C83" s="2342"/>
      <c r="D83" s="2342"/>
      <c r="E83" s="2342"/>
      <c r="F83" s="2342"/>
      <c r="G83" s="2342"/>
      <c r="H83" s="2342"/>
      <c r="I83" s="2342"/>
      <c r="J83" s="2342"/>
      <c r="K83" s="2342"/>
      <c r="L83" s="2342"/>
      <c r="M83" s="2342"/>
      <c r="N83" s="2342"/>
      <c r="O83" s="2342"/>
      <c r="P83" s="2342"/>
      <c r="Q83" s="2342"/>
      <c r="R83" s="2342"/>
      <c r="S83" s="2342"/>
      <c r="T83" s="2342"/>
      <c r="U83" s="2342"/>
      <c r="V83" s="2342"/>
      <c r="W83" s="2342"/>
      <c r="X83" s="2342"/>
      <c r="Y83" s="2342"/>
      <c r="Z83" s="2342"/>
      <c r="AA83" s="2342"/>
      <c r="AB83" s="2342"/>
      <c r="AC83" s="2342"/>
      <c r="AD83" s="2342"/>
      <c r="AE83" s="2342"/>
      <c r="AF83" s="2342"/>
      <c r="AG83" s="2342"/>
      <c r="AH83" s="2342"/>
      <c r="AI83" s="2342"/>
      <c r="AJ83" s="2342"/>
      <c r="AK83" s="2342"/>
      <c r="AL83" s="1303"/>
      <c r="AM83" s="163"/>
      <c r="AN83" s="439"/>
    </row>
    <row r="84" spans="1:42" s="46" customFormat="1" ht="12.75" customHeight="1">
      <c r="A84" s="163"/>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1303"/>
      <c r="AM84" s="163"/>
      <c r="AN84" s="439"/>
    </row>
    <row r="85" spans="1:42" s="46" customFormat="1" ht="12.75" customHeight="1">
      <c r="A85" s="163"/>
      <c r="B85" s="2342"/>
      <c r="C85" s="2342"/>
      <c r="D85" s="2342"/>
      <c r="E85" s="2342"/>
      <c r="F85" s="2342"/>
      <c r="G85" s="2342"/>
      <c r="H85" s="2342"/>
      <c r="I85" s="2342"/>
      <c r="J85" s="2342"/>
      <c r="K85" s="2342"/>
      <c r="L85" s="2342"/>
      <c r="M85" s="2342"/>
      <c r="N85" s="2342"/>
      <c r="O85" s="2342"/>
      <c r="P85" s="2342"/>
      <c r="Q85" s="2342"/>
      <c r="R85" s="2342"/>
      <c r="S85" s="2342"/>
      <c r="T85" s="2342"/>
      <c r="U85" s="2342"/>
      <c r="V85" s="2342"/>
      <c r="W85" s="2342"/>
      <c r="X85" s="2342"/>
      <c r="Y85" s="2342"/>
      <c r="Z85" s="2342"/>
      <c r="AA85" s="2342"/>
      <c r="AB85" s="2342"/>
      <c r="AC85" s="2342"/>
      <c r="AD85" s="2342"/>
      <c r="AE85" s="2342"/>
      <c r="AF85" s="2342"/>
      <c r="AG85" s="2342"/>
      <c r="AH85" s="2342"/>
      <c r="AI85" s="2342"/>
      <c r="AJ85" s="2342"/>
      <c r="AK85" s="2342"/>
      <c r="AL85" s="1303"/>
      <c r="AM85" s="163"/>
      <c r="AN85" s="439"/>
    </row>
    <row r="86" spans="1:42" ht="12.75" customHeight="1">
      <c r="A86" s="163"/>
      <c r="B86" s="2342"/>
      <c r="C86" s="2342"/>
      <c r="D86" s="2342"/>
      <c r="E86" s="2342"/>
      <c r="F86" s="2342"/>
      <c r="G86" s="2342"/>
      <c r="H86" s="2342"/>
      <c r="I86" s="2342"/>
      <c r="J86" s="2342"/>
      <c r="K86" s="2342"/>
      <c r="L86" s="2342"/>
      <c r="M86" s="2342"/>
      <c r="N86" s="2342"/>
      <c r="O86" s="2342"/>
      <c r="P86" s="2342"/>
      <c r="Q86" s="2342"/>
      <c r="R86" s="2342"/>
      <c r="S86" s="2342"/>
      <c r="T86" s="2342"/>
      <c r="U86" s="2342"/>
      <c r="V86" s="2342"/>
      <c r="W86" s="2342"/>
      <c r="X86" s="2342"/>
      <c r="Y86" s="2342"/>
      <c r="Z86" s="2342"/>
      <c r="AA86" s="2342"/>
      <c r="AB86" s="2342"/>
      <c r="AC86" s="2342"/>
      <c r="AD86" s="2342"/>
      <c r="AE86" s="2342"/>
      <c r="AF86" s="2342"/>
      <c r="AG86" s="2342"/>
      <c r="AH86" s="2342"/>
      <c r="AI86" s="2342"/>
      <c r="AJ86" s="2342"/>
      <c r="AK86" s="2342"/>
      <c r="AL86" s="1303"/>
      <c r="AM86" s="163"/>
    </row>
    <row r="87" spans="1:42" s="46" customFormat="1" ht="12.75" customHeight="1">
      <c r="A87" s="28"/>
      <c r="B87" s="2342"/>
      <c r="C87" s="2342"/>
      <c r="D87" s="2342"/>
      <c r="E87" s="2342"/>
      <c r="F87" s="2342"/>
      <c r="G87" s="2342"/>
      <c r="H87" s="2342"/>
      <c r="I87" s="2342"/>
      <c r="J87" s="2342"/>
      <c r="K87" s="2342"/>
      <c r="L87" s="2342"/>
      <c r="M87" s="2342"/>
      <c r="N87" s="2342"/>
      <c r="O87" s="2342"/>
      <c r="P87" s="2342"/>
      <c r="Q87" s="2342"/>
      <c r="R87" s="2342"/>
      <c r="S87" s="2342"/>
      <c r="T87" s="2342"/>
      <c r="U87" s="2342"/>
      <c r="V87" s="2342"/>
      <c r="W87" s="2342"/>
      <c r="X87" s="2342"/>
      <c r="Y87" s="2342"/>
      <c r="Z87" s="2342"/>
      <c r="AA87" s="2342"/>
      <c r="AB87" s="2342"/>
      <c r="AC87" s="2342"/>
      <c r="AD87" s="2342"/>
      <c r="AE87" s="2342"/>
      <c r="AF87" s="2342"/>
      <c r="AG87" s="2342"/>
      <c r="AH87" s="2342"/>
      <c r="AI87" s="2342"/>
      <c r="AJ87" s="2342"/>
      <c r="AK87" s="2342"/>
      <c r="AL87" s="1303"/>
      <c r="AM87" s="153"/>
      <c r="AN87" s="439"/>
    </row>
    <row r="88" spans="1:42" s="46" customFormat="1" ht="12.75" customHeight="1">
      <c r="A88" s="28"/>
      <c r="B88" s="2342"/>
      <c r="C88" s="2342"/>
      <c r="D88" s="2342"/>
      <c r="E88" s="2342"/>
      <c r="F88" s="2342"/>
      <c r="G88" s="2342"/>
      <c r="H88" s="2342"/>
      <c r="I88" s="2342"/>
      <c r="J88" s="2342"/>
      <c r="K88" s="2342"/>
      <c r="L88" s="2342"/>
      <c r="M88" s="2342"/>
      <c r="N88" s="2342"/>
      <c r="O88" s="2342"/>
      <c r="P88" s="2342"/>
      <c r="Q88" s="2342"/>
      <c r="R88" s="2342"/>
      <c r="S88" s="2342"/>
      <c r="T88" s="2342"/>
      <c r="U88" s="2342"/>
      <c r="V88" s="2342"/>
      <c r="W88" s="2342"/>
      <c r="X88" s="2342"/>
      <c r="Y88" s="2342"/>
      <c r="Z88" s="2342"/>
      <c r="AA88" s="2342"/>
      <c r="AB88" s="2342"/>
      <c r="AC88" s="2342"/>
      <c r="AD88" s="2342"/>
      <c r="AE88" s="2342"/>
      <c r="AF88" s="2342"/>
      <c r="AG88" s="2342"/>
      <c r="AH88" s="2342"/>
      <c r="AI88" s="2342"/>
      <c r="AJ88" s="2342"/>
      <c r="AK88" s="2342"/>
      <c r="AL88" s="1303"/>
      <c r="AM88" s="153"/>
      <c r="AN88" s="439"/>
    </row>
    <row r="89" spans="1:42" s="46" customFormat="1" ht="14.45" customHeight="1">
      <c r="A89" s="28"/>
      <c r="B89" s="2342"/>
      <c r="C89" s="2342"/>
      <c r="D89" s="2342"/>
      <c r="E89" s="2342"/>
      <c r="F89" s="2342"/>
      <c r="G89" s="2342"/>
      <c r="H89" s="2342"/>
      <c r="I89" s="2342"/>
      <c r="J89" s="2342"/>
      <c r="K89" s="2342"/>
      <c r="L89" s="2342"/>
      <c r="M89" s="2342"/>
      <c r="N89" s="2342"/>
      <c r="O89" s="2342"/>
      <c r="P89" s="2342"/>
      <c r="Q89" s="2342"/>
      <c r="R89" s="2342"/>
      <c r="S89" s="2342"/>
      <c r="T89" s="2342"/>
      <c r="U89" s="2342"/>
      <c r="V89" s="2342"/>
      <c r="W89" s="2342"/>
      <c r="X89" s="2342"/>
      <c r="Y89" s="2342"/>
      <c r="Z89" s="2342"/>
      <c r="AA89" s="2342"/>
      <c r="AB89" s="2342"/>
      <c r="AC89" s="2342"/>
      <c r="AD89" s="2342"/>
      <c r="AE89" s="2342"/>
      <c r="AF89" s="2342"/>
      <c r="AG89" s="2342"/>
      <c r="AH89" s="2342"/>
      <c r="AI89" s="2342"/>
      <c r="AJ89" s="2342"/>
      <c r="AK89" s="2342"/>
      <c r="AL89" s="1303"/>
      <c r="AM89" s="153"/>
      <c r="AN89" s="439"/>
    </row>
    <row r="90" spans="1:42" s="46" customFormat="1" ht="12.75" customHeight="1">
      <c r="A90" s="28"/>
      <c r="B90" s="2342"/>
      <c r="C90" s="2342"/>
      <c r="D90" s="2342"/>
      <c r="E90" s="2342"/>
      <c r="F90" s="2342"/>
      <c r="G90" s="2342"/>
      <c r="H90" s="2342"/>
      <c r="I90" s="2342"/>
      <c r="J90" s="2342"/>
      <c r="K90" s="2342"/>
      <c r="L90" s="2342"/>
      <c r="M90" s="2342"/>
      <c r="N90" s="2342"/>
      <c r="O90" s="2342"/>
      <c r="P90" s="2342"/>
      <c r="Q90" s="2342"/>
      <c r="R90" s="2342"/>
      <c r="S90" s="2342"/>
      <c r="T90" s="2342"/>
      <c r="U90" s="2342"/>
      <c r="V90" s="2342"/>
      <c r="W90" s="2342"/>
      <c r="X90" s="2342"/>
      <c r="Y90" s="2342"/>
      <c r="Z90" s="2342"/>
      <c r="AA90" s="2342"/>
      <c r="AB90" s="2342"/>
      <c r="AC90" s="2342"/>
      <c r="AD90" s="2342"/>
      <c r="AE90" s="2342"/>
      <c r="AF90" s="2342"/>
      <c r="AG90" s="2342"/>
      <c r="AH90" s="2342"/>
      <c r="AI90" s="2342"/>
      <c r="AJ90" s="2342"/>
      <c r="AK90" s="2342"/>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9" t="s">
        <v>935</v>
      </c>
      <c r="AG95" s="2329"/>
      <c r="AH95" s="2329"/>
      <c r="AI95" s="2329"/>
      <c r="AJ95" s="2329"/>
      <c r="AK95" s="2329"/>
      <c r="AL95" s="2329"/>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9" t="s">
        <v>62</v>
      </c>
      <c r="AG100" s="2329"/>
      <c r="AH100" s="2329"/>
      <c r="AI100" s="2329"/>
      <c r="AJ100" s="2329"/>
      <c r="AK100" s="2329"/>
      <c r="AL100" s="2329"/>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9" t="s">
        <v>63</v>
      </c>
      <c r="AG105" s="2329"/>
      <c r="AH105" s="2329"/>
      <c r="AI105" s="2329"/>
      <c r="AJ105" s="2329"/>
      <c r="AK105" s="2329"/>
      <c r="AL105" s="2329"/>
      <c r="AM105" s="153"/>
      <c r="AN105" s="439"/>
      <c r="AO105" s="144" t="s">
        <v>796</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9" t="s">
        <v>64</v>
      </c>
      <c r="AG110" s="2329"/>
      <c r="AH110" s="2329"/>
      <c r="AI110" s="2329"/>
      <c r="AJ110" s="2329"/>
      <c r="AK110" s="2329"/>
      <c r="AL110" s="2329"/>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9" t="s">
        <v>65</v>
      </c>
      <c r="AG114" s="2329"/>
      <c r="AH114" s="2329"/>
      <c r="AI114" s="2329"/>
      <c r="AJ114" s="2329"/>
      <c r="AK114" s="2329"/>
      <c r="AL114" s="2329"/>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41" t="s">
        <v>639</v>
      </c>
      <c r="I117" s="2341"/>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2086</v>
      </c>
      <c r="E122" s="28"/>
      <c r="AN122" s="439"/>
      <c r="AO122" s="46" t="s">
        <v>1649</v>
      </c>
      <c r="AP122" s="46">
        <v>3</v>
      </c>
    </row>
    <row r="123" spans="1:47" s="46" customFormat="1" ht="12.75" customHeight="1">
      <c r="A123" s="28"/>
      <c r="B123" s="161"/>
      <c r="C123" s="187"/>
      <c r="D123" s="28"/>
      <c r="E123" s="28" t="s">
        <v>162</v>
      </c>
      <c r="F123" s="190"/>
      <c r="G123" s="190"/>
      <c r="H123" s="2485" t="s">
        <v>135</v>
      </c>
      <c r="I123" s="2485"/>
      <c r="J123" s="2485"/>
      <c r="K123" s="2485"/>
      <c r="L123" s="2485"/>
      <c r="M123" s="2485"/>
      <c r="N123" s="2485"/>
      <c r="O123" s="2485"/>
      <c r="P123" s="2485"/>
      <c r="Q123" s="2485"/>
      <c r="R123" s="2485"/>
      <c r="S123" s="2485"/>
      <c r="T123" s="2485"/>
      <c r="U123" s="2485"/>
      <c r="V123" s="2485"/>
      <c r="W123" s="2485"/>
      <c r="X123" s="2485"/>
      <c r="Y123" s="2485"/>
      <c r="Z123" s="2485"/>
      <c r="AA123" s="2485"/>
      <c r="AB123" s="2485"/>
      <c r="AC123" s="2485"/>
      <c r="AD123" s="2485"/>
      <c r="AE123" s="2485"/>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89" t="s">
        <v>135</v>
      </c>
      <c r="C125" s="1789"/>
      <c r="D125" s="436"/>
      <c r="E125" s="2342" t="s">
        <v>2002</v>
      </c>
      <c r="F125" s="2342"/>
      <c r="G125" s="2342"/>
      <c r="H125" s="2342"/>
      <c r="I125" s="2342"/>
      <c r="J125" s="2342"/>
      <c r="K125" s="2342"/>
      <c r="L125" s="2342"/>
      <c r="M125" s="2342"/>
      <c r="N125" s="2342"/>
      <c r="O125" s="2342"/>
      <c r="P125" s="2342"/>
      <c r="Q125" s="2342"/>
      <c r="R125" s="2342"/>
      <c r="S125" s="2342"/>
      <c r="T125" s="2342"/>
      <c r="U125" s="2342"/>
      <c r="V125" s="2342"/>
      <c r="W125" s="2342"/>
      <c r="X125" s="2342"/>
      <c r="Y125" s="2342"/>
      <c r="Z125" s="2342"/>
      <c r="AA125" s="2342"/>
      <c r="AB125" s="2342"/>
      <c r="AC125" s="2342"/>
      <c r="AD125" s="2342"/>
      <c r="AE125" s="2342"/>
      <c r="AF125" s="2342"/>
      <c r="AG125" s="2342"/>
      <c r="AH125" s="436"/>
      <c r="AI125" s="436"/>
      <c r="AJ125" s="436"/>
      <c r="AK125" s="436"/>
      <c r="AL125" s="1300"/>
      <c r="AN125" s="439"/>
    </row>
    <row r="126" spans="1:47" s="46" customFormat="1" ht="12.75" customHeight="1">
      <c r="A126" s="28"/>
      <c r="B126" s="161"/>
      <c r="C126" s="187"/>
      <c r="D126" s="436"/>
      <c r="E126" s="2342"/>
      <c r="F126" s="2342"/>
      <c r="G126" s="2342"/>
      <c r="H126" s="2342"/>
      <c r="I126" s="2342"/>
      <c r="J126" s="2342"/>
      <c r="K126" s="2342"/>
      <c r="L126" s="2342"/>
      <c r="M126" s="2342"/>
      <c r="N126" s="2342"/>
      <c r="O126" s="2342"/>
      <c r="P126" s="2342"/>
      <c r="Q126" s="2342"/>
      <c r="R126" s="2342"/>
      <c r="S126" s="2342"/>
      <c r="T126" s="2342"/>
      <c r="U126" s="2342"/>
      <c r="V126" s="2342"/>
      <c r="W126" s="2342"/>
      <c r="X126" s="2342"/>
      <c r="Y126" s="2342"/>
      <c r="Z126" s="2342"/>
      <c r="AA126" s="2342"/>
      <c r="AB126" s="2342"/>
      <c r="AC126" s="2342"/>
      <c r="AD126" s="2342"/>
      <c r="AE126" s="2342"/>
      <c r="AF126" s="2342"/>
      <c r="AG126" s="2342"/>
      <c r="AH126" s="436"/>
      <c r="AI126" s="436"/>
      <c r="AJ126" s="436"/>
      <c r="AK126" s="436"/>
      <c r="AL126" s="1300"/>
      <c r="AN126" s="439"/>
    </row>
    <row r="127" spans="1:47" s="46" customFormat="1" ht="12.75" customHeight="1">
      <c r="A127" s="28"/>
      <c r="B127" s="161"/>
      <c r="C127" s="187"/>
      <c r="D127" s="436"/>
      <c r="E127" s="2342"/>
      <c r="F127" s="2342"/>
      <c r="G127" s="2342"/>
      <c r="H127" s="2342"/>
      <c r="I127" s="2342"/>
      <c r="J127" s="2342"/>
      <c r="K127" s="2342"/>
      <c r="L127" s="2342"/>
      <c r="M127" s="2342"/>
      <c r="N127" s="2342"/>
      <c r="O127" s="2342"/>
      <c r="P127" s="2342"/>
      <c r="Q127" s="2342"/>
      <c r="R127" s="2342"/>
      <c r="S127" s="2342"/>
      <c r="T127" s="2342"/>
      <c r="U127" s="2342"/>
      <c r="V127" s="2342"/>
      <c r="W127" s="2342"/>
      <c r="X127" s="2342"/>
      <c r="Y127" s="2342"/>
      <c r="Z127" s="2342"/>
      <c r="AA127" s="2342"/>
      <c r="AB127" s="2342"/>
      <c r="AC127" s="2342"/>
      <c r="AD127" s="2342"/>
      <c r="AE127" s="2342"/>
      <c r="AF127" s="2342"/>
      <c r="AG127" s="2342"/>
      <c r="AH127" s="436"/>
      <c r="AI127" s="436"/>
      <c r="AJ127" s="436"/>
      <c r="AK127" s="436"/>
      <c r="AL127" s="1300"/>
      <c r="AN127" s="439"/>
    </row>
    <row r="128" spans="1:47" s="46" customFormat="1" ht="12.75" customHeight="1">
      <c r="A128" s="28"/>
      <c r="B128" s="161"/>
      <c r="C128" s="187"/>
      <c r="D128" s="478"/>
      <c r="E128" s="2484"/>
      <c r="F128" s="2484"/>
      <c r="G128" s="2484"/>
      <c r="H128" s="2484"/>
      <c r="I128" s="2484"/>
      <c r="J128" s="2484"/>
      <c r="K128" s="2484"/>
      <c r="L128" s="2484"/>
      <c r="M128" s="2484"/>
      <c r="N128" s="2484"/>
      <c r="O128" s="2484"/>
      <c r="P128" s="2484"/>
      <c r="Q128" s="2484"/>
      <c r="R128" s="2484"/>
      <c r="S128" s="2484"/>
      <c r="T128" s="2484"/>
      <c r="U128" s="2484"/>
      <c r="V128" s="2484"/>
      <c r="W128" s="2484"/>
      <c r="X128" s="2484"/>
      <c r="Y128" s="2484"/>
      <c r="Z128" s="2484"/>
      <c r="AA128" s="2484"/>
      <c r="AB128" s="2484"/>
      <c r="AC128" s="2484"/>
      <c r="AD128" s="2484"/>
      <c r="AE128" s="2484"/>
      <c r="AF128" s="2484"/>
      <c r="AG128" s="248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26">
        <f>VLOOKUP($H$117,$AO$101:$AP$106,2,FALSE)+VLOOKUP($H$123,$AO$121:$AP$123,2,FALSE)</f>
        <v>7</v>
      </c>
      <c r="AK129" s="232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483" t="s">
        <v>2087</v>
      </c>
      <c r="F133" s="2483"/>
      <c r="G133" s="2483"/>
      <c r="H133" s="2483"/>
      <c r="I133" s="2483"/>
      <c r="J133" s="2483"/>
      <c r="K133" s="2483"/>
      <c r="L133" s="2483"/>
      <c r="M133" s="2483"/>
      <c r="N133" s="2483"/>
      <c r="O133" s="2483"/>
      <c r="P133" s="2483"/>
      <c r="Q133" s="2483"/>
      <c r="R133" s="2483"/>
      <c r="S133" s="2483"/>
      <c r="T133" s="2483"/>
      <c r="U133" s="2483"/>
      <c r="V133" s="2483"/>
      <c r="W133" s="2483"/>
      <c r="X133" s="2483"/>
      <c r="Y133" s="2483"/>
      <c r="Z133" s="2483"/>
      <c r="AA133" s="2483"/>
      <c r="AB133" s="2483"/>
      <c r="AC133" s="2483"/>
      <c r="AD133" s="2483"/>
      <c r="AF133" s="2329" t="s">
        <v>65</v>
      </c>
      <c r="AG133" s="2329"/>
      <c r="AH133" s="2329"/>
      <c r="AI133" s="2329"/>
      <c r="AJ133" s="2329"/>
      <c r="AK133" s="2329"/>
      <c r="AL133" s="2329"/>
      <c r="AM133" s="153"/>
      <c r="AN133" s="475"/>
    </row>
    <row r="134" spans="1:42" s="46" customFormat="1" ht="12.75" customHeight="1">
      <c r="A134" s="195"/>
      <c r="B134" s="161"/>
      <c r="C134" s="187"/>
      <c r="D134" s="144"/>
      <c r="E134" s="2483"/>
      <c r="F134" s="2483"/>
      <c r="G134" s="2483"/>
      <c r="H134" s="2483"/>
      <c r="I134" s="2483"/>
      <c r="J134" s="2483"/>
      <c r="K134" s="2483"/>
      <c r="L134" s="2483"/>
      <c r="M134" s="2483"/>
      <c r="N134" s="2483"/>
      <c r="O134" s="2483"/>
      <c r="P134" s="2483"/>
      <c r="Q134" s="2483"/>
      <c r="R134" s="2483"/>
      <c r="S134" s="2483"/>
      <c r="T134" s="2483"/>
      <c r="U134" s="2483"/>
      <c r="V134" s="2483"/>
      <c r="W134" s="2483"/>
      <c r="X134" s="2483"/>
      <c r="Y134" s="2483"/>
      <c r="Z134" s="2483"/>
      <c r="AA134" s="2483"/>
      <c r="AB134" s="2483"/>
      <c r="AC134" s="2483"/>
      <c r="AD134" s="2483"/>
      <c r="AE134" s="153"/>
      <c r="AF134" s="74"/>
      <c r="AG134" s="153"/>
      <c r="AH134" s="153"/>
      <c r="AI134" s="153"/>
      <c r="AJ134" s="153"/>
      <c r="AK134" s="153"/>
      <c r="AL134" s="153"/>
      <c r="AM134" s="153"/>
      <c r="AN134" s="439"/>
    </row>
    <row r="135" spans="1:42" s="46" customFormat="1" ht="12.75" customHeight="1">
      <c r="A135" s="28"/>
      <c r="B135" s="161"/>
      <c r="C135" s="188"/>
      <c r="D135" s="144"/>
      <c r="E135" s="2483"/>
      <c r="F135" s="2483"/>
      <c r="G135" s="2483"/>
      <c r="H135" s="2483"/>
      <c r="I135" s="2483"/>
      <c r="J135" s="2483"/>
      <c r="K135" s="2483"/>
      <c r="L135" s="2483"/>
      <c r="M135" s="2483"/>
      <c r="N135" s="2483"/>
      <c r="O135" s="2483"/>
      <c r="P135" s="2483"/>
      <c r="Q135" s="2483"/>
      <c r="R135" s="2483"/>
      <c r="S135" s="2483"/>
      <c r="T135" s="2483"/>
      <c r="U135" s="2483"/>
      <c r="V135" s="2483"/>
      <c r="W135" s="2483"/>
      <c r="X135" s="2483"/>
      <c r="Y135" s="2483"/>
      <c r="Z135" s="2483"/>
      <c r="AA135" s="2483"/>
      <c r="AB135" s="2483"/>
      <c r="AC135" s="2483"/>
      <c r="AD135" s="2483"/>
      <c r="AE135" s="153"/>
      <c r="AF135" s="74"/>
      <c r="AG135" s="153"/>
      <c r="AH135" s="153"/>
      <c r="AI135" s="153"/>
      <c r="AJ135" s="153"/>
      <c r="AK135" s="153"/>
      <c r="AL135" s="153"/>
      <c r="AM135" s="153"/>
      <c r="AN135" s="439"/>
    </row>
    <row r="136" spans="1:42" s="46" customFormat="1" ht="12.75" customHeight="1">
      <c r="A136" s="57"/>
      <c r="B136" s="173"/>
      <c r="C136" s="196"/>
      <c r="D136" s="144"/>
      <c r="E136" s="2483"/>
      <c r="F136" s="2483"/>
      <c r="G136" s="2483"/>
      <c r="H136" s="2483"/>
      <c r="I136" s="2483"/>
      <c r="J136" s="2483"/>
      <c r="K136" s="2483"/>
      <c r="L136" s="2483"/>
      <c r="M136" s="2483"/>
      <c r="N136" s="2483"/>
      <c r="O136" s="2483"/>
      <c r="P136" s="2483"/>
      <c r="Q136" s="2483"/>
      <c r="R136" s="2483"/>
      <c r="S136" s="2483"/>
      <c r="T136" s="2483"/>
      <c r="U136" s="2483"/>
      <c r="V136" s="2483"/>
      <c r="W136" s="2483"/>
      <c r="X136" s="2483"/>
      <c r="Y136" s="2483"/>
      <c r="Z136" s="2483"/>
      <c r="AA136" s="2483"/>
      <c r="AB136" s="2483"/>
      <c r="AC136" s="2483"/>
      <c r="AD136" s="2483"/>
      <c r="AE136" s="27"/>
      <c r="AF136" s="173"/>
      <c r="AG136" s="27"/>
      <c r="AH136" s="27"/>
      <c r="AI136" s="27"/>
      <c r="AJ136" s="27"/>
      <c r="AK136" s="153"/>
      <c r="AL136" s="153"/>
      <c r="AM136" s="153"/>
      <c r="AN136" s="439"/>
    </row>
    <row r="137" spans="1:42" s="46" customFormat="1" ht="22.9" customHeight="1">
      <c r="A137" s="28"/>
      <c r="B137" s="173"/>
      <c r="C137" s="196"/>
      <c r="D137" s="144"/>
      <c r="E137" s="2483"/>
      <c r="F137" s="2483"/>
      <c r="G137" s="2483"/>
      <c r="H137" s="2483"/>
      <c r="I137" s="2483"/>
      <c r="J137" s="2483"/>
      <c r="K137" s="2483"/>
      <c r="L137" s="2483"/>
      <c r="M137" s="2483"/>
      <c r="N137" s="2483"/>
      <c r="O137" s="2483"/>
      <c r="P137" s="2483"/>
      <c r="Q137" s="2483"/>
      <c r="R137" s="2483"/>
      <c r="S137" s="2483"/>
      <c r="T137" s="2483"/>
      <c r="U137" s="2483"/>
      <c r="V137" s="2483"/>
      <c r="W137" s="2483"/>
      <c r="X137" s="2483"/>
      <c r="Y137" s="2483"/>
      <c r="Z137" s="2483"/>
      <c r="AA137" s="2483"/>
      <c r="AB137" s="2483"/>
      <c r="AC137" s="2483"/>
      <c r="AD137" s="2483"/>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486" t="s">
        <v>135</v>
      </c>
      <c r="T138" s="248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9" t="s">
        <v>113</v>
      </c>
      <c r="AG140" s="2329"/>
      <c r="AH140" s="2329"/>
      <c r="AI140" s="2329"/>
      <c r="AJ140" s="2329"/>
      <c r="AK140" s="2329"/>
      <c r="AL140" s="2329"/>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75" customHeight="1">
      <c r="A142" s="28"/>
      <c r="B142" s="74"/>
      <c r="C142" s="77"/>
      <c r="D142" s="28" t="s">
        <v>162</v>
      </c>
      <c r="E142" s="190"/>
      <c r="F142" s="190"/>
      <c r="G142" s="190"/>
      <c r="H142" s="2341" t="s">
        <v>213</v>
      </c>
      <c r="I142" s="2341"/>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26">
        <f>VLOOKUP($H$142,$AO$116:$AP$118,2,FALSE)</f>
        <v>2</v>
      </c>
      <c r="AK144" s="2328"/>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9" t="s">
        <v>65</v>
      </c>
      <c r="AG148" s="2329"/>
      <c r="AH148" s="2329"/>
      <c r="AI148" s="2329"/>
      <c r="AJ148" s="2329"/>
      <c r="AK148" s="2329"/>
      <c r="AL148" s="2329"/>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9" t="s">
        <v>113</v>
      </c>
      <c r="AG151" s="2329"/>
      <c r="AH151" s="2329"/>
      <c r="AI151" s="2329"/>
      <c r="AJ151" s="2329"/>
      <c r="AK151" s="2329"/>
      <c r="AL151" s="2329"/>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41" t="s">
        <v>213</v>
      </c>
      <c r="I154" s="234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26">
        <f>VLOOKUP(H154,AT116:AU118,2,FALSE)</f>
        <v>2</v>
      </c>
      <c r="AK156" s="2328"/>
      <c r="AL156" s="25"/>
      <c r="AN156" s="1140"/>
      <c r="AO156" s="137" t="s">
        <v>135</v>
      </c>
      <c r="AP156" s="754">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42" t="s">
        <v>815</v>
      </c>
      <c r="F161" s="2342"/>
      <c r="G161" s="2342"/>
      <c r="H161" s="2342"/>
      <c r="I161" s="2342"/>
      <c r="J161" s="2342"/>
      <c r="K161" s="2342"/>
      <c r="L161" s="2342"/>
      <c r="M161" s="2342"/>
      <c r="N161" s="2342"/>
      <c r="O161" s="2342"/>
      <c r="P161" s="2342"/>
      <c r="Q161" s="2342"/>
      <c r="R161" s="2342"/>
      <c r="S161" s="2342"/>
      <c r="T161" s="2342"/>
      <c r="U161" s="2342"/>
      <c r="V161" s="2342"/>
      <c r="W161" s="2342"/>
      <c r="X161" s="2342"/>
      <c r="Y161" s="2342"/>
      <c r="Z161" s="2342"/>
      <c r="AA161" s="2342"/>
      <c r="AB161" s="2342"/>
      <c r="AC161" s="2342"/>
      <c r="AF161" s="2329" t="s">
        <v>63</v>
      </c>
      <c r="AG161" s="2329"/>
      <c r="AH161" s="2329"/>
      <c r="AI161" s="2329"/>
      <c r="AJ161" s="2329"/>
      <c r="AK161" s="2329"/>
      <c r="AL161" s="2329"/>
      <c r="AN161" s="439"/>
    </row>
    <row r="162" spans="1:42" s="46" customFormat="1" ht="12.75" customHeight="1">
      <c r="C162" s="48"/>
      <c r="E162" s="2342"/>
      <c r="F162" s="2342"/>
      <c r="G162" s="2342"/>
      <c r="H162" s="2342"/>
      <c r="I162" s="2342"/>
      <c r="J162" s="2342"/>
      <c r="K162" s="2342"/>
      <c r="L162" s="2342"/>
      <c r="M162" s="2342"/>
      <c r="N162" s="2342"/>
      <c r="O162" s="2342"/>
      <c r="P162" s="2342"/>
      <c r="Q162" s="2342"/>
      <c r="R162" s="2342"/>
      <c r="S162" s="2342"/>
      <c r="T162" s="2342"/>
      <c r="U162" s="2342"/>
      <c r="V162" s="2342"/>
      <c r="W162" s="2342"/>
      <c r="X162" s="2342"/>
      <c r="Y162" s="2342"/>
      <c r="Z162" s="2342"/>
      <c r="AA162" s="2342"/>
      <c r="AB162" s="2342"/>
      <c r="AC162" s="2342"/>
      <c r="AN162" s="439"/>
    </row>
    <row r="163" spans="1:42" s="46" customFormat="1" ht="12.75" customHeight="1">
      <c r="C163" s="48"/>
      <c r="D163" s="144"/>
      <c r="E163" s="2342"/>
      <c r="F163" s="2342"/>
      <c r="G163" s="2342"/>
      <c r="H163" s="2342"/>
      <c r="I163" s="2342"/>
      <c r="J163" s="2342"/>
      <c r="K163" s="2342"/>
      <c r="L163" s="2342"/>
      <c r="M163" s="2342"/>
      <c r="N163" s="2342"/>
      <c r="O163" s="2342"/>
      <c r="P163" s="2342"/>
      <c r="Q163" s="2342"/>
      <c r="R163" s="2342"/>
      <c r="S163" s="2342"/>
      <c r="T163" s="2342"/>
      <c r="U163" s="2342"/>
      <c r="V163" s="2342"/>
      <c r="W163" s="2342"/>
      <c r="X163" s="2342"/>
      <c r="Y163" s="2342"/>
      <c r="Z163" s="2342"/>
      <c r="AA163" s="2342"/>
      <c r="AB163" s="2342"/>
      <c r="AC163" s="234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42" t="s">
        <v>1932</v>
      </c>
      <c r="F165" s="2342"/>
      <c r="G165" s="2342"/>
      <c r="H165" s="2342"/>
      <c r="I165" s="2342"/>
      <c r="J165" s="2342"/>
      <c r="K165" s="2342"/>
      <c r="L165" s="2342"/>
      <c r="M165" s="2342"/>
      <c r="N165" s="2342"/>
      <c r="O165" s="2342"/>
      <c r="P165" s="2342"/>
      <c r="Q165" s="2342"/>
      <c r="R165" s="2342"/>
      <c r="S165" s="2342"/>
      <c r="T165" s="2342"/>
      <c r="U165" s="2342"/>
      <c r="V165" s="2342"/>
      <c r="W165" s="2342"/>
      <c r="X165" s="2342"/>
      <c r="Y165" s="2342"/>
      <c r="Z165" s="2342"/>
      <c r="AA165" s="2342"/>
      <c r="AB165" s="2342"/>
      <c r="AC165" s="2342"/>
      <c r="AF165" s="2329" t="s">
        <v>64</v>
      </c>
      <c r="AG165" s="2329"/>
      <c r="AH165" s="2329"/>
      <c r="AI165" s="2329"/>
      <c r="AJ165" s="2329"/>
      <c r="AK165" s="2329"/>
      <c r="AL165" s="2329"/>
      <c r="AN165" s="439"/>
    </row>
    <row r="166" spans="1:42" s="46" customFormat="1" ht="12.75" customHeight="1">
      <c r="C166" s="48"/>
      <c r="E166" s="2342"/>
      <c r="F166" s="2342"/>
      <c r="G166" s="2342"/>
      <c r="H166" s="2342"/>
      <c r="I166" s="2342"/>
      <c r="J166" s="2342"/>
      <c r="K166" s="2342"/>
      <c r="L166" s="2342"/>
      <c r="M166" s="2342"/>
      <c r="N166" s="2342"/>
      <c r="O166" s="2342"/>
      <c r="P166" s="2342"/>
      <c r="Q166" s="2342"/>
      <c r="R166" s="2342"/>
      <c r="S166" s="2342"/>
      <c r="T166" s="2342"/>
      <c r="U166" s="2342"/>
      <c r="V166" s="2342"/>
      <c r="W166" s="2342"/>
      <c r="X166" s="2342"/>
      <c r="Y166" s="2342"/>
      <c r="Z166" s="2342"/>
      <c r="AA166" s="2342"/>
      <c r="AB166" s="2342"/>
      <c r="AC166" s="2342"/>
      <c r="AN166" s="439"/>
    </row>
    <row r="167" spans="1:42" s="46" customFormat="1" ht="15" customHeight="1">
      <c r="C167" s="48"/>
      <c r="D167" s="144"/>
      <c r="E167" s="2342"/>
      <c r="F167" s="2342"/>
      <c r="G167" s="2342"/>
      <c r="H167" s="2342"/>
      <c r="I167" s="2342"/>
      <c r="J167" s="2342"/>
      <c r="K167" s="2342"/>
      <c r="L167" s="2342"/>
      <c r="M167" s="2342"/>
      <c r="N167" s="2342"/>
      <c r="O167" s="2342"/>
      <c r="P167" s="2342"/>
      <c r="Q167" s="2342"/>
      <c r="R167" s="2342"/>
      <c r="S167" s="2342"/>
      <c r="T167" s="2342"/>
      <c r="U167" s="2342"/>
      <c r="V167" s="2342"/>
      <c r="W167" s="2342"/>
      <c r="X167" s="2342"/>
      <c r="Y167" s="2342"/>
      <c r="Z167" s="2342"/>
      <c r="AA167" s="2342"/>
      <c r="AB167" s="2342"/>
      <c r="AC167" s="234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990</v>
      </c>
      <c r="E169" s="2342" t="s">
        <v>1933</v>
      </c>
      <c r="F169" s="2342"/>
      <c r="G169" s="2342"/>
      <c r="H169" s="2342"/>
      <c r="I169" s="2342"/>
      <c r="J169" s="2342"/>
      <c r="K169" s="2342"/>
      <c r="L169" s="2342"/>
      <c r="M169" s="2342"/>
      <c r="N169" s="2342"/>
      <c r="O169" s="2342"/>
      <c r="P169" s="2342"/>
      <c r="Q169" s="2342"/>
      <c r="R169" s="2342"/>
      <c r="S169" s="2342"/>
      <c r="T169" s="2342"/>
      <c r="U169" s="2342"/>
      <c r="V169" s="2342"/>
      <c r="W169" s="2342"/>
      <c r="X169" s="2342"/>
      <c r="Y169" s="2342"/>
      <c r="Z169" s="2342"/>
      <c r="AA169" s="2342"/>
      <c r="AB169" s="2342"/>
      <c r="AC169" s="2342"/>
      <c r="AF169" s="2329" t="s">
        <v>65</v>
      </c>
      <c r="AG169" s="2329"/>
      <c r="AH169" s="2329"/>
      <c r="AI169" s="2329"/>
      <c r="AJ169" s="2329"/>
      <c r="AK169" s="2329"/>
      <c r="AL169" s="2329"/>
      <c r="AN169" s="439"/>
    </row>
    <row r="170" spans="1:42" s="46" customFormat="1" ht="12.75" customHeight="1">
      <c r="A170" s="28"/>
      <c r="B170" s="161"/>
      <c r="C170" s="188"/>
      <c r="E170" s="2342"/>
      <c r="F170" s="2342"/>
      <c r="G170" s="2342"/>
      <c r="H170" s="2342"/>
      <c r="I170" s="2342"/>
      <c r="J170" s="2342"/>
      <c r="K170" s="2342"/>
      <c r="L170" s="2342"/>
      <c r="M170" s="2342"/>
      <c r="N170" s="2342"/>
      <c r="O170" s="2342"/>
      <c r="P170" s="2342"/>
      <c r="Q170" s="2342"/>
      <c r="R170" s="2342"/>
      <c r="S170" s="2342"/>
      <c r="T170" s="2342"/>
      <c r="U170" s="2342"/>
      <c r="V170" s="2342"/>
      <c r="W170" s="2342"/>
      <c r="X170" s="2342"/>
      <c r="Y170" s="2342"/>
      <c r="Z170" s="2342"/>
      <c r="AA170" s="2342"/>
      <c r="AB170" s="2342"/>
      <c r="AC170" s="2342"/>
      <c r="AE170" s="2329"/>
      <c r="AF170" s="2329"/>
      <c r="AG170" s="2329"/>
      <c r="AH170" s="2329"/>
      <c r="AI170" s="2329"/>
      <c r="AJ170" s="2329"/>
      <c r="AK170" s="2329"/>
      <c r="AL170" s="1304"/>
      <c r="AM170" s="153"/>
      <c r="AN170" s="439"/>
      <c r="AO170" s="46" t="s">
        <v>135</v>
      </c>
      <c r="AP170" s="753">
        <v>0</v>
      </c>
    </row>
    <row r="171" spans="1:42" s="46" customFormat="1" ht="12.75" customHeight="1">
      <c r="A171" s="195"/>
      <c r="D171" s="144"/>
      <c r="E171" s="2342"/>
      <c r="F171" s="2342"/>
      <c r="G171" s="2342"/>
      <c r="H171" s="2342"/>
      <c r="I171" s="2342"/>
      <c r="J171" s="2342"/>
      <c r="K171" s="2342"/>
      <c r="L171" s="2342"/>
      <c r="M171" s="2342"/>
      <c r="N171" s="2342"/>
      <c r="O171" s="2342"/>
      <c r="P171" s="2342"/>
      <c r="Q171" s="2342"/>
      <c r="R171" s="2342"/>
      <c r="S171" s="2342"/>
      <c r="T171" s="2342"/>
      <c r="U171" s="2342"/>
      <c r="V171" s="2342"/>
      <c r="W171" s="2342"/>
      <c r="X171" s="2342"/>
      <c r="Y171" s="2342"/>
      <c r="Z171" s="2342"/>
      <c r="AA171" s="2342"/>
      <c r="AB171" s="2342"/>
      <c r="AC171" s="2342"/>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342" t="s">
        <v>1934</v>
      </c>
      <c r="F173" s="2342"/>
      <c r="G173" s="2342"/>
      <c r="H173" s="2342"/>
      <c r="I173" s="2342"/>
      <c r="J173" s="2342"/>
      <c r="K173" s="2342"/>
      <c r="L173" s="2342"/>
      <c r="M173" s="2342"/>
      <c r="N173" s="2342"/>
      <c r="O173" s="2342"/>
      <c r="P173" s="2342"/>
      <c r="Q173" s="2342"/>
      <c r="R173" s="2342"/>
      <c r="S173" s="2342"/>
      <c r="T173" s="2342"/>
      <c r="U173" s="2342"/>
      <c r="V173" s="2342"/>
      <c r="W173" s="2342"/>
      <c r="X173" s="2342"/>
      <c r="Y173" s="2342"/>
      <c r="Z173" s="2342"/>
      <c r="AA173" s="2342"/>
      <c r="AB173" s="2342"/>
      <c r="AC173" s="2342"/>
      <c r="AF173" s="2329" t="s">
        <v>64</v>
      </c>
      <c r="AG173" s="2329"/>
      <c r="AH173" s="2329"/>
      <c r="AI173" s="2329"/>
      <c r="AJ173" s="2329"/>
      <c r="AK173" s="2329"/>
      <c r="AL173" s="2329"/>
      <c r="AN173" s="439"/>
    </row>
    <row r="174" spans="1:42" s="46" customFormat="1" ht="12.75" customHeight="1">
      <c r="A174" s="183"/>
      <c r="B174" s="161"/>
      <c r="C174" s="202"/>
      <c r="D174" s="144"/>
      <c r="E174" s="2342"/>
      <c r="F174" s="2342"/>
      <c r="G174" s="2342"/>
      <c r="H174" s="2342"/>
      <c r="I174" s="2342"/>
      <c r="J174" s="2342"/>
      <c r="K174" s="2342"/>
      <c r="L174" s="2342"/>
      <c r="M174" s="2342"/>
      <c r="N174" s="2342"/>
      <c r="O174" s="2342"/>
      <c r="P174" s="2342"/>
      <c r="Q174" s="2342"/>
      <c r="R174" s="2342"/>
      <c r="S174" s="2342"/>
      <c r="T174" s="2342"/>
      <c r="U174" s="2342"/>
      <c r="V174" s="2342"/>
      <c r="W174" s="2342"/>
      <c r="X174" s="2342"/>
      <c r="Y174" s="2342"/>
      <c r="Z174" s="2342"/>
      <c r="AA174" s="2342"/>
      <c r="AB174" s="2342"/>
      <c r="AC174" s="2342"/>
      <c r="AE174" s="179"/>
      <c r="AF174" s="179"/>
      <c r="AG174" s="179"/>
      <c r="AH174" s="179"/>
      <c r="AI174" s="179"/>
      <c r="AJ174" s="179"/>
      <c r="AK174" s="179"/>
      <c r="AL174" s="1304"/>
      <c r="AM174" s="203"/>
      <c r="AN174" s="439"/>
    </row>
    <row r="175" spans="1:42" s="46" customFormat="1" ht="12.75" customHeight="1">
      <c r="A175" s="183"/>
      <c r="B175" s="161"/>
      <c r="C175" s="202"/>
      <c r="D175" s="144"/>
      <c r="E175" s="2342"/>
      <c r="F175" s="2342"/>
      <c r="G175" s="2342"/>
      <c r="H175" s="2342"/>
      <c r="I175" s="2342"/>
      <c r="J175" s="2342"/>
      <c r="K175" s="2342"/>
      <c r="L175" s="2342"/>
      <c r="M175" s="2342"/>
      <c r="N175" s="2342"/>
      <c r="O175" s="2342"/>
      <c r="P175" s="2342"/>
      <c r="Q175" s="2342"/>
      <c r="R175" s="2342"/>
      <c r="S175" s="2342"/>
      <c r="T175" s="2342"/>
      <c r="U175" s="2342"/>
      <c r="V175" s="2342"/>
      <c r="W175" s="2342"/>
      <c r="X175" s="2342"/>
      <c r="Y175" s="2342"/>
      <c r="Z175" s="2342"/>
      <c r="AA175" s="2342"/>
      <c r="AB175" s="2342"/>
      <c r="AC175" s="2342"/>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797</v>
      </c>
      <c r="E177" s="2342" t="s">
        <v>1935</v>
      </c>
      <c r="F177" s="2342"/>
      <c r="G177" s="2342"/>
      <c r="H177" s="2342"/>
      <c r="I177" s="2342"/>
      <c r="J177" s="2342"/>
      <c r="K177" s="2342"/>
      <c r="L177" s="2342"/>
      <c r="M177" s="2342"/>
      <c r="N177" s="2342"/>
      <c r="O177" s="2342"/>
      <c r="P177" s="2342"/>
      <c r="Q177" s="2342"/>
      <c r="R177" s="2342"/>
      <c r="S177" s="2342"/>
      <c r="T177" s="2342"/>
      <c r="U177" s="2342"/>
      <c r="V177" s="2342"/>
      <c r="W177" s="2342"/>
      <c r="X177" s="2342"/>
      <c r="Y177" s="2342"/>
      <c r="Z177" s="2342"/>
      <c r="AA177" s="2342"/>
      <c r="AB177" s="2342"/>
      <c r="AC177" s="2342"/>
      <c r="AF177" s="2329" t="s">
        <v>65</v>
      </c>
      <c r="AG177" s="2329"/>
      <c r="AH177" s="2329"/>
      <c r="AI177" s="2329"/>
      <c r="AJ177" s="2329"/>
      <c r="AK177" s="2329"/>
      <c r="AL177" s="2329"/>
      <c r="AM177" s="203"/>
      <c r="AN177" s="439"/>
    </row>
    <row r="178" spans="1:42" s="46" customFormat="1" ht="12.75" customHeight="1">
      <c r="A178" s="28"/>
      <c r="B178" s="161"/>
      <c r="C178" s="188"/>
      <c r="D178" s="144"/>
      <c r="E178" s="2342"/>
      <c r="F178" s="2342"/>
      <c r="G178" s="2342"/>
      <c r="H178" s="2342"/>
      <c r="I178" s="2342"/>
      <c r="J178" s="2342"/>
      <c r="K178" s="2342"/>
      <c r="L178" s="2342"/>
      <c r="M178" s="2342"/>
      <c r="N178" s="2342"/>
      <c r="O178" s="2342"/>
      <c r="P178" s="2342"/>
      <c r="Q178" s="2342"/>
      <c r="R178" s="2342"/>
      <c r="S178" s="2342"/>
      <c r="T178" s="2342"/>
      <c r="U178" s="2342"/>
      <c r="V178" s="2342"/>
      <c r="W178" s="2342"/>
      <c r="X178" s="2342"/>
      <c r="Y178" s="2342"/>
      <c r="Z178" s="2342"/>
      <c r="AA178" s="2342"/>
      <c r="AB178" s="2342"/>
      <c r="AC178" s="2342"/>
      <c r="AE178" s="153"/>
      <c r="AF178" s="74"/>
      <c r="AH178" s="153"/>
      <c r="AI178" s="153"/>
      <c r="AJ178" s="153"/>
      <c r="AK178" s="153"/>
      <c r="AL178" s="153"/>
      <c r="AM178" s="203"/>
      <c r="AN178" s="439"/>
    </row>
    <row r="179" spans="1:42" s="46" customFormat="1" ht="12.75" customHeight="1">
      <c r="A179" s="28"/>
      <c r="B179" s="161"/>
      <c r="C179" s="188"/>
      <c r="D179" s="144"/>
      <c r="E179" s="2342"/>
      <c r="F179" s="2342"/>
      <c r="G179" s="2342"/>
      <c r="H179" s="2342"/>
      <c r="I179" s="2342"/>
      <c r="J179" s="2342"/>
      <c r="K179" s="2342"/>
      <c r="L179" s="2342"/>
      <c r="M179" s="2342"/>
      <c r="N179" s="2342"/>
      <c r="O179" s="2342"/>
      <c r="P179" s="2342"/>
      <c r="Q179" s="2342"/>
      <c r="R179" s="2342"/>
      <c r="S179" s="2342"/>
      <c r="T179" s="2342"/>
      <c r="U179" s="2342"/>
      <c r="V179" s="2342"/>
      <c r="W179" s="2342"/>
      <c r="X179" s="2342"/>
      <c r="Y179" s="2342"/>
      <c r="Z179" s="2342"/>
      <c r="AA179" s="2342"/>
      <c r="AB179" s="2342"/>
      <c r="AC179" s="234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42" t="s">
        <v>1651</v>
      </c>
      <c r="F181" s="2342"/>
      <c r="G181" s="2342"/>
      <c r="H181" s="2342"/>
      <c r="I181" s="2342"/>
      <c r="J181" s="2342"/>
      <c r="K181" s="2342"/>
      <c r="L181" s="2342"/>
      <c r="M181" s="2342"/>
      <c r="N181" s="2342"/>
      <c r="O181" s="2342"/>
      <c r="P181" s="2342"/>
      <c r="Q181" s="2342"/>
      <c r="R181" s="2342"/>
      <c r="S181" s="2342"/>
      <c r="T181" s="2342"/>
      <c r="U181" s="2342"/>
      <c r="V181" s="2342"/>
      <c r="W181" s="2342"/>
      <c r="X181" s="2342"/>
      <c r="Y181" s="2342"/>
      <c r="Z181" s="2342"/>
      <c r="AA181" s="2342"/>
      <c r="AB181" s="2342"/>
      <c r="AC181" s="2342"/>
      <c r="AF181" s="2329" t="s">
        <v>113</v>
      </c>
      <c r="AG181" s="2329"/>
      <c r="AH181" s="2329"/>
      <c r="AI181" s="2329"/>
      <c r="AJ181" s="2329"/>
      <c r="AK181" s="2329"/>
      <c r="AL181" s="2329"/>
      <c r="AM181" s="203"/>
      <c r="AN181" s="439"/>
    </row>
    <row r="182" spans="1:42" s="46" customFormat="1" ht="22.9" customHeight="1">
      <c r="A182" s="195"/>
      <c r="B182" s="74"/>
      <c r="C182" s="77"/>
      <c r="D182" s="144"/>
      <c r="E182" s="2342"/>
      <c r="F182" s="2342"/>
      <c r="G182" s="2342"/>
      <c r="H182" s="2342"/>
      <c r="I182" s="2342"/>
      <c r="J182" s="2342"/>
      <c r="K182" s="2342"/>
      <c r="L182" s="2342"/>
      <c r="M182" s="2342"/>
      <c r="N182" s="2342"/>
      <c r="O182" s="2342"/>
      <c r="P182" s="2342"/>
      <c r="Q182" s="2342"/>
      <c r="R182" s="2342"/>
      <c r="S182" s="2342"/>
      <c r="T182" s="2342"/>
      <c r="U182" s="2342"/>
      <c r="V182" s="2342"/>
      <c r="W182" s="2342"/>
      <c r="X182" s="2342"/>
      <c r="Y182" s="2342"/>
      <c r="Z182" s="2342"/>
      <c r="AA182" s="2342"/>
      <c r="AB182" s="2342"/>
      <c r="AC182" s="2342"/>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42" t="s">
        <v>1652</v>
      </c>
      <c r="F184" s="2342"/>
      <c r="G184" s="2342"/>
      <c r="H184" s="2342"/>
      <c r="I184" s="2342"/>
      <c r="J184" s="2342"/>
      <c r="K184" s="2342"/>
      <c r="L184" s="2342"/>
      <c r="M184" s="2342"/>
      <c r="N184" s="2342"/>
      <c r="O184" s="2342"/>
      <c r="P184" s="2342"/>
      <c r="Q184" s="2342"/>
      <c r="R184" s="2342"/>
      <c r="S184" s="2342"/>
      <c r="T184" s="2342"/>
      <c r="U184" s="2342"/>
      <c r="V184" s="2342"/>
      <c r="W184" s="2342"/>
      <c r="X184" s="2342"/>
      <c r="Y184" s="2342"/>
      <c r="Z184" s="2342"/>
      <c r="AA184" s="2342"/>
      <c r="AB184" s="2342"/>
      <c r="AC184" s="2342"/>
      <c r="AF184" s="2329" t="s">
        <v>353</v>
      </c>
      <c r="AG184" s="2329"/>
      <c r="AH184" s="2329"/>
      <c r="AI184" s="2329"/>
      <c r="AJ184" s="2329"/>
      <c r="AK184" s="2329"/>
      <c r="AL184" s="2329"/>
      <c r="AM184" s="203"/>
      <c r="AN184" s="439"/>
      <c r="AO184" s="144" t="s">
        <v>639</v>
      </c>
      <c r="AP184" s="46">
        <v>3</v>
      </c>
    </row>
    <row r="185" spans="1:42" s="46" customFormat="1" ht="22.9" customHeight="1">
      <c r="A185" s="195"/>
      <c r="B185" s="74"/>
      <c r="C185" s="77"/>
      <c r="D185" s="144"/>
      <c r="E185" s="2342"/>
      <c r="F185" s="2342"/>
      <c r="G185" s="2342"/>
      <c r="H185" s="2342"/>
      <c r="I185" s="2342"/>
      <c r="J185" s="2342"/>
      <c r="K185" s="2342"/>
      <c r="L185" s="2342"/>
      <c r="M185" s="2342"/>
      <c r="N185" s="2342"/>
      <c r="O185" s="2342"/>
      <c r="P185" s="2342"/>
      <c r="Q185" s="2342"/>
      <c r="R185" s="2342"/>
      <c r="S185" s="2342"/>
      <c r="T185" s="2342"/>
      <c r="U185" s="2342"/>
      <c r="V185" s="2342"/>
      <c r="W185" s="2342"/>
      <c r="X185" s="2342"/>
      <c r="Y185" s="2342"/>
      <c r="Z185" s="2342"/>
      <c r="AA185" s="2342"/>
      <c r="AB185" s="2342"/>
      <c r="AC185" s="2342"/>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41" t="s">
        <v>213</v>
      </c>
      <c r="I187" s="234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26">
        <f>VLOOKUP($H$187,$AO$137:$AP$144,2,FALSE)</f>
        <v>4</v>
      </c>
      <c r="AK189" s="232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42" t="s">
        <v>2242</v>
      </c>
      <c r="F193" s="2342"/>
      <c r="G193" s="2342"/>
      <c r="H193" s="2342"/>
      <c r="I193" s="2342"/>
      <c r="J193" s="2342"/>
      <c r="K193" s="2342"/>
      <c r="L193" s="2342"/>
      <c r="M193" s="2342"/>
      <c r="N193" s="2342"/>
      <c r="O193" s="2342"/>
      <c r="P193" s="2342"/>
      <c r="Q193" s="2342"/>
      <c r="R193" s="2342"/>
      <c r="S193" s="2342"/>
      <c r="T193" s="2342"/>
      <c r="U193" s="2342"/>
      <c r="V193" s="2342"/>
      <c r="W193" s="2342"/>
      <c r="X193" s="2342"/>
      <c r="Y193" s="2342"/>
      <c r="Z193" s="2342"/>
      <c r="AA193" s="2342"/>
      <c r="AB193" s="2342"/>
      <c r="AC193" s="46"/>
      <c r="AD193" s="46"/>
      <c r="AF193" s="2329" t="s">
        <v>65</v>
      </c>
      <c r="AG193" s="2329"/>
      <c r="AH193" s="2329"/>
      <c r="AI193" s="2329"/>
      <c r="AJ193" s="2329"/>
      <c r="AK193" s="2329"/>
      <c r="AL193" s="2329"/>
      <c r="AM193" s="153"/>
      <c r="AN193" s="1140"/>
    </row>
    <row r="194" spans="1:42" s="137" customFormat="1" ht="12.75" customHeight="1">
      <c r="A194" s="28"/>
      <c r="B194" s="161"/>
      <c r="C194" s="196"/>
      <c r="D194" s="144"/>
      <c r="E194" s="2342"/>
      <c r="F194" s="2342"/>
      <c r="G194" s="2342"/>
      <c r="H194" s="2342"/>
      <c r="I194" s="2342"/>
      <c r="J194" s="2342"/>
      <c r="K194" s="2342"/>
      <c r="L194" s="2342"/>
      <c r="M194" s="2342"/>
      <c r="N194" s="2342"/>
      <c r="O194" s="2342"/>
      <c r="P194" s="2342"/>
      <c r="Q194" s="2342"/>
      <c r="R194" s="2342"/>
      <c r="S194" s="2342"/>
      <c r="T194" s="2342"/>
      <c r="U194" s="2342"/>
      <c r="V194" s="2342"/>
      <c r="W194" s="2342"/>
      <c r="X194" s="2342"/>
      <c r="Y194" s="2342"/>
      <c r="Z194" s="2342"/>
      <c r="AA194" s="2342"/>
      <c r="AB194" s="2342"/>
      <c r="AC194" s="46"/>
      <c r="AD194" s="46"/>
      <c r="AE194" s="27"/>
      <c r="AM194" s="153"/>
      <c r="AN194" s="1140"/>
      <c r="AO194" s="2552"/>
      <c r="AP194" s="2552"/>
    </row>
    <row r="195" spans="1:42" s="137" customFormat="1" ht="12.75" customHeight="1">
      <c r="A195" s="28"/>
      <c r="B195" s="161"/>
      <c r="C195" s="196"/>
      <c r="D195" s="144"/>
      <c r="E195" s="2342"/>
      <c r="F195" s="2342"/>
      <c r="G195" s="2342"/>
      <c r="H195" s="2342"/>
      <c r="I195" s="2342"/>
      <c r="J195" s="2342"/>
      <c r="K195" s="2342"/>
      <c r="L195" s="2342"/>
      <c r="M195" s="2342"/>
      <c r="N195" s="2342"/>
      <c r="O195" s="2342"/>
      <c r="P195" s="2342"/>
      <c r="Q195" s="2342"/>
      <c r="R195" s="2342"/>
      <c r="S195" s="2342"/>
      <c r="T195" s="2342"/>
      <c r="U195" s="2342"/>
      <c r="V195" s="2342"/>
      <c r="W195" s="2342"/>
      <c r="X195" s="2342"/>
      <c r="Y195" s="2342"/>
      <c r="Z195" s="2342"/>
      <c r="AA195" s="2342"/>
      <c r="AB195" s="2342"/>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42"/>
      <c r="F196" s="2342"/>
      <c r="G196" s="2342"/>
      <c r="H196" s="2342"/>
      <c r="I196" s="2342"/>
      <c r="J196" s="2342"/>
      <c r="K196" s="2342"/>
      <c r="L196" s="2342"/>
      <c r="M196" s="2342"/>
      <c r="N196" s="2342"/>
      <c r="O196" s="2342"/>
      <c r="P196" s="2342"/>
      <c r="Q196" s="2342"/>
      <c r="R196" s="2342"/>
      <c r="S196" s="2342"/>
      <c r="T196" s="2342"/>
      <c r="U196" s="2342"/>
      <c r="V196" s="2342"/>
      <c r="W196" s="2342"/>
      <c r="X196" s="2342"/>
      <c r="Y196" s="2342"/>
      <c r="Z196" s="2342"/>
      <c r="AA196" s="2342"/>
      <c r="AB196" s="2342"/>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342" t="s">
        <v>2243</v>
      </c>
      <c r="F198" s="2342"/>
      <c r="G198" s="2342"/>
      <c r="H198" s="2342"/>
      <c r="I198" s="2342"/>
      <c r="J198" s="2342"/>
      <c r="K198" s="2342"/>
      <c r="L198" s="2342"/>
      <c r="M198" s="2342"/>
      <c r="N198" s="2342"/>
      <c r="O198" s="2342"/>
      <c r="P198" s="2342"/>
      <c r="Q198" s="2342"/>
      <c r="R198" s="2342"/>
      <c r="S198" s="2342"/>
      <c r="T198" s="2342"/>
      <c r="U198" s="2342"/>
      <c r="V198" s="2342"/>
      <c r="W198" s="2342"/>
      <c r="X198" s="2342"/>
      <c r="Y198" s="2342"/>
      <c r="Z198" s="2342"/>
      <c r="AA198" s="2342"/>
      <c r="AB198" s="2342"/>
      <c r="AF198" s="2329" t="s">
        <v>113</v>
      </c>
      <c r="AG198" s="2329"/>
      <c r="AH198" s="2329"/>
      <c r="AI198" s="2329"/>
      <c r="AJ198" s="2329"/>
      <c r="AK198" s="2329"/>
      <c r="AL198" s="2329"/>
      <c r="AM198" s="153"/>
      <c r="AN198" s="439"/>
      <c r="AO198" s="144" t="s">
        <v>213</v>
      </c>
      <c r="AP198" s="46">
        <v>1</v>
      </c>
    </row>
    <row r="199" spans="1:42" s="46" customFormat="1" ht="12.75" customHeight="1">
      <c r="A199" s="153"/>
      <c r="B199" s="8"/>
      <c r="C199" s="204"/>
      <c r="E199" s="2342"/>
      <c r="F199" s="2342"/>
      <c r="G199" s="2342"/>
      <c r="H199" s="2342"/>
      <c r="I199" s="2342"/>
      <c r="J199" s="2342"/>
      <c r="K199" s="2342"/>
      <c r="L199" s="2342"/>
      <c r="M199" s="2342"/>
      <c r="N199" s="2342"/>
      <c r="O199" s="2342"/>
      <c r="P199" s="2342"/>
      <c r="Q199" s="2342"/>
      <c r="R199" s="2342"/>
      <c r="S199" s="2342"/>
      <c r="T199" s="2342"/>
      <c r="U199" s="2342"/>
      <c r="V199" s="2342"/>
      <c r="W199" s="2342"/>
      <c r="X199" s="2342"/>
      <c r="Y199" s="2342"/>
      <c r="Z199" s="2342"/>
      <c r="AA199" s="2342"/>
      <c r="AB199" s="2342"/>
      <c r="AD199" s="8"/>
      <c r="AE199" s="27"/>
      <c r="AM199" s="153"/>
      <c r="AN199" s="439"/>
    </row>
    <row r="200" spans="1:42" s="46" customFormat="1" ht="12.75" customHeight="1">
      <c r="A200" s="153"/>
      <c r="B200" s="8"/>
      <c r="C200" s="204"/>
      <c r="E200" s="2342"/>
      <c r="F200" s="2342"/>
      <c r="G200" s="2342"/>
      <c r="H200" s="2342"/>
      <c r="I200" s="2342"/>
      <c r="J200" s="2342"/>
      <c r="K200" s="2342"/>
      <c r="L200" s="2342"/>
      <c r="M200" s="2342"/>
      <c r="N200" s="2342"/>
      <c r="O200" s="2342"/>
      <c r="P200" s="2342"/>
      <c r="Q200" s="2342"/>
      <c r="R200" s="2342"/>
      <c r="S200" s="2342"/>
      <c r="T200" s="2342"/>
      <c r="U200" s="2342"/>
      <c r="V200" s="2342"/>
      <c r="W200" s="2342"/>
      <c r="X200" s="2342"/>
      <c r="Y200" s="2342"/>
      <c r="Z200" s="2342"/>
      <c r="AA200" s="2342"/>
      <c r="AB200" s="2342"/>
      <c r="AD200" s="8"/>
      <c r="AE200" s="27"/>
      <c r="AM200" s="153"/>
      <c r="AN200" s="439"/>
    </row>
    <row r="201" spans="1:42" s="16" customFormat="1" ht="12.75" customHeight="1">
      <c r="A201" s="153"/>
      <c r="B201" s="8"/>
      <c r="C201" s="204"/>
      <c r="D201" s="46"/>
      <c r="E201" s="2342"/>
      <c r="F201" s="2342"/>
      <c r="G201" s="2342"/>
      <c r="H201" s="2342"/>
      <c r="I201" s="2342"/>
      <c r="J201" s="2342"/>
      <c r="K201" s="2342"/>
      <c r="L201" s="2342"/>
      <c r="M201" s="2342"/>
      <c r="N201" s="2342"/>
      <c r="O201" s="2342"/>
      <c r="P201" s="2342"/>
      <c r="Q201" s="2342"/>
      <c r="R201" s="2342"/>
      <c r="S201" s="2342"/>
      <c r="T201" s="2342"/>
      <c r="U201" s="2342"/>
      <c r="V201" s="2342"/>
      <c r="W201" s="2342"/>
      <c r="X201" s="2342"/>
      <c r="Y201" s="2342"/>
      <c r="Z201" s="2342"/>
      <c r="AA201" s="2342"/>
      <c r="AB201" s="234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02" t="s">
        <v>2244</v>
      </c>
      <c r="F203" s="2302"/>
      <c r="G203" s="2302"/>
      <c r="H203" s="2302"/>
      <c r="I203" s="2302"/>
      <c r="J203" s="2302"/>
      <c r="K203" s="2302"/>
      <c r="L203" s="2302"/>
      <c r="M203" s="2302"/>
      <c r="N203" s="2302"/>
      <c r="O203" s="2302"/>
      <c r="P203" s="2302"/>
      <c r="Q203" s="2302"/>
      <c r="R203" s="2302"/>
      <c r="S203" s="2302"/>
      <c r="T203" s="2302"/>
      <c r="U203" s="2302"/>
      <c r="V203" s="2302"/>
      <c r="W203" s="2302"/>
      <c r="X203" s="2302"/>
      <c r="Y203" s="2302"/>
      <c r="Z203" s="2302"/>
      <c r="AA203" s="2302"/>
      <c r="AB203" s="230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46"/>
      <c r="AD204" s="8"/>
      <c r="AE204" s="27"/>
      <c r="AF204" s="27"/>
      <c r="AG204" s="27"/>
      <c r="AH204" s="27"/>
      <c r="AI204" s="27"/>
      <c r="AJ204" s="46"/>
      <c r="AK204" s="153"/>
      <c r="AL204" s="153"/>
      <c r="AM204" s="153"/>
      <c r="AN204" s="317"/>
    </row>
    <row r="205" spans="1:42" s="16" customFormat="1" ht="18" customHeight="1">
      <c r="A205" s="153"/>
      <c r="B205" s="8"/>
      <c r="C205" s="204"/>
      <c r="D205" s="46"/>
      <c r="E205" s="2302"/>
      <c r="F205" s="2302"/>
      <c r="G205" s="2302"/>
      <c r="H205" s="2302"/>
      <c r="I205" s="2302"/>
      <c r="J205" s="2302"/>
      <c r="K205" s="2302"/>
      <c r="L205" s="2302"/>
      <c r="M205" s="2302"/>
      <c r="N205" s="2302"/>
      <c r="O205" s="2302"/>
      <c r="P205" s="2302"/>
      <c r="Q205" s="2302"/>
      <c r="R205" s="2302"/>
      <c r="S205" s="2302"/>
      <c r="T205" s="2302"/>
      <c r="U205" s="2302"/>
      <c r="V205" s="2302"/>
      <c r="W205" s="2302"/>
      <c r="X205" s="2302"/>
      <c r="Y205" s="2302"/>
      <c r="Z205" s="2302"/>
      <c r="AA205" s="2302"/>
      <c r="AB205" s="230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41" t="s">
        <v>135</v>
      </c>
      <c r="I206" s="234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26">
        <f>VLOOKUP($H$206,$AO$156:$AP$158,2,FALSE)</f>
        <v>0</v>
      </c>
      <c r="AK208" s="2328"/>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2487" t="s">
        <v>1387</v>
      </c>
      <c r="F212" s="2487"/>
      <c r="G212" s="2487"/>
      <c r="H212" s="2487"/>
      <c r="I212" s="2487"/>
      <c r="J212" s="2487"/>
      <c r="K212" s="2487"/>
      <c r="L212" s="2487"/>
      <c r="M212" s="2487"/>
      <c r="N212" s="2487"/>
      <c r="O212" s="2487"/>
      <c r="P212" s="2487"/>
      <c r="Q212" s="2487"/>
      <c r="R212" s="2487"/>
      <c r="S212" s="2487"/>
      <c r="T212" s="2487"/>
      <c r="U212" s="2487"/>
      <c r="V212" s="2487"/>
      <c r="W212" s="2487"/>
      <c r="X212" s="2487"/>
      <c r="Y212" s="2487"/>
      <c r="Z212" s="2487"/>
      <c r="AA212" s="2487"/>
      <c r="AB212" s="2487"/>
      <c r="AC212" s="46"/>
      <c r="AD212" s="46"/>
      <c r="AF212" s="2329" t="s">
        <v>65</v>
      </c>
      <c r="AG212" s="2329"/>
      <c r="AH212" s="2329"/>
      <c r="AI212" s="2329"/>
      <c r="AJ212" s="2329"/>
      <c r="AK212" s="2329"/>
      <c r="AL212" s="2329"/>
      <c r="AM212" s="153"/>
      <c r="AN212" s="317"/>
      <c r="AP212" s="50" t="s">
        <v>108</v>
      </c>
    </row>
    <row r="213" spans="1:52" s="16" customFormat="1" ht="11.85" customHeight="1">
      <c r="A213" s="28"/>
      <c r="B213" s="161"/>
      <c r="C213" s="187"/>
      <c r="D213" s="144"/>
      <c r="E213" s="2487"/>
      <c r="F213" s="2487"/>
      <c r="G213" s="2487"/>
      <c r="H213" s="2487"/>
      <c r="I213" s="2487"/>
      <c r="J213" s="2487"/>
      <c r="K213" s="2487"/>
      <c r="L213" s="2487"/>
      <c r="M213" s="2487"/>
      <c r="N213" s="2487"/>
      <c r="O213" s="2487"/>
      <c r="P213" s="2487"/>
      <c r="Q213" s="2487"/>
      <c r="R213" s="2487"/>
      <c r="S213" s="2487"/>
      <c r="T213" s="2487"/>
      <c r="U213" s="2487"/>
      <c r="V213" s="2487"/>
      <c r="W213" s="2487"/>
      <c r="X213" s="2487"/>
      <c r="Y213" s="2487"/>
      <c r="Z213" s="2487"/>
      <c r="AA213" s="2487"/>
      <c r="AB213" s="2487"/>
      <c r="AC213" s="46"/>
      <c r="AD213" s="46"/>
      <c r="AE213" s="28"/>
      <c r="AM213" s="153"/>
      <c r="AN213" s="317"/>
      <c r="AP213" s="50" t="s">
        <v>105</v>
      </c>
    </row>
    <row r="214" spans="1:52" s="16" customFormat="1" ht="13.9" customHeight="1">
      <c r="A214" s="28"/>
      <c r="B214" s="148"/>
      <c r="C214" s="188"/>
      <c r="D214" s="144"/>
      <c r="E214" s="2487"/>
      <c r="F214" s="2487"/>
      <c r="G214" s="2487"/>
      <c r="H214" s="2487"/>
      <c r="I214" s="2487"/>
      <c r="J214" s="2487"/>
      <c r="K214" s="2487"/>
      <c r="L214" s="2487"/>
      <c r="M214" s="2487"/>
      <c r="N214" s="2487"/>
      <c r="O214" s="2487"/>
      <c r="P214" s="2487"/>
      <c r="Q214" s="2487"/>
      <c r="R214" s="2487"/>
      <c r="S214" s="2487"/>
      <c r="T214" s="2487"/>
      <c r="U214" s="2487"/>
      <c r="V214" s="2487"/>
      <c r="W214" s="2487"/>
      <c r="X214" s="2487"/>
      <c r="Y214" s="2487"/>
      <c r="Z214" s="2487"/>
      <c r="AA214" s="2487"/>
      <c r="AB214" s="2487"/>
      <c r="AC214" s="46"/>
      <c r="AD214" s="46"/>
      <c r="AE214" s="27"/>
      <c r="AM214" s="153"/>
      <c r="AN214" s="317"/>
      <c r="AP214" s="50" t="s">
        <v>106</v>
      </c>
    </row>
    <row r="215" spans="1:52" s="16" customFormat="1" ht="13.9" customHeight="1">
      <c r="A215" s="28"/>
      <c r="B215" s="74"/>
      <c r="C215" s="77"/>
      <c r="D215" s="144" t="s">
        <v>213</v>
      </c>
      <c r="E215" s="2343" t="s">
        <v>1388</v>
      </c>
      <c r="F215" s="2343"/>
      <c r="G215" s="2343"/>
      <c r="H215" s="2343"/>
      <c r="I215" s="2343"/>
      <c r="J215" s="2343"/>
      <c r="K215" s="2343"/>
      <c r="L215" s="2343"/>
      <c r="M215" s="2343"/>
      <c r="N215" s="2343"/>
      <c r="O215" s="2343"/>
      <c r="P215" s="2343"/>
      <c r="Q215" s="2343"/>
      <c r="R215" s="2343"/>
      <c r="S215" s="2343"/>
      <c r="T215" s="2343"/>
      <c r="U215" s="2343"/>
      <c r="V215" s="2343"/>
      <c r="W215" s="2343"/>
      <c r="X215" s="2343"/>
      <c r="Y215" s="2343"/>
      <c r="Z215" s="2343"/>
      <c r="AA215" s="2343"/>
      <c r="AB215" s="2343"/>
      <c r="AC215" s="46"/>
      <c r="AD215" s="46"/>
      <c r="AF215" s="2329" t="s">
        <v>113</v>
      </c>
      <c r="AG215" s="2329"/>
      <c r="AH215" s="2329"/>
      <c r="AI215" s="2329"/>
      <c r="AJ215" s="2329"/>
      <c r="AK215" s="2329"/>
      <c r="AL215" s="2329"/>
      <c r="AM215" s="153"/>
      <c r="AN215" s="1142"/>
      <c r="AP215" s="499" t="s">
        <v>388</v>
      </c>
    </row>
    <row r="216" spans="1:52" s="16" customFormat="1" ht="12.75" customHeight="1">
      <c r="A216" s="28"/>
      <c r="B216" s="161"/>
      <c r="C216" s="187"/>
      <c r="D216" s="28"/>
      <c r="E216" s="2343"/>
      <c r="F216" s="2343"/>
      <c r="G216" s="2343"/>
      <c r="H216" s="2343"/>
      <c r="I216" s="2343"/>
      <c r="J216" s="2343"/>
      <c r="K216" s="2343"/>
      <c r="L216" s="2343"/>
      <c r="M216" s="2343"/>
      <c r="N216" s="2343"/>
      <c r="O216" s="2343"/>
      <c r="P216" s="2343"/>
      <c r="Q216" s="2343"/>
      <c r="R216" s="2343"/>
      <c r="S216" s="2343"/>
      <c r="T216" s="2343"/>
      <c r="U216" s="2343"/>
      <c r="V216" s="2343"/>
      <c r="W216" s="2343"/>
      <c r="X216" s="2343"/>
      <c r="Y216" s="2343"/>
      <c r="Z216" s="2343"/>
      <c r="AA216" s="2343"/>
      <c r="AB216" s="2343"/>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343"/>
      <c r="F217" s="2343"/>
      <c r="G217" s="2343"/>
      <c r="H217" s="2343"/>
      <c r="I217" s="2343"/>
      <c r="J217" s="2343"/>
      <c r="K217" s="2343"/>
      <c r="L217" s="2343"/>
      <c r="M217" s="2343"/>
      <c r="N217" s="2343"/>
      <c r="O217" s="2343"/>
      <c r="P217" s="2343"/>
      <c r="Q217" s="2343"/>
      <c r="R217" s="2343"/>
      <c r="S217" s="2343"/>
      <c r="T217" s="2343"/>
      <c r="U217" s="2343"/>
      <c r="V217" s="2343"/>
      <c r="W217" s="2343"/>
      <c r="X217" s="2343"/>
      <c r="Y217" s="2343"/>
      <c r="Z217" s="2343"/>
      <c r="AA217" s="2343"/>
      <c r="AB217" s="2343"/>
      <c r="AC217" s="28"/>
      <c r="AD217" s="161"/>
      <c r="AE217" s="28"/>
      <c r="AF217" s="28"/>
      <c r="AG217" s="28"/>
      <c r="AH217" s="28"/>
      <c r="AI217" s="28"/>
      <c r="AJ217" s="46"/>
      <c r="AK217" s="153"/>
      <c r="AL217" s="153"/>
      <c r="AM217" s="153"/>
      <c r="AN217" s="317"/>
      <c r="AP217" s="144" t="s">
        <v>639</v>
      </c>
      <c r="AQ217" s="46">
        <v>2</v>
      </c>
    </row>
    <row r="218" spans="1:52" s="16" customFormat="1" ht="13.9" customHeight="1">
      <c r="A218" s="28"/>
      <c r="B218" s="161"/>
      <c r="C218" s="187"/>
      <c r="D218" s="28" t="s">
        <v>162</v>
      </c>
      <c r="E218" s="190"/>
      <c r="F218" s="190"/>
      <c r="G218" s="190"/>
      <c r="H218" s="2341" t="s">
        <v>213</v>
      </c>
      <c r="I218" s="234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6">
        <f>VLOOKUP($H$218,$AO$156:$AP$158,2,FALSE)</f>
        <v>2</v>
      </c>
      <c r="AK220" s="2328"/>
      <c r="AL220" s="25"/>
      <c r="AM220" s="137"/>
      <c r="AN220" s="1143"/>
      <c r="AP220" s="2326"/>
      <c r="AQ220" s="232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42" t="s">
        <v>1669</v>
      </c>
      <c r="F224" s="2342"/>
      <c r="G224" s="2342"/>
      <c r="H224" s="2342"/>
      <c r="I224" s="2342"/>
      <c r="J224" s="2342"/>
      <c r="K224" s="2342"/>
      <c r="L224" s="2342"/>
      <c r="M224" s="2342"/>
      <c r="N224" s="2342"/>
      <c r="O224" s="2342"/>
      <c r="P224" s="2342"/>
      <c r="Q224" s="2342"/>
      <c r="R224" s="2342"/>
      <c r="S224" s="2342"/>
      <c r="T224" s="2342"/>
      <c r="U224" s="2342"/>
      <c r="V224" s="2342"/>
      <c r="W224" s="2342"/>
      <c r="X224" s="2342"/>
      <c r="Y224" s="2342"/>
      <c r="Z224" s="2342"/>
      <c r="AA224" s="2342"/>
      <c r="AB224" s="2342"/>
      <c r="AC224" s="46"/>
      <c r="AD224" s="46"/>
      <c r="AF224" s="2329" t="s">
        <v>65</v>
      </c>
      <c r="AG224" s="2329"/>
      <c r="AH224" s="2329"/>
      <c r="AI224" s="2329"/>
      <c r="AJ224" s="2329"/>
      <c r="AK224" s="2329"/>
      <c r="AL224" s="2329"/>
      <c r="AM224" s="153"/>
      <c r="AN224" s="317"/>
      <c r="AT224" s="65"/>
      <c r="AU224" s="65"/>
      <c r="AV224" s="65"/>
      <c r="AW224" s="65"/>
      <c r="AX224" s="65"/>
      <c r="AY224" s="65"/>
      <c r="AZ224" s="65"/>
    </row>
    <row r="225" spans="1:82" s="16" customFormat="1">
      <c r="A225" s="28"/>
      <c r="B225" s="161"/>
      <c r="C225" s="187"/>
      <c r="D225" s="144"/>
      <c r="E225" s="2342"/>
      <c r="F225" s="2342"/>
      <c r="G225" s="2342"/>
      <c r="H225" s="2342"/>
      <c r="I225" s="2342"/>
      <c r="J225" s="2342"/>
      <c r="K225" s="2342"/>
      <c r="L225" s="2342"/>
      <c r="M225" s="2342"/>
      <c r="N225" s="2342"/>
      <c r="O225" s="2342"/>
      <c r="P225" s="2342"/>
      <c r="Q225" s="2342"/>
      <c r="R225" s="2342"/>
      <c r="S225" s="2342"/>
      <c r="T225" s="2342"/>
      <c r="U225" s="2342"/>
      <c r="V225" s="2342"/>
      <c r="W225" s="2342"/>
      <c r="X225" s="2342"/>
      <c r="Y225" s="2342"/>
      <c r="Z225" s="2342"/>
      <c r="AA225" s="2342"/>
      <c r="AB225" s="234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2" t="s">
        <v>979</v>
      </c>
      <c r="F227" s="2342"/>
      <c r="G227" s="2342"/>
      <c r="H227" s="2342"/>
      <c r="I227" s="2342"/>
      <c r="J227" s="2342"/>
      <c r="K227" s="2342"/>
      <c r="L227" s="2342"/>
      <c r="M227" s="2342"/>
      <c r="N227" s="2342"/>
      <c r="O227" s="2342"/>
      <c r="P227" s="2342"/>
      <c r="Q227" s="2342"/>
      <c r="R227" s="2342"/>
      <c r="S227" s="2342"/>
      <c r="T227" s="2342"/>
      <c r="U227" s="2342"/>
      <c r="V227" s="2342"/>
      <c r="W227" s="2342"/>
      <c r="X227" s="2342"/>
      <c r="Y227" s="2342"/>
      <c r="Z227" s="2342"/>
      <c r="AA227" s="2342"/>
      <c r="AB227" s="2342"/>
      <c r="AC227" s="46"/>
      <c r="AD227" s="46"/>
      <c r="AF227" s="2329" t="s">
        <v>113</v>
      </c>
      <c r="AG227" s="2329"/>
      <c r="AH227" s="2329"/>
      <c r="AI227" s="2329"/>
      <c r="AJ227" s="2329"/>
      <c r="AK227" s="2329"/>
      <c r="AL227" s="2329"/>
      <c r="AM227" s="153"/>
      <c r="AN227" s="317"/>
      <c r="AT227" s="65"/>
      <c r="AU227" s="65"/>
      <c r="AV227" s="65"/>
      <c r="AW227" s="65"/>
      <c r="AX227" s="65"/>
      <c r="AY227" s="65"/>
      <c r="AZ227" s="65"/>
    </row>
    <row r="228" spans="1:82" s="16" customFormat="1">
      <c r="A228" s="28"/>
      <c r="B228" s="161"/>
      <c r="C228" s="187"/>
      <c r="D228" s="28"/>
      <c r="E228" s="2342"/>
      <c r="F228" s="2342"/>
      <c r="G228" s="2342"/>
      <c r="H228" s="2342"/>
      <c r="I228" s="2342"/>
      <c r="J228" s="2342"/>
      <c r="K228" s="2342"/>
      <c r="L228" s="2342"/>
      <c r="M228" s="2342"/>
      <c r="N228" s="2342"/>
      <c r="O228" s="2342"/>
      <c r="P228" s="2342"/>
      <c r="Q228" s="2342"/>
      <c r="R228" s="2342"/>
      <c r="S228" s="2342"/>
      <c r="T228" s="2342"/>
      <c r="U228" s="2342"/>
      <c r="V228" s="2342"/>
      <c r="W228" s="2342"/>
      <c r="X228" s="2342"/>
      <c r="Y228" s="2342"/>
      <c r="Z228" s="2342"/>
      <c r="AA228" s="2342"/>
      <c r="AB228" s="234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41" t="s">
        <v>135</v>
      </c>
      <c r="I230" s="234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6">
        <f>VLOOKUP($H$230,$AO$170:$AP$172,2,FALSE)</f>
        <v>0</v>
      </c>
      <c r="AK232" s="232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42" t="s">
        <v>1243</v>
      </c>
      <c r="F236" s="2342"/>
      <c r="G236" s="2342"/>
      <c r="H236" s="2342"/>
      <c r="I236" s="2342"/>
      <c r="J236" s="2342"/>
      <c r="K236" s="2342"/>
      <c r="L236" s="2342"/>
      <c r="M236" s="2342"/>
      <c r="N236" s="2342"/>
      <c r="O236" s="2342"/>
      <c r="P236" s="2342"/>
      <c r="Q236" s="2342"/>
      <c r="R236" s="2342"/>
      <c r="S236" s="2342"/>
      <c r="T236" s="2342"/>
      <c r="U236" s="2342"/>
      <c r="V236" s="2342"/>
      <c r="W236" s="2342"/>
      <c r="X236" s="2342"/>
      <c r="Y236" s="2342"/>
      <c r="Z236" s="2342"/>
      <c r="AA236" s="2342"/>
      <c r="AB236" s="2342"/>
      <c r="AC236" s="46"/>
      <c r="AD236" s="46"/>
      <c r="AF236" s="2329" t="s">
        <v>65</v>
      </c>
      <c r="AG236" s="2329"/>
      <c r="AH236" s="2329"/>
      <c r="AI236" s="2329"/>
      <c r="AJ236" s="2329"/>
      <c r="AK236" s="2329"/>
      <c r="AL236" s="2329"/>
      <c r="AM236" s="153"/>
      <c r="AN236" s="317"/>
      <c r="AT236" s="65"/>
      <c r="AU236" s="65"/>
      <c r="AV236" s="65"/>
      <c r="AW236" s="65"/>
      <c r="AX236" s="65"/>
      <c r="AY236" s="65"/>
      <c r="AZ236" s="65"/>
    </row>
    <row r="237" spans="1:82" s="16" customFormat="1">
      <c r="A237" s="28"/>
      <c r="B237" s="161"/>
      <c r="C237" s="187"/>
      <c r="D237" s="144"/>
      <c r="E237" s="2342"/>
      <c r="F237" s="2342"/>
      <c r="G237" s="2342"/>
      <c r="H237" s="2342"/>
      <c r="I237" s="2342"/>
      <c r="J237" s="2342"/>
      <c r="K237" s="2342"/>
      <c r="L237" s="2342"/>
      <c r="M237" s="2342"/>
      <c r="N237" s="2342"/>
      <c r="O237" s="2342"/>
      <c r="P237" s="2342"/>
      <c r="Q237" s="2342"/>
      <c r="R237" s="2342"/>
      <c r="S237" s="2342"/>
      <c r="T237" s="2342"/>
      <c r="U237" s="2342"/>
      <c r="V237" s="2342"/>
      <c r="W237" s="2342"/>
      <c r="X237" s="2342"/>
      <c r="Y237" s="2342"/>
      <c r="Z237" s="2342"/>
      <c r="AA237" s="2342"/>
      <c r="AB237" s="2342"/>
      <c r="AC237" s="46"/>
      <c r="AD237" s="46"/>
      <c r="AL237" s="153"/>
      <c r="AM237" s="153"/>
      <c r="AN237" s="317"/>
    </row>
    <row r="238" spans="1:82" s="50" customFormat="1" ht="12.75" customHeight="1">
      <c r="A238" s="28"/>
      <c r="B238" s="161"/>
      <c r="C238" s="187"/>
      <c r="D238" s="144"/>
      <c r="E238" s="2342"/>
      <c r="F238" s="2342"/>
      <c r="G238" s="2342"/>
      <c r="H238" s="2342"/>
      <c r="I238" s="2342"/>
      <c r="J238" s="2342"/>
      <c r="K238" s="2342"/>
      <c r="L238" s="2342"/>
      <c r="M238" s="2342"/>
      <c r="N238" s="2342"/>
      <c r="O238" s="2342"/>
      <c r="P238" s="2342"/>
      <c r="Q238" s="2342"/>
      <c r="R238" s="2342"/>
      <c r="S238" s="2342"/>
      <c r="T238" s="2342"/>
      <c r="U238" s="2342"/>
      <c r="V238" s="2342"/>
      <c r="W238" s="2342"/>
      <c r="X238" s="2342"/>
      <c r="Y238" s="2342"/>
      <c r="Z238" s="2342"/>
      <c r="AA238" s="2342"/>
      <c r="AB238" s="234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42" t="s">
        <v>1244</v>
      </c>
      <c r="F240" s="2342"/>
      <c r="G240" s="2342"/>
      <c r="H240" s="2342"/>
      <c r="I240" s="2342"/>
      <c r="J240" s="2342"/>
      <c r="K240" s="2342"/>
      <c r="L240" s="2342"/>
      <c r="M240" s="2342"/>
      <c r="N240" s="2342"/>
      <c r="O240" s="2342"/>
      <c r="P240" s="2342"/>
      <c r="Q240" s="2342"/>
      <c r="R240" s="2342"/>
      <c r="S240" s="2342"/>
      <c r="T240" s="2342"/>
      <c r="U240" s="2342"/>
      <c r="V240" s="2342"/>
      <c r="W240" s="2342"/>
      <c r="X240" s="2342"/>
      <c r="Y240" s="2342"/>
      <c r="Z240" s="2342"/>
      <c r="AA240" s="2342"/>
      <c r="AB240" s="540"/>
      <c r="AC240" s="46"/>
      <c r="AD240" s="46"/>
      <c r="AF240" s="2329" t="s">
        <v>113</v>
      </c>
      <c r="AG240" s="2329"/>
      <c r="AH240" s="2329"/>
      <c r="AI240" s="2329"/>
      <c r="AJ240" s="2329"/>
      <c r="AK240" s="2329"/>
      <c r="AL240" s="2329"/>
      <c r="AM240" s="153"/>
      <c r="AN240" s="317"/>
      <c r="AO240" s="132"/>
      <c r="AP240" s="65"/>
    </row>
    <row r="241" spans="1:74" s="16" customFormat="1">
      <c r="A241" s="28"/>
      <c r="B241" s="74"/>
      <c r="C241" s="77"/>
      <c r="D241" s="28"/>
      <c r="E241" s="2342"/>
      <c r="F241" s="2342"/>
      <c r="G241" s="2342"/>
      <c r="H241" s="2342"/>
      <c r="I241" s="2342"/>
      <c r="J241" s="2342"/>
      <c r="K241" s="2342"/>
      <c r="L241" s="2342"/>
      <c r="M241" s="2342"/>
      <c r="N241" s="2342"/>
      <c r="O241" s="2342"/>
      <c r="P241" s="2342"/>
      <c r="Q241" s="2342"/>
      <c r="R241" s="2342"/>
      <c r="S241" s="2342"/>
      <c r="T241" s="2342"/>
      <c r="U241" s="2342"/>
      <c r="V241" s="2342"/>
      <c r="W241" s="2342"/>
      <c r="X241" s="2342"/>
      <c r="Y241" s="2342"/>
      <c r="Z241" s="2342"/>
      <c r="AA241" s="234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2"/>
      <c r="F242" s="2342"/>
      <c r="G242" s="2342"/>
      <c r="H242" s="2342"/>
      <c r="I242" s="2342"/>
      <c r="J242" s="2342"/>
      <c r="K242" s="2342"/>
      <c r="L242" s="2342"/>
      <c r="M242" s="2342"/>
      <c r="N242" s="2342"/>
      <c r="O242" s="2342"/>
      <c r="P242" s="2342"/>
      <c r="Q242" s="2342"/>
      <c r="R242" s="2342"/>
      <c r="S242" s="2342"/>
      <c r="T242" s="2342"/>
      <c r="U242" s="2342"/>
      <c r="V242" s="2342"/>
      <c r="W242" s="2342"/>
      <c r="X242" s="2342"/>
      <c r="Y242" s="2342"/>
      <c r="Z242" s="2342"/>
      <c r="AA242" s="234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41" t="s">
        <v>135</v>
      </c>
      <c r="I244" s="234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26">
        <f>VLOOKUP($H$244,$AO$183:$AP$185,2,FALSE)</f>
        <v>0</v>
      </c>
      <c r="AK246" s="232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42" t="s">
        <v>352</v>
      </c>
      <c r="F250" s="2342"/>
      <c r="G250" s="2342"/>
      <c r="H250" s="2342"/>
      <c r="I250" s="2342"/>
      <c r="J250" s="2342"/>
      <c r="K250" s="2342"/>
      <c r="L250" s="2342"/>
      <c r="M250" s="2342"/>
      <c r="N250" s="2342"/>
      <c r="O250" s="2342"/>
      <c r="P250" s="2342"/>
      <c r="Q250" s="2342"/>
      <c r="R250" s="2342"/>
      <c r="S250" s="2342"/>
      <c r="T250" s="2342"/>
      <c r="U250" s="2342"/>
      <c r="V250" s="2342"/>
      <c r="W250" s="2342"/>
      <c r="X250" s="2342"/>
      <c r="Y250" s="2342"/>
      <c r="Z250" s="2342"/>
      <c r="AA250" s="2342"/>
      <c r="AB250" s="2342"/>
      <c r="AC250" s="46"/>
      <c r="AD250" s="46"/>
      <c r="AF250" s="2329" t="s">
        <v>113</v>
      </c>
      <c r="AG250" s="2329"/>
      <c r="AH250" s="2329"/>
      <c r="AI250" s="2329"/>
      <c r="AJ250" s="2329"/>
      <c r="AK250" s="2329"/>
      <c r="AL250" s="232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2"/>
      <c r="F251" s="2342"/>
      <c r="G251" s="2342"/>
      <c r="H251" s="2342"/>
      <c r="I251" s="2342"/>
      <c r="J251" s="2342"/>
      <c r="K251" s="2342"/>
      <c r="L251" s="2342"/>
      <c r="M251" s="2342"/>
      <c r="N251" s="2342"/>
      <c r="O251" s="2342"/>
      <c r="P251" s="2342"/>
      <c r="Q251" s="2342"/>
      <c r="R251" s="2342"/>
      <c r="S251" s="2342"/>
      <c r="T251" s="2342"/>
      <c r="U251" s="2342"/>
      <c r="V251" s="2342"/>
      <c r="W251" s="2342"/>
      <c r="X251" s="2342"/>
      <c r="Y251" s="2342"/>
      <c r="Z251" s="2342"/>
      <c r="AA251" s="2342"/>
      <c r="AB251" s="234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2" t="s">
        <v>1389</v>
      </c>
      <c r="F253" s="2342"/>
      <c r="G253" s="2342"/>
      <c r="H253" s="2342"/>
      <c r="I253" s="2342"/>
      <c r="J253" s="2342"/>
      <c r="K253" s="2342"/>
      <c r="L253" s="2342"/>
      <c r="M253" s="2342"/>
      <c r="N253" s="2342"/>
      <c r="O253" s="2342"/>
      <c r="P253" s="2342"/>
      <c r="Q253" s="2342"/>
      <c r="R253" s="2342"/>
      <c r="S253" s="2342"/>
      <c r="T253" s="2342"/>
      <c r="U253" s="2342"/>
      <c r="V253" s="2342"/>
      <c r="W253" s="2342"/>
      <c r="X253" s="2342"/>
      <c r="Y253" s="2342"/>
      <c r="Z253" s="2342"/>
      <c r="AA253" s="2342"/>
      <c r="AB253" s="2342"/>
      <c r="AC253" s="46"/>
      <c r="AD253" s="46"/>
      <c r="AF253" s="2329" t="s">
        <v>353</v>
      </c>
      <c r="AG253" s="2329"/>
      <c r="AH253" s="2329"/>
      <c r="AI253" s="2329"/>
      <c r="AJ253" s="2329"/>
      <c r="AK253" s="2329"/>
      <c r="AL253" s="232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2"/>
      <c r="F254" s="2342"/>
      <c r="G254" s="2342"/>
      <c r="H254" s="2342"/>
      <c r="I254" s="2342"/>
      <c r="J254" s="2342"/>
      <c r="K254" s="2342"/>
      <c r="L254" s="2342"/>
      <c r="M254" s="2342"/>
      <c r="N254" s="2342"/>
      <c r="O254" s="2342"/>
      <c r="P254" s="2342"/>
      <c r="Q254" s="2342"/>
      <c r="R254" s="2342"/>
      <c r="S254" s="2342"/>
      <c r="T254" s="2342"/>
      <c r="U254" s="2342"/>
      <c r="V254" s="2342"/>
      <c r="W254" s="2342"/>
      <c r="X254" s="2342"/>
      <c r="Y254" s="2342"/>
      <c r="Z254" s="2342"/>
      <c r="AA254" s="2342"/>
      <c r="AB254" s="234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41" t="s">
        <v>213</v>
      </c>
      <c r="I256" s="234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26">
        <f>VLOOKUP($H$256,$AO$196:$AP$198,2,FALSE)</f>
        <v>1</v>
      </c>
      <c r="AK258" s="232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42" t="s">
        <v>2240</v>
      </c>
      <c r="F262" s="2342"/>
      <c r="G262" s="2342"/>
      <c r="H262" s="2342"/>
      <c r="I262" s="2342"/>
      <c r="J262" s="2342"/>
      <c r="K262" s="2342"/>
      <c r="L262" s="2342"/>
      <c r="M262" s="2342"/>
      <c r="N262" s="2342"/>
      <c r="O262" s="2342"/>
      <c r="P262" s="2342"/>
      <c r="Q262" s="2342"/>
      <c r="R262" s="2342"/>
      <c r="S262" s="2342"/>
      <c r="T262" s="2342"/>
      <c r="U262" s="2342"/>
      <c r="V262" s="2342"/>
      <c r="W262" s="2342"/>
      <c r="X262" s="2342"/>
      <c r="Y262" s="2342"/>
      <c r="Z262" s="2342"/>
      <c r="AA262" s="2342"/>
      <c r="AB262" s="2342"/>
      <c r="AC262" s="2342"/>
      <c r="AD262" s="2342"/>
      <c r="AF262" s="2329" t="s">
        <v>113</v>
      </c>
      <c r="AG262" s="2329"/>
      <c r="AH262" s="2329"/>
      <c r="AI262" s="2329"/>
      <c r="AJ262" s="2329"/>
      <c r="AK262" s="2329"/>
      <c r="AL262" s="2329"/>
      <c r="AM262" s="175"/>
      <c r="AN262" s="317"/>
    </row>
    <row r="263" spans="1:74" s="16" customFormat="1">
      <c r="A263" s="28"/>
      <c r="B263" s="173"/>
      <c r="C263" s="218"/>
      <c r="D263" s="144"/>
      <c r="E263" s="2342"/>
      <c r="F263" s="2342"/>
      <c r="G263" s="2342"/>
      <c r="H263" s="2342"/>
      <c r="I263" s="2342"/>
      <c r="J263" s="2342"/>
      <c r="K263" s="2342"/>
      <c r="L263" s="2342"/>
      <c r="M263" s="2342"/>
      <c r="N263" s="2342"/>
      <c r="O263" s="2342"/>
      <c r="P263" s="2342"/>
      <c r="Q263" s="2342"/>
      <c r="R263" s="2342"/>
      <c r="S263" s="2342"/>
      <c r="T263" s="2342"/>
      <c r="U263" s="2342"/>
      <c r="V263" s="2342"/>
      <c r="W263" s="2342"/>
      <c r="X263" s="2342"/>
      <c r="Y263" s="2342"/>
      <c r="Z263" s="2342"/>
      <c r="AA263" s="2342"/>
      <c r="AB263" s="2342"/>
      <c r="AC263" s="2342"/>
      <c r="AD263" s="234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2"/>
      <c r="F264" s="2342"/>
      <c r="G264" s="2342"/>
      <c r="H264" s="2342"/>
      <c r="I264" s="2342"/>
      <c r="J264" s="2342"/>
      <c r="K264" s="2342"/>
      <c r="L264" s="2342"/>
      <c r="M264" s="2342"/>
      <c r="N264" s="2342"/>
      <c r="O264" s="2342"/>
      <c r="P264" s="2342"/>
      <c r="Q264" s="2342"/>
      <c r="R264" s="2342"/>
      <c r="S264" s="2342"/>
      <c r="T264" s="2342"/>
      <c r="U264" s="2342"/>
      <c r="V264" s="2342"/>
      <c r="W264" s="2342"/>
      <c r="X264" s="2342"/>
      <c r="Y264" s="2342"/>
      <c r="Z264" s="2342"/>
      <c r="AA264" s="2342"/>
      <c r="AB264" s="2342"/>
      <c r="AC264" s="2342"/>
      <c r="AD264" s="234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51" t="s">
        <v>2241</v>
      </c>
      <c r="F266" s="2551"/>
      <c r="G266" s="2551"/>
      <c r="H266" s="2551"/>
      <c r="I266" s="2551"/>
      <c r="J266" s="2551"/>
      <c r="K266" s="2551"/>
      <c r="L266" s="2551"/>
      <c r="M266" s="2551"/>
      <c r="N266" s="2551"/>
      <c r="O266" s="2551"/>
      <c r="P266" s="2551"/>
      <c r="Q266" s="2551"/>
      <c r="R266" s="2551"/>
      <c r="S266" s="2551"/>
      <c r="T266" s="2551"/>
      <c r="U266" s="2551"/>
      <c r="V266" s="2551"/>
      <c r="W266" s="2551"/>
      <c r="X266" s="2551"/>
      <c r="Y266" s="2551"/>
      <c r="Z266" s="2551"/>
      <c r="AA266" s="2551"/>
      <c r="AB266" s="2551"/>
      <c r="AC266" s="2551"/>
      <c r="AD266" s="2551"/>
      <c r="AF266" s="2329" t="s">
        <v>65</v>
      </c>
      <c r="AG266" s="2329"/>
      <c r="AH266" s="2329"/>
      <c r="AI266" s="2329"/>
      <c r="AJ266" s="2329"/>
      <c r="AK266" s="2329"/>
      <c r="AL266" s="2329"/>
      <c r="AM266" s="175"/>
      <c r="AN266" s="439"/>
    </row>
    <row r="267" spans="1:74" s="46" customFormat="1" ht="12.75" customHeight="1">
      <c r="A267" s="28"/>
      <c r="B267" s="173"/>
      <c r="C267" s="218"/>
      <c r="D267" s="144"/>
      <c r="E267" s="2551"/>
      <c r="F267" s="2551"/>
      <c r="G267" s="2551"/>
      <c r="H267" s="2551"/>
      <c r="I267" s="2551"/>
      <c r="J267" s="2551"/>
      <c r="K267" s="2551"/>
      <c r="L267" s="2551"/>
      <c r="M267" s="2551"/>
      <c r="N267" s="2551"/>
      <c r="O267" s="2551"/>
      <c r="P267" s="2551"/>
      <c r="Q267" s="2551"/>
      <c r="R267" s="2551"/>
      <c r="S267" s="2551"/>
      <c r="T267" s="2551"/>
      <c r="U267" s="2551"/>
      <c r="V267" s="2551"/>
      <c r="W267" s="2551"/>
      <c r="X267" s="2551"/>
      <c r="Y267" s="2551"/>
      <c r="Z267" s="2551"/>
      <c r="AA267" s="2551"/>
      <c r="AB267" s="2551"/>
      <c r="AC267" s="2551"/>
      <c r="AD267" s="2551"/>
      <c r="AE267" s="179"/>
      <c r="AF267" s="179"/>
      <c r="AG267" s="179"/>
      <c r="AH267" s="179"/>
      <c r="AI267" s="179"/>
      <c r="AJ267" s="179"/>
      <c r="AK267" s="179"/>
      <c r="AL267" s="1304"/>
      <c r="AM267" s="175"/>
      <c r="AN267" s="439"/>
    </row>
    <row r="268" spans="1:74" s="46" customFormat="1" ht="12.75" customHeight="1">
      <c r="A268" s="28"/>
      <c r="B268" s="173"/>
      <c r="C268" s="218"/>
      <c r="D268" s="144"/>
      <c r="E268" s="2551"/>
      <c r="F268" s="2551"/>
      <c r="G268" s="2551"/>
      <c r="H268" s="2551"/>
      <c r="I268" s="2551"/>
      <c r="J268" s="2551"/>
      <c r="K268" s="2551"/>
      <c r="L268" s="2551"/>
      <c r="M268" s="2551"/>
      <c r="N268" s="2551"/>
      <c r="O268" s="2551"/>
      <c r="P268" s="2551"/>
      <c r="Q268" s="2551"/>
      <c r="R268" s="2551"/>
      <c r="S268" s="2551"/>
      <c r="T268" s="2551"/>
      <c r="U268" s="2551"/>
      <c r="V268" s="2551"/>
      <c r="W268" s="2551"/>
      <c r="X268" s="2551"/>
      <c r="Y268" s="2551"/>
      <c r="Z268" s="2551"/>
      <c r="AA268" s="2551"/>
      <c r="AB268" s="2551"/>
      <c r="AC268" s="2551"/>
      <c r="AD268" s="2551"/>
      <c r="AE268" s="179"/>
      <c r="AF268" s="179"/>
      <c r="AG268" s="179"/>
      <c r="AH268" s="179"/>
      <c r="AI268" s="179"/>
      <c r="AJ268" s="179"/>
      <c r="AK268" s="179"/>
      <c r="AL268" s="1304"/>
      <c r="AM268" s="175"/>
      <c r="AN268" s="439"/>
    </row>
    <row r="269" spans="1:74" s="46" customFormat="1" ht="12.75" customHeight="1">
      <c r="A269" s="28"/>
      <c r="B269" s="173"/>
      <c r="C269" s="218"/>
      <c r="D269" s="144"/>
      <c r="E269" s="2551"/>
      <c r="F269" s="2551"/>
      <c r="G269" s="2551"/>
      <c r="H269" s="2551"/>
      <c r="I269" s="2551"/>
      <c r="J269" s="2551"/>
      <c r="K269" s="2551"/>
      <c r="L269" s="2551"/>
      <c r="M269" s="2551"/>
      <c r="N269" s="2551"/>
      <c r="O269" s="2551"/>
      <c r="P269" s="2551"/>
      <c r="Q269" s="2551"/>
      <c r="R269" s="2551"/>
      <c r="S269" s="2551"/>
      <c r="T269" s="2551"/>
      <c r="U269" s="2551"/>
      <c r="V269" s="2551"/>
      <c r="W269" s="2551"/>
      <c r="X269" s="2551"/>
      <c r="Y269" s="2551"/>
      <c r="Z269" s="2551"/>
      <c r="AA269" s="2551"/>
      <c r="AB269" s="2551"/>
      <c r="AC269" s="2551"/>
      <c r="AD269" s="255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41" t="s">
        <v>135</v>
      </c>
      <c r="I271" s="234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6">
        <f>VLOOKUP($H$271,$AP$216:$AQ$218,2,FALSE)</f>
        <v>0</v>
      </c>
      <c r="AK273" s="232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42" t="s">
        <v>2239</v>
      </c>
      <c r="F277" s="2342"/>
      <c r="G277" s="2342"/>
      <c r="H277" s="2342"/>
      <c r="I277" s="2342"/>
      <c r="J277" s="2342"/>
      <c r="K277" s="2342"/>
      <c r="L277" s="2342"/>
      <c r="M277" s="2342"/>
      <c r="N277" s="2342"/>
      <c r="O277" s="2342"/>
      <c r="P277" s="2342"/>
      <c r="Q277" s="2342"/>
      <c r="R277" s="2342"/>
      <c r="S277" s="2342"/>
      <c r="T277" s="2342"/>
      <c r="U277" s="2342"/>
      <c r="V277" s="2342"/>
      <c r="W277" s="2342"/>
      <c r="X277" s="2342"/>
      <c r="Y277" s="2342"/>
      <c r="Z277" s="2342"/>
      <c r="AA277" s="2342"/>
      <c r="AB277" s="2342"/>
      <c r="AC277" s="2342"/>
      <c r="AD277" s="2342"/>
      <c r="AF277" s="2329" t="s">
        <v>1841</v>
      </c>
      <c r="AG277" s="2329"/>
      <c r="AH277" s="2329"/>
      <c r="AI277" s="2329"/>
      <c r="AJ277" s="2329"/>
      <c r="AK277" s="2329"/>
      <c r="AL277" s="2329"/>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42"/>
      <c r="F278" s="2342"/>
      <c r="G278" s="2342"/>
      <c r="H278" s="2342"/>
      <c r="I278" s="2342"/>
      <c r="J278" s="2342"/>
      <c r="K278" s="2342"/>
      <c r="L278" s="2342"/>
      <c r="M278" s="2342"/>
      <c r="N278" s="2342"/>
      <c r="O278" s="2342"/>
      <c r="P278" s="2342"/>
      <c r="Q278" s="2342"/>
      <c r="R278" s="2342"/>
      <c r="S278" s="2342"/>
      <c r="T278" s="2342"/>
      <c r="U278" s="2342"/>
      <c r="V278" s="2342"/>
      <c r="W278" s="2342"/>
      <c r="X278" s="2342"/>
      <c r="Y278" s="2342"/>
      <c r="Z278" s="2342"/>
      <c r="AA278" s="2342"/>
      <c r="AB278" s="2342"/>
      <c r="AC278" s="2342"/>
      <c r="AD278" s="234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42"/>
      <c r="F279" s="2342"/>
      <c r="G279" s="2342"/>
      <c r="H279" s="2342"/>
      <c r="I279" s="2342"/>
      <c r="J279" s="2342"/>
      <c r="K279" s="2342"/>
      <c r="L279" s="2342"/>
      <c r="M279" s="2342"/>
      <c r="N279" s="2342"/>
      <c r="O279" s="2342"/>
      <c r="P279" s="2342"/>
      <c r="Q279" s="2342"/>
      <c r="R279" s="2342"/>
      <c r="S279" s="2342"/>
      <c r="T279" s="2342"/>
      <c r="U279" s="2342"/>
      <c r="V279" s="2342"/>
      <c r="W279" s="2342"/>
      <c r="X279" s="2342"/>
      <c r="Y279" s="2342"/>
      <c r="Z279" s="2342"/>
      <c r="AA279" s="2342"/>
      <c r="AB279" s="2342"/>
      <c r="AC279" s="2342"/>
      <c r="AD279" s="234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41" t="s">
        <v>135</v>
      </c>
      <c r="I281" s="234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1942</v>
      </c>
      <c r="AJ283" s="2326">
        <f>VLOOKUP($H$281,$AO$276:$AP$277,2,FALSE)</f>
        <v>0</v>
      </c>
      <c r="AK283" s="232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26">
        <f>$AJ$129+$AJ$144+$AJ$156+$AJ$189+$AJ$208+$AJ$220+$AJ$232+$AJ$246+$AJ$258+$AJ$273+AJ283</f>
        <v>18</v>
      </c>
      <c r="AL285" s="2327"/>
      <c r="AM285" s="232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59" t="s">
        <v>2446</v>
      </c>
      <c r="I289" s="1662"/>
      <c r="J289" s="1662"/>
      <c r="K289" s="1662"/>
      <c r="L289" s="1662"/>
      <c r="M289" s="1662"/>
      <c r="N289" s="1662"/>
      <c r="O289" s="1662"/>
      <c r="P289" s="1662"/>
      <c r="Q289" s="1662"/>
      <c r="R289" s="1662"/>
      <c r="S289" s="16"/>
      <c r="T289" s="72" t="s">
        <v>99</v>
      </c>
      <c r="U289" s="16"/>
      <c r="V289" s="72"/>
      <c r="W289" s="72"/>
      <c r="X289" s="72"/>
      <c r="Y289" s="72"/>
      <c r="Z289" s="16"/>
      <c r="AA289" s="1659" t="s">
        <v>2452</v>
      </c>
      <c r="AB289" s="1662"/>
      <c r="AC289" s="1662"/>
      <c r="AD289" s="1662"/>
      <c r="AE289" s="1662"/>
      <c r="AF289" s="1662"/>
      <c r="AG289" s="1662"/>
      <c r="AH289" s="1662"/>
      <c r="AI289" s="1662"/>
      <c r="AJ289" s="1662"/>
      <c r="AK289" s="1662"/>
      <c r="AL289" s="25"/>
      <c r="AM289" s="137"/>
      <c r="AN289" s="439"/>
    </row>
    <row r="290" spans="1:41" s="46" customFormat="1" ht="12.75" customHeight="1">
      <c r="A290" s="153"/>
      <c r="B290" s="72" t="s">
        <v>763</v>
      </c>
      <c r="C290" s="72"/>
      <c r="D290" s="72"/>
      <c r="E290" s="72"/>
      <c r="F290" s="72"/>
      <c r="G290" s="16"/>
      <c r="H290" s="1670" t="s">
        <v>2447</v>
      </c>
      <c r="I290" s="1671"/>
      <c r="J290" s="1671"/>
      <c r="K290" s="1671"/>
      <c r="L290" s="1671"/>
      <c r="M290" s="1671"/>
      <c r="N290" s="1671"/>
      <c r="O290" s="1671"/>
      <c r="P290" s="1671"/>
      <c r="Q290" s="1671"/>
      <c r="R290" s="1671"/>
      <c r="S290" s="16"/>
      <c r="T290" s="72" t="s">
        <v>763</v>
      </c>
      <c r="U290" s="16"/>
      <c r="V290" s="72"/>
      <c r="W290" s="72"/>
      <c r="X290" s="72"/>
      <c r="Y290" s="72"/>
      <c r="Z290" s="16"/>
      <c r="AA290" s="1670" t="s">
        <v>2453</v>
      </c>
      <c r="AB290" s="1671"/>
      <c r="AC290" s="1671"/>
      <c r="AD290" s="1671"/>
      <c r="AE290" s="1671"/>
      <c r="AF290" s="1671"/>
      <c r="AG290" s="1671"/>
      <c r="AH290" s="1671"/>
      <c r="AI290" s="1671"/>
      <c r="AJ290" s="1671"/>
      <c r="AK290" s="1671"/>
      <c r="AL290" s="25"/>
      <c r="AM290" s="137"/>
      <c r="AN290" s="439"/>
    </row>
    <row r="291" spans="1:41" s="46" customFormat="1" ht="12.75" customHeight="1">
      <c r="A291" s="153"/>
      <c r="B291" s="72" t="s">
        <v>109</v>
      </c>
      <c r="C291" s="72"/>
      <c r="D291" s="72"/>
      <c r="E291" s="72"/>
      <c r="F291" s="72"/>
      <c r="G291" s="16"/>
      <c r="H291" s="1670" t="s">
        <v>2448</v>
      </c>
      <c r="I291" s="1671"/>
      <c r="J291" s="1671"/>
      <c r="K291" s="1671"/>
      <c r="L291" s="1671"/>
      <c r="M291" s="1671"/>
      <c r="N291" s="1671"/>
      <c r="O291" s="1671"/>
      <c r="P291" s="1671"/>
      <c r="Q291" s="1671"/>
      <c r="R291" s="1671"/>
      <c r="S291" s="16"/>
      <c r="T291" s="72" t="s">
        <v>109</v>
      </c>
      <c r="U291" s="16"/>
      <c r="V291" s="72"/>
      <c r="W291" s="72"/>
      <c r="X291" s="72"/>
      <c r="Y291" s="72"/>
      <c r="Z291" s="16"/>
      <c r="AA291" s="1670" t="s">
        <v>2454</v>
      </c>
      <c r="AB291" s="1671"/>
      <c r="AC291" s="1671"/>
      <c r="AD291" s="1671"/>
      <c r="AE291" s="1671"/>
      <c r="AF291" s="1671"/>
      <c r="AG291" s="1671"/>
      <c r="AH291" s="1671"/>
      <c r="AI291" s="1671"/>
      <c r="AJ291" s="1671"/>
      <c r="AK291" s="1671"/>
      <c r="AL291" s="25"/>
      <c r="AM291" s="137"/>
      <c r="AN291" s="439"/>
      <c r="AO291" s="331"/>
    </row>
    <row r="292" spans="1:41" s="46" customFormat="1" ht="12.75" customHeight="1">
      <c r="A292" s="153"/>
      <c r="B292" s="72" t="s">
        <v>417</v>
      </c>
      <c r="C292" s="72"/>
      <c r="D292" s="72"/>
      <c r="E292" s="72"/>
      <c r="F292" s="72"/>
      <c r="G292" s="16"/>
      <c r="H292" s="1670" t="s">
        <v>2449</v>
      </c>
      <c r="I292" s="1671"/>
      <c r="J292" s="1671"/>
      <c r="K292" s="1671"/>
      <c r="L292" s="1671"/>
      <c r="M292" s="1671"/>
      <c r="N292" s="1671"/>
      <c r="O292" s="1671"/>
      <c r="P292" s="1671"/>
      <c r="Q292" s="1671"/>
      <c r="R292" s="1671"/>
      <c r="S292" s="16"/>
      <c r="T292" s="72" t="s">
        <v>417</v>
      </c>
      <c r="U292" s="16"/>
      <c r="V292" s="72"/>
      <c r="W292" s="72"/>
      <c r="X292" s="72"/>
      <c r="Y292" s="72"/>
      <c r="Z292" s="16"/>
      <c r="AA292" s="1670" t="s">
        <v>2455</v>
      </c>
      <c r="AB292" s="1671"/>
      <c r="AC292" s="1671"/>
      <c r="AD292" s="1671"/>
      <c r="AE292" s="1671"/>
      <c r="AF292" s="1671"/>
      <c r="AG292" s="1671"/>
      <c r="AH292" s="1671"/>
      <c r="AI292" s="1671"/>
      <c r="AJ292" s="1671"/>
      <c r="AK292" s="1671"/>
      <c r="AL292" s="25"/>
      <c r="AM292" s="137"/>
      <c r="AN292" s="439"/>
      <c r="AO292" s="331"/>
    </row>
    <row r="293" spans="1:41" s="46" customFormat="1" ht="12.75" customHeight="1">
      <c r="A293" s="153"/>
      <c r="B293" s="72" t="s">
        <v>418</v>
      </c>
      <c r="C293" s="72"/>
      <c r="D293" s="72"/>
      <c r="E293" s="72"/>
      <c r="F293" s="72"/>
      <c r="G293" s="72"/>
      <c r="H293" s="1657" t="s">
        <v>2450</v>
      </c>
      <c r="I293" s="1658"/>
      <c r="J293" s="1658"/>
      <c r="K293" s="1658"/>
      <c r="L293" s="1658"/>
      <c r="M293" s="1658"/>
      <c r="N293" s="8" t="s">
        <v>898</v>
      </c>
      <c r="O293" s="8"/>
      <c r="P293" s="1659" t="s">
        <v>2334</v>
      </c>
      <c r="Q293" s="1660"/>
      <c r="R293" s="1660"/>
      <c r="S293" s="72"/>
      <c r="T293" s="72" t="s">
        <v>418</v>
      </c>
      <c r="U293" s="16"/>
      <c r="V293" s="72"/>
      <c r="W293" s="72"/>
      <c r="X293" s="72"/>
      <c r="Y293" s="72"/>
      <c r="Z293" s="16"/>
      <c r="AA293" s="1657" t="s">
        <v>2456</v>
      </c>
      <c r="AB293" s="1658"/>
      <c r="AC293" s="1658"/>
      <c r="AD293" s="1658"/>
      <c r="AE293" s="1658"/>
      <c r="AF293" s="1658"/>
      <c r="AG293" s="8" t="s">
        <v>898</v>
      </c>
      <c r="AH293" s="8"/>
      <c r="AI293" s="1659" t="s">
        <v>2334</v>
      </c>
      <c r="AJ293" s="1660"/>
      <c r="AK293" s="1660"/>
      <c r="AL293" s="25"/>
      <c r="AM293" s="137"/>
      <c r="AN293" s="439"/>
      <c r="AO293" s="331"/>
    </row>
    <row r="294" spans="1:41" s="46" customFormat="1" ht="12.75" customHeight="1">
      <c r="A294" s="153"/>
      <c r="B294" s="72" t="s">
        <v>98</v>
      </c>
      <c r="C294" s="72"/>
      <c r="D294" s="72"/>
      <c r="E294" s="72"/>
      <c r="F294" s="72"/>
      <c r="G294" s="72"/>
      <c r="H294" s="1670" t="s">
        <v>387</v>
      </c>
      <c r="I294" s="1671"/>
      <c r="J294" s="1671"/>
      <c r="K294" s="1671"/>
      <c r="L294" s="1671"/>
      <c r="M294" s="1671"/>
      <c r="N294" s="1671"/>
      <c r="O294" s="1671"/>
      <c r="P294" s="1671"/>
      <c r="Q294" s="1671"/>
      <c r="R294" s="1671"/>
      <c r="S294" s="72"/>
      <c r="T294" s="72" t="s">
        <v>98</v>
      </c>
      <c r="U294" s="16"/>
      <c r="V294" s="72"/>
      <c r="W294" s="72"/>
      <c r="X294" s="72"/>
      <c r="Y294" s="72"/>
      <c r="Z294" s="16"/>
      <c r="AA294" s="1670" t="s">
        <v>102</v>
      </c>
      <c r="AB294" s="1671"/>
      <c r="AC294" s="1671"/>
      <c r="AD294" s="1671"/>
      <c r="AE294" s="1671"/>
      <c r="AF294" s="1671"/>
      <c r="AG294" s="1671"/>
      <c r="AH294" s="1671"/>
      <c r="AI294" s="1671"/>
      <c r="AJ294" s="1671"/>
      <c r="AK294" s="1671"/>
      <c r="AL294" s="25"/>
      <c r="AM294" s="137"/>
      <c r="AN294" s="439"/>
      <c r="AO294" s="331"/>
    </row>
    <row r="295" spans="1:41" s="46" customFormat="1" ht="12.75" customHeight="1">
      <c r="A295" s="153"/>
      <c r="B295" s="72" t="s">
        <v>100</v>
      </c>
      <c r="C295" s="72"/>
      <c r="D295" s="72"/>
      <c r="E295" s="72"/>
      <c r="F295" s="72"/>
      <c r="G295" s="72"/>
      <c r="H295" s="1670" t="s">
        <v>2451</v>
      </c>
      <c r="I295" s="1671"/>
      <c r="J295" s="1671"/>
      <c r="K295" s="1671"/>
      <c r="L295" s="1671"/>
      <c r="M295" s="1671"/>
      <c r="N295" s="1671"/>
      <c r="O295" s="1671"/>
      <c r="P295" s="1671"/>
      <c r="Q295" s="1671"/>
      <c r="R295" s="1671"/>
      <c r="S295" s="72"/>
      <c r="T295" s="72" t="s">
        <v>100</v>
      </c>
      <c r="U295" s="16"/>
      <c r="V295" s="72"/>
      <c r="W295" s="72"/>
      <c r="X295" s="72"/>
      <c r="Y295" s="72"/>
      <c r="Z295" s="16"/>
      <c r="AA295" s="1670" t="s">
        <v>2457</v>
      </c>
      <c r="AB295" s="1671"/>
      <c r="AC295" s="1671"/>
      <c r="AD295" s="1671"/>
      <c r="AE295" s="1671"/>
      <c r="AF295" s="1671"/>
      <c r="AG295" s="1671"/>
      <c r="AH295" s="1671"/>
      <c r="AI295" s="1671"/>
      <c r="AJ295" s="1671"/>
      <c r="AK295" s="1671"/>
      <c r="AL295" s="25"/>
      <c r="AM295" s="137"/>
      <c r="AN295" s="439"/>
    </row>
    <row r="296" spans="1:41" s="137" customFormat="1" ht="12.75" customHeight="1">
      <c r="A296" s="153"/>
      <c r="B296" s="72" t="s">
        <v>111</v>
      </c>
      <c r="C296" s="72"/>
      <c r="D296" s="72"/>
      <c r="E296" s="72"/>
      <c r="F296" s="72"/>
      <c r="G296" s="72"/>
      <c r="H296" s="2376">
        <v>0.53</v>
      </c>
      <c r="I296" s="2376"/>
      <c r="J296" s="2376"/>
      <c r="K296" s="2376"/>
      <c r="L296" s="2376"/>
      <c r="M296" s="2376"/>
      <c r="N296" s="2376"/>
      <c r="O296" s="2376"/>
      <c r="P296" s="2376"/>
      <c r="Q296" s="2376"/>
      <c r="R296" s="2376"/>
      <c r="S296" s="72"/>
      <c r="T296" s="72" t="s">
        <v>111</v>
      </c>
      <c r="U296" s="72"/>
      <c r="V296" s="72"/>
      <c r="W296" s="72"/>
      <c r="X296" s="72"/>
      <c r="Y296" s="72"/>
      <c r="Z296" s="18"/>
      <c r="AA296" s="2376">
        <v>0.75</v>
      </c>
      <c r="AB296" s="2376"/>
      <c r="AC296" s="2376"/>
      <c r="AD296" s="2376"/>
      <c r="AE296" s="2376"/>
      <c r="AF296" s="2376"/>
      <c r="AG296" s="2376"/>
      <c r="AH296" s="2376"/>
      <c r="AI296" s="2376"/>
      <c r="AJ296" s="2376"/>
      <c r="AK296" s="237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59" t="s">
        <v>2458</v>
      </c>
      <c r="I298" s="1662"/>
      <c r="J298" s="1662"/>
      <c r="K298" s="1662"/>
      <c r="L298" s="1662"/>
      <c r="M298" s="1662"/>
      <c r="N298" s="1662"/>
      <c r="O298" s="1662"/>
      <c r="P298" s="1662"/>
      <c r="Q298" s="1662"/>
      <c r="R298" s="1662"/>
      <c r="S298" s="16"/>
      <c r="T298" s="72" t="s">
        <v>99</v>
      </c>
      <c r="U298" s="16"/>
      <c r="V298" s="72"/>
      <c r="W298" s="72"/>
      <c r="X298" s="72"/>
      <c r="Y298" s="72"/>
      <c r="Z298" s="16"/>
      <c r="AA298" s="1662"/>
      <c r="AB298" s="1662"/>
      <c r="AC298" s="1662"/>
      <c r="AD298" s="1662"/>
      <c r="AE298" s="1662"/>
      <c r="AF298" s="1662"/>
      <c r="AG298" s="1662"/>
      <c r="AH298" s="1662"/>
      <c r="AI298" s="1662"/>
      <c r="AJ298" s="1662"/>
      <c r="AK298" s="1662"/>
      <c r="AL298" s="25"/>
      <c r="AM298" s="137"/>
      <c r="AN298" s="439"/>
    </row>
    <row r="299" spans="1:41" s="205" customFormat="1" ht="12.75" customHeight="1">
      <c r="A299" s="153"/>
      <c r="B299" s="72" t="s">
        <v>763</v>
      </c>
      <c r="C299" s="72"/>
      <c r="D299" s="72"/>
      <c r="E299" s="72"/>
      <c r="F299" s="72"/>
      <c r="G299" s="16"/>
      <c r="H299" s="1670" t="s">
        <v>2459</v>
      </c>
      <c r="I299" s="1671"/>
      <c r="J299" s="1671"/>
      <c r="K299" s="1671"/>
      <c r="L299" s="1671"/>
      <c r="M299" s="1671"/>
      <c r="N299" s="1671"/>
      <c r="O299" s="1671"/>
      <c r="P299" s="1671"/>
      <c r="Q299" s="1671"/>
      <c r="R299" s="1671"/>
      <c r="S299" s="16"/>
      <c r="T299" s="72" t="s">
        <v>763</v>
      </c>
      <c r="U299" s="16"/>
      <c r="V299" s="72"/>
      <c r="W299" s="72"/>
      <c r="X299" s="72"/>
      <c r="Y299" s="72"/>
      <c r="Z299" s="16"/>
      <c r="AA299" s="1671"/>
      <c r="AB299" s="1671"/>
      <c r="AC299" s="1671"/>
      <c r="AD299" s="1671"/>
      <c r="AE299" s="1671"/>
      <c r="AF299" s="1671"/>
      <c r="AG299" s="1671"/>
      <c r="AH299" s="1671"/>
      <c r="AI299" s="1671"/>
      <c r="AJ299" s="1671"/>
      <c r="AK299" s="1671"/>
      <c r="AL299" s="25"/>
      <c r="AM299" s="137"/>
      <c r="AN299" s="439"/>
      <c r="AO299" s="46"/>
    </row>
    <row r="300" spans="1:41" s="205" customFormat="1" ht="12.75" customHeight="1">
      <c r="A300" s="153"/>
      <c r="B300" s="72" t="s">
        <v>109</v>
      </c>
      <c r="C300" s="72"/>
      <c r="D300" s="72"/>
      <c r="E300" s="72"/>
      <c r="F300" s="72"/>
      <c r="G300" s="16"/>
      <c r="H300" s="1670" t="s">
        <v>2460</v>
      </c>
      <c r="I300" s="1671"/>
      <c r="J300" s="1671"/>
      <c r="K300" s="1671"/>
      <c r="L300" s="1671"/>
      <c r="M300" s="1671"/>
      <c r="N300" s="1671"/>
      <c r="O300" s="1671"/>
      <c r="P300" s="1671"/>
      <c r="Q300" s="1671"/>
      <c r="R300" s="1671"/>
      <c r="S300" s="16"/>
      <c r="T300" s="72" t="s">
        <v>109</v>
      </c>
      <c r="U300" s="16"/>
      <c r="V300" s="72"/>
      <c r="W300" s="72"/>
      <c r="X300" s="72"/>
      <c r="Y300" s="72"/>
      <c r="Z300" s="16"/>
      <c r="AA300" s="1671"/>
      <c r="AB300" s="1671"/>
      <c r="AC300" s="1671"/>
      <c r="AD300" s="1671"/>
      <c r="AE300" s="1671"/>
      <c r="AF300" s="1671"/>
      <c r="AG300" s="1671"/>
      <c r="AH300" s="1671"/>
      <c r="AI300" s="1671"/>
      <c r="AJ300" s="1671"/>
      <c r="AK300" s="1671"/>
      <c r="AL300" s="25"/>
      <c r="AM300" s="137"/>
      <c r="AN300" s="439"/>
      <c r="AO300" s="46"/>
    </row>
    <row r="301" spans="1:41" s="46" customFormat="1" ht="12.75" customHeight="1">
      <c r="A301" s="153"/>
      <c r="B301" s="72" t="s">
        <v>417</v>
      </c>
      <c r="C301" s="72"/>
      <c r="D301" s="72"/>
      <c r="E301" s="72"/>
      <c r="F301" s="72"/>
      <c r="G301" s="16"/>
      <c r="H301" s="1670" t="s">
        <v>2461</v>
      </c>
      <c r="I301" s="1671"/>
      <c r="J301" s="1671"/>
      <c r="K301" s="1671"/>
      <c r="L301" s="1671"/>
      <c r="M301" s="1671"/>
      <c r="N301" s="1671"/>
      <c r="O301" s="1671"/>
      <c r="P301" s="1671"/>
      <c r="Q301" s="1671"/>
      <c r="R301" s="1671"/>
      <c r="S301" s="16"/>
      <c r="T301" s="72" t="s">
        <v>417</v>
      </c>
      <c r="U301" s="16"/>
      <c r="V301" s="72"/>
      <c r="W301" s="72"/>
      <c r="X301" s="72"/>
      <c r="Y301" s="72"/>
      <c r="Z301" s="16"/>
      <c r="AA301" s="1671"/>
      <c r="AB301" s="1671"/>
      <c r="AC301" s="1671"/>
      <c r="AD301" s="1671"/>
      <c r="AE301" s="1671"/>
      <c r="AF301" s="1671"/>
      <c r="AG301" s="1671"/>
      <c r="AH301" s="1671"/>
      <c r="AI301" s="1671"/>
      <c r="AJ301" s="1671"/>
      <c r="AK301" s="1671"/>
      <c r="AL301" s="25"/>
      <c r="AM301" s="137"/>
      <c r="AN301" s="439"/>
    </row>
    <row r="302" spans="1:41" s="46" customFormat="1" ht="12.75" customHeight="1">
      <c r="A302" s="153"/>
      <c r="B302" s="72" t="s">
        <v>418</v>
      </c>
      <c r="C302" s="72"/>
      <c r="D302" s="72"/>
      <c r="E302" s="72"/>
      <c r="F302" s="72"/>
      <c r="G302" s="72"/>
      <c r="H302" s="1657" t="s">
        <v>2462</v>
      </c>
      <c r="I302" s="1658"/>
      <c r="J302" s="1658"/>
      <c r="K302" s="1658"/>
      <c r="L302" s="1658"/>
      <c r="M302" s="1658"/>
      <c r="N302" s="8" t="s">
        <v>898</v>
      </c>
      <c r="O302" s="8"/>
      <c r="P302" s="1659" t="s">
        <v>2334</v>
      </c>
      <c r="Q302" s="1660"/>
      <c r="R302" s="1660"/>
      <c r="S302" s="72"/>
      <c r="T302" s="72" t="s">
        <v>418</v>
      </c>
      <c r="U302" s="16"/>
      <c r="V302" s="72"/>
      <c r="W302" s="72"/>
      <c r="X302" s="72"/>
      <c r="Y302" s="72"/>
      <c r="Z302" s="16"/>
      <c r="AA302" s="1658"/>
      <c r="AB302" s="1658"/>
      <c r="AC302" s="1658"/>
      <c r="AD302" s="1658"/>
      <c r="AE302" s="1658"/>
      <c r="AF302" s="1658"/>
      <c r="AG302" s="8" t="s">
        <v>898</v>
      </c>
      <c r="AH302" s="8"/>
      <c r="AI302" s="1660"/>
      <c r="AJ302" s="1660"/>
      <c r="AK302" s="1660"/>
      <c r="AL302" s="25"/>
      <c r="AM302" s="137"/>
      <c r="AN302" s="439"/>
    </row>
    <row r="303" spans="1:41" s="46" customFormat="1" ht="12.75" customHeight="1">
      <c r="A303" s="153"/>
      <c r="B303" s="72" t="s">
        <v>98</v>
      </c>
      <c r="C303" s="72"/>
      <c r="D303" s="72"/>
      <c r="E303" s="72"/>
      <c r="F303" s="72"/>
      <c r="G303" s="72"/>
      <c r="H303" s="1671" t="s">
        <v>101</v>
      </c>
      <c r="I303" s="1671"/>
      <c r="J303" s="1671"/>
      <c r="K303" s="1671"/>
      <c r="L303" s="1671"/>
      <c r="M303" s="1671"/>
      <c r="N303" s="1671"/>
      <c r="O303" s="1671"/>
      <c r="P303" s="1671"/>
      <c r="Q303" s="1671"/>
      <c r="R303" s="1671"/>
      <c r="S303" s="72"/>
      <c r="T303" s="72" t="s">
        <v>98</v>
      </c>
      <c r="U303" s="16"/>
      <c r="V303" s="72"/>
      <c r="W303" s="72"/>
      <c r="X303" s="72"/>
      <c r="Y303" s="72"/>
      <c r="Z303" s="16"/>
      <c r="AA303" s="1671"/>
      <c r="AB303" s="1671"/>
      <c r="AC303" s="1671"/>
      <c r="AD303" s="1671"/>
      <c r="AE303" s="1671"/>
      <c r="AF303" s="1671"/>
      <c r="AG303" s="1671"/>
      <c r="AH303" s="1671"/>
      <c r="AI303" s="1671"/>
      <c r="AJ303" s="1671"/>
      <c r="AK303" s="1671"/>
      <c r="AL303" s="25"/>
      <c r="AM303" s="137"/>
      <c r="AN303" s="439"/>
    </row>
    <row r="304" spans="1:41" s="46" customFormat="1" ht="12.75" customHeight="1">
      <c r="A304" s="153"/>
      <c r="B304" s="72" t="s">
        <v>100</v>
      </c>
      <c r="C304" s="72"/>
      <c r="D304" s="72"/>
      <c r="E304" s="72"/>
      <c r="F304" s="72"/>
      <c r="G304" s="72"/>
      <c r="H304" s="1670" t="s">
        <v>2463</v>
      </c>
      <c r="I304" s="1671"/>
      <c r="J304" s="1671"/>
      <c r="K304" s="1671"/>
      <c r="L304" s="1671"/>
      <c r="M304" s="1671"/>
      <c r="N304" s="1671"/>
      <c r="O304" s="1671"/>
      <c r="P304" s="1671"/>
      <c r="Q304" s="1671"/>
      <c r="R304" s="1671"/>
      <c r="S304" s="72"/>
      <c r="T304" s="72" t="s">
        <v>100</v>
      </c>
      <c r="U304" s="16"/>
      <c r="V304" s="72"/>
      <c r="W304" s="72"/>
      <c r="X304" s="72"/>
      <c r="Y304" s="72"/>
      <c r="Z304" s="16"/>
      <c r="AA304" s="1671"/>
      <c r="AB304" s="1671"/>
      <c r="AC304" s="1671"/>
      <c r="AD304" s="1671"/>
      <c r="AE304" s="1671"/>
      <c r="AF304" s="1671"/>
      <c r="AG304" s="1671"/>
      <c r="AH304" s="1671"/>
      <c r="AI304" s="1671"/>
      <c r="AJ304" s="1671"/>
      <c r="AK304" s="1671"/>
      <c r="AL304" s="25"/>
      <c r="AM304" s="137"/>
      <c r="AN304" s="439"/>
    </row>
    <row r="305" spans="1:40" s="46" customFormat="1" ht="12.75" customHeight="1">
      <c r="A305" s="153"/>
      <c r="B305" s="72" t="s">
        <v>111</v>
      </c>
      <c r="C305" s="72"/>
      <c r="D305" s="72"/>
      <c r="E305" s="72"/>
      <c r="F305" s="72"/>
      <c r="G305" s="72"/>
      <c r="H305" s="2376">
        <v>0.1</v>
      </c>
      <c r="I305" s="2376"/>
      <c r="J305" s="2376"/>
      <c r="K305" s="2376"/>
      <c r="L305" s="2376"/>
      <c r="M305" s="2376"/>
      <c r="N305" s="2376"/>
      <c r="O305" s="2376"/>
      <c r="P305" s="2376"/>
      <c r="Q305" s="2376"/>
      <c r="R305" s="2376"/>
      <c r="S305" s="72"/>
      <c r="T305" s="72" t="s">
        <v>111</v>
      </c>
      <c r="U305" s="72"/>
      <c r="V305" s="72"/>
      <c r="W305" s="72"/>
      <c r="X305" s="72"/>
      <c r="Y305" s="72"/>
      <c r="Z305" s="18"/>
      <c r="AA305" s="2376"/>
      <c r="AB305" s="2376"/>
      <c r="AC305" s="2376"/>
      <c r="AD305" s="2376"/>
      <c r="AE305" s="2376"/>
      <c r="AF305" s="2376"/>
      <c r="AG305" s="2376"/>
      <c r="AH305" s="2376"/>
      <c r="AI305" s="2376"/>
      <c r="AJ305" s="2376"/>
      <c r="AK305" s="237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59" t="s">
        <v>2464</v>
      </c>
      <c r="I307" s="1662"/>
      <c r="J307" s="1662"/>
      <c r="K307" s="1662"/>
      <c r="L307" s="1662"/>
      <c r="M307" s="1662"/>
      <c r="N307" s="1662"/>
      <c r="O307" s="1662"/>
      <c r="P307" s="1662"/>
      <c r="Q307" s="1662"/>
      <c r="R307" s="1662"/>
      <c r="S307" s="16"/>
      <c r="T307" s="72" t="s">
        <v>99</v>
      </c>
      <c r="U307" s="16"/>
      <c r="V307" s="72"/>
      <c r="W307" s="72"/>
      <c r="X307" s="72"/>
      <c r="Y307" s="72"/>
      <c r="Z307" s="16"/>
      <c r="AA307" s="1662"/>
      <c r="AB307" s="1662"/>
      <c r="AC307" s="1662"/>
      <c r="AD307" s="1662"/>
      <c r="AE307" s="1662"/>
      <c r="AF307" s="1662"/>
      <c r="AG307" s="1662"/>
      <c r="AH307" s="1662"/>
      <c r="AI307" s="1662"/>
      <c r="AJ307" s="1662"/>
      <c r="AK307" s="1662"/>
      <c r="AL307" s="25"/>
      <c r="AM307" s="137"/>
      <c r="AN307" s="439"/>
    </row>
    <row r="308" spans="1:40" s="46" customFormat="1" ht="12.75" customHeight="1">
      <c r="A308" s="153"/>
      <c r="B308" s="72" t="s">
        <v>763</v>
      </c>
      <c r="C308" s="72"/>
      <c r="D308" s="72"/>
      <c r="E308" s="72"/>
      <c r="F308" s="72"/>
      <c r="G308" s="16"/>
      <c r="H308" s="1670" t="s">
        <v>2465</v>
      </c>
      <c r="I308" s="1671"/>
      <c r="J308" s="1671"/>
      <c r="K308" s="1671"/>
      <c r="L308" s="1671"/>
      <c r="M308" s="1671"/>
      <c r="N308" s="1671"/>
      <c r="O308" s="1671"/>
      <c r="P308" s="1671"/>
      <c r="Q308" s="1671"/>
      <c r="R308" s="1671"/>
      <c r="S308" s="16"/>
      <c r="T308" s="72" t="s">
        <v>763</v>
      </c>
      <c r="U308" s="16"/>
      <c r="V308" s="72"/>
      <c r="W308" s="72"/>
      <c r="X308" s="72"/>
      <c r="Y308" s="72"/>
      <c r="Z308" s="16"/>
      <c r="AA308" s="1671"/>
      <c r="AB308" s="1671"/>
      <c r="AC308" s="1671"/>
      <c r="AD308" s="1671"/>
      <c r="AE308" s="1671"/>
      <c r="AF308" s="1671"/>
      <c r="AG308" s="1671"/>
      <c r="AH308" s="1671"/>
      <c r="AI308" s="1671"/>
      <c r="AJ308" s="1671"/>
      <c r="AK308" s="1671"/>
      <c r="AL308" s="25"/>
      <c r="AM308" s="137"/>
      <c r="AN308" s="439"/>
    </row>
    <row r="309" spans="1:40" s="46" customFormat="1" ht="12.75" customHeight="1">
      <c r="A309" s="153"/>
      <c r="B309" s="72" t="s">
        <v>109</v>
      </c>
      <c r="C309" s="72"/>
      <c r="D309" s="72"/>
      <c r="E309" s="72"/>
      <c r="F309" s="72"/>
      <c r="G309" s="16"/>
      <c r="H309" s="1670" t="s">
        <v>2454</v>
      </c>
      <c r="I309" s="1671"/>
      <c r="J309" s="1671"/>
      <c r="K309" s="1671"/>
      <c r="L309" s="1671"/>
      <c r="M309" s="1671"/>
      <c r="N309" s="1671"/>
      <c r="O309" s="1671"/>
      <c r="P309" s="1671"/>
      <c r="Q309" s="1671"/>
      <c r="R309" s="1671"/>
      <c r="S309" s="16"/>
      <c r="T309" s="72" t="s">
        <v>109</v>
      </c>
      <c r="U309" s="16"/>
      <c r="V309" s="72"/>
      <c r="W309" s="72"/>
      <c r="X309" s="72"/>
      <c r="Y309" s="72"/>
      <c r="Z309" s="16"/>
      <c r="AA309" s="1671"/>
      <c r="AB309" s="1671"/>
      <c r="AC309" s="1671"/>
      <c r="AD309" s="1671"/>
      <c r="AE309" s="1671"/>
      <c r="AF309" s="1671"/>
      <c r="AG309" s="1671"/>
      <c r="AH309" s="1671"/>
      <c r="AI309" s="1671"/>
      <c r="AJ309" s="1671"/>
      <c r="AK309" s="1671"/>
      <c r="AL309" s="25"/>
      <c r="AM309" s="137"/>
      <c r="AN309" s="439"/>
    </row>
    <row r="310" spans="1:40" s="46" customFormat="1" ht="12.75" customHeight="1">
      <c r="A310" s="153"/>
      <c r="B310" s="72" t="s">
        <v>417</v>
      </c>
      <c r="C310" s="72"/>
      <c r="D310" s="72"/>
      <c r="E310" s="72"/>
      <c r="F310" s="72"/>
      <c r="G310" s="16"/>
      <c r="H310" s="1670" t="s">
        <v>2466</v>
      </c>
      <c r="I310" s="1671"/>
      <c r="J310" s="1671"/>
      <c r="K310" s="1671"/>
      <c r="L310" s="1671"/>
      <c r="M310" s="1671"/>
      <c r="N310" s="1671"/>
      <c r="O310" s="1671"/>
      <c r="P310" s="1671"/>
      <c r="Q310" s="1671"/>
      <c r="R310" s="1671"/>
      <c r="S310" s="16"/>
      <c r="T310" s="72" t="s">
        <v>417</v>
      </c>
      <c r="U310" s="16"/>
      <c r="V310" s="72"/>
      <c r="W310" s="72"/>
      <c r="X310" s="72"/>
      <c r="Y310" s="72"/>
      <c r="Z310" s="16"/>
      <c r="AA310" s="1671"/>
      <c r="AB310" s="1671"/>
      <c r="AC310" s="1671"/>
      <c r="AD310" s="1671"/>
      <c r="AE310" s="1671"/>
      <c r="AF310" s="1671"/>
      <c r="AG310" s="1671"/>
      <c r="AH310" s="1671"/>
      <c r="AI310" s="1671"/>
      <c r="AJ310" s="1671"/>
      <c r="AK310" s="1671"/>
      <c r="AL310" s="25"/>
      <c r="AM310" s="137"/>
      <c r="AN310" s="439"/>
    </row>
    <row r="311" spans="1:40" s="46" customFormat="1" ht="12.75" customHeight="1">
      <c r="A311" s="153"/>
      <c r="B311" s="72" t="s">
        <v>418</v>
      </c>
      <c r="C311" s="72"/>
      <c r="D311" s="72"/>
      <c r="E311" s="72"/>
      <c r="F311" s="72"/>
      <c r="G311" s="72"/>
      <c r="H311" s="1657" t="s">
        <v>2467</v>
      </c>
      <c r="I311" s="1658"/>
      <c r="J311" s="1658"/>
      <c r="K311" s="1658"/>
      <c r="L311" s="1658"/>
      <c r="M311" s="1658"/>
      <c r="N311" s="8" t="s">
        <v>898</v>
      </c>
      <c r="O311" s="8"/>
      <c r="P311" s="1659" t="s">
        <v>2334</v>
      </c>
      <c r="Q311" s="1660"/>
      <c r="R311" s="1660"/>
      <c r="S311" s="72"/>
      <c r="T311" s="72" t="s">
        <v>418</v>
      </c>
      <c r="U311" s="16"/>
      <c r="V311" s="72"/>
      <c r="W311" s="72"/>
      <c r="X311" s="72"/>
      <c r="Y311" s="72"/>
      <c r="Z311" s="16"/>
      <c r="AA311" s="1658"/>
      <c r="AB311" s="1658"/>
      <c r="AC311" s="1658"/>
      <c r="AD311" s="1658"/>
      <c r="AE311" s="1658"/>
      <c r="AF311" s="1658"/>
      <c r="AG311" s="8" t="s">
        <v>898</v>
      </c>
      <c r="AH311" s="8"/>
      <c r="AI311" s="1660"/>
      <c r="AJ311" s="1660"/>
      <c r="AK311" s="1660"/>
      <c r="AL311" s="25"/>
      <c r="AM311" s="137"/>
      <c r="AN311" s="439"/>
    </row>
    <row r="312" spans="1:40" s="46" customFormat="1" ht="12.75" customHeight="1">
      <c r="A312" s="153"/>
      <c r="B312" s="72" t="s">
        <v>98</v>
      </c>
      <c r="C312" s="72"/>
      <c r="D312" s="72"/>
      <c r="E312" s="72"/>
      <c r="F312" s="72"/>
      <c r="G312" s="72"/>
      <c r="H312" s="1671" t="s">
        <v>107</v>
      </c>
      <c r="I312" s="1671"/>
      <c r="J312" s="1671"/>
      <c r="K312" s="1671"/>
      <c r="L312" s="1671"/>
      <c r="M312" s="1671"/>
      <c r="N312" s="1671"/>
      <c r="O312" s="1671"/>
      <c r="P312" s="1671"/>
      <c r="Q312" s="1671"/>
      <c r="R312" s="1671"/>
      <c r="S312" s="72"/>
      <c r="T312" s="72" t="s">
        <v>98</v>
      </c>
      <c r="U312" s="16"/>
      <c r="V312" s="72"/>
      <c r="W312" s="72"/>
      <c r="X312" s="72"/>
      <c r="Y312" s="72"/>
      <c r="Z312" s="16"/>
      <c r="AA312" s="1671"/>
      <c r="AB312" s="1671"/>
      <c r="AC312" s="1671"/>
      <c r="AD312" s="1671"/>
      <c r="AE312" s="1671"/>
      <c r="AF312" s="1671"/>
      <c r="AG312" s="1671"/>
      <c r="AH312" s="1671"/>
      <c r="AI312" s="1671"/>
      <c r="AJ312" s="1671"/>
      <c r="AK312" s="1671"/>
      <c r="AL312" s="25"/>
      <c r="AM312" s="137"/>
      <c r="AN312" s="439"/>
    </row>
    <row r="313" spans="1:40" s="46" customFormat="1" ht="12.75" customHeight="1">
      <c r="A313" s="153"/>
      <c r="B313" s="72" t="s">
        <v>100</v>
      </c>
      <c r="C313" s="72"/>
      <c r="D313" s="72"/>
      <c r="E313" s="72"/>
      <c r="F313" s="72"/>
      <c r="G313" s="72"/>
      <c r="H313" s="1670" t="s">
        <v>2468</v>
      </c>
      <c r="I313" s="1671"/>
      <c r="J313" s="1671"/>
      <c r="K313" s="1671"/>
      <c r="L313" s="1671"/>
      <c r="M313" s="1671"/>
      <c r="N313" s="1671"/>
      <c r="O313" s="1671"/>
      <c r="P313" s="1671"/>
      <c r="Q313" s="1671"/>
      <c r="R313" s="1671"/>
      <c r="S313" s="72"/>
      <c r="T313" s="72" t="s">
        <v>100</v>
      </c>
      <c r="U313" s="16"/>
      <c r="V313" s="72"/>
      <c r="W313" s="72"/>
      <c r="X313" s="72"/>
      <c r="Y313" s="72"/>
      <c r="Z313" s="16"/>
      <c r="AA313" s="1671"/>
      <c r="AB313" s="1671"/>
      <c r="AC313" s="1671"/>
      <c r="AD313" s="1671"/>
      <c r="AE313" s="1671"/>
      <c r="AF313" s="1671"/>
      <c r="AG313" s="1671"/>
      <c r="AH313" s="1671"/>
      <c r="AI313" s="1671"/>
      <c r="AJ313" s="1671"/>
      <c r="AK313" s="1671"/>
      <c r="AL313" s="25"/>
      <c r="AM313" s="137"/>
      <c r="AN313" s="439"/>
    </row>
    <row r="314" spans="1:40" s="46" customFormat="1" ht="12.75" customHeight="1">
      <c r="A314" s="153"/>
      <c r="B314" s="72" t="s">
        <v>111</v>
      </c>
      <c r="C314" s="72"/>
      <c r="D314" s="72"/>
      <c r="E314" s="72"/>
      <c r="F314" s="72"/>
      <c r="G314" s="72"/>
      <c r="H314" s="2376">
        <v>0.65</v>
      </c>
      <c r="I314" s="2376"/>
      <c r="J314" s="2376"/>
      <c r="K314" s="2376"/>
      <c r="L314" s="2376"/>
      <c r="M314" s="2376"/>
      <c r="N314" s="2376"/>
      <c r="O314" s="2376"/>
      <c r="P314" s="2376"/>
      <c r="Q314" s="2376"/>
      <c r="R314" s="2376"/>
      <c r="S314" s="72"/>
      <c r="T314" s="72" t="s">
        <v>111</v>
      </c>
      <c r="U314" s="72"/>
      <c r="V314" s="72"/>
      <c r="W314" s="72"/>
      <c r="X314" s="72"/>
      <c r="Y314" s="72"/>
      <c r="Z314" s="18"/>
      <c r="AA314" s="2376"/>
      <c r="AB314" s="2376"/>
      <c r="AC314" s="2376"/>
      <c r="AD314" s="2376"/>
      <c r="AE314" s="2376"/>
      <c r="AF314" s="2376"/>
      <c r="AG314" s="2376"/>
      <c r="AH314" s="2376"/>
      <c r="AI314" s="2376"/>
      <c r="AJ314" s="2376"/>
      <c r="AK314" s="237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59" t="s">
        <v>2469</v>
      </c>
      <c r="I316" s="1662"/>
      <c r="J316" s="1662"/>
      <c r="K316" s="1662"/>
      <c r="L316" s="1662"/>
      <c r="M316" s="1662"/>
      <c r="N316" s="1662"/>
      <c r="O316" s="1662"/>
      <c r="P316" s="1662"/>
      <c r="Q316" s="1662"/>
      <c r="R316" s="1662"/>
      <c r="S316" s="16"/>
      <c r="T316" s="72" t="s">
        <v>99</v>
      </c>
      <c r="U316" s="16"/>
      <c r="V316" s="72"/>
      <c r="W316" s="72"/>
      <c r="X316" s="72"/>
      <c r="Y316" s="72"/>
      <c r="Z316" s="16"/>
      <c r="AA316" s="1662"/>
      <c r="AB316" s="1662"/>
      <c r="AC316" s="1662"/>
      <c r="AD316" s="1662"/>
      <c r="AE316" s="1662"/>
      <c r="AF316" s="1662"/>
      <c r="AG316" s="1662"/>
      <c r="AH316" s="1662"/>
      <c r="AI316" s="1662"/>
      <c r="AJ316" s="1662"/>
      <c r="AK316" s="1662"/>
      <c r="AL316" s="25"/>
      <c r="AM316" s="137"/>
      <c r="AN316" s="439"/>
    </row>
    <row r="317" spans="1:40" s="46" customFormat="1" ht="12.75" customHeight="1">
      <c r="A317" s="153"/>
      <c r="B317" s="72" t="s">
        <v>763</v>
      </c>
      <c r="C317" s="72"/>
      <c r="D317" s="72"/>
      <c r="E317" s="72"/>
      <c r="F317" s="72"/>
      <c r="G317" s="16"/>
      <c r="H317" s="1670" t="s">
        <v>2453</v>
      </c>
      <c r="I317" s="1671"/>
      <c r="J317" s="1671"/>
      <c r="K317" s="1671"/>
      <c r="L317" s="1671"/>
      <c r="M317" s="1671"/>
      <c r="N317" s="1671"/>
      <c r="O317" s="1671"/>
      <c r="P317" s="1671"/>
      <c r="Q317" s="1671"/>
      <c r="R317" s="1671"/>
      <c r="S317" s="16"/>
      <c r="T317" s="72" t="s">
        <v>763</v>
      </c>
      <c r="U317" s="16"/>
      <c r="V317" s="72"/>
      <c r="W317" s="72"/>
      <c r="X317" s="72"/>
      <c r="Y317" s="72"/>
      <c r="Z317" s="16"/>
      <c r="AA317" s="1671"/>
      <c r="AB317" s="1671"/>
      <c r="AC317" s="1671"/>
      <c r="AD317" s="1671"/>
      <c r="AE317" s="1671"/>
      <c r="AF317" s="1671"/>
      <c r="AG317" s="1671"/>
      <c r="AH317" s="1671"/>
      <c r="AI317" s="1671"/>
      <c r="AJ317" s="1671"/>
      <c r="AK317" s="1671"/>
      <c r="AL317" s="25"/>
      <c r="AM317" s="137"/>
      <c r="AN317" s="439"/>
    </row>
    <row r="318" spans="1:40" s="46" customFormat="1" ht="12.75" customHeight="1">
      <c r="A318" s="153"/>
      <c r="B318" s="72" t="s">
        <v>109</v>
      </c>
      <c r="C318" s="72"/>
      <c r="D318" s="72"/>
      <c r="E318" s="72"/>
      <c r="F318" s="72"/>
      <c r="G318" s="16"/>
      <c r="H318" s="1670" t="s">
        <v>2454</v>
      </c>
      <c r="I318" s="1671"/>
      <c r="J318" s="1671"/>
      <c r="K318" s="1671"/>
      <c r="L318" s="1671"/>
      <c r="M318" s="1671"/>
      <c r="N318" s="1671"/>
      <c r="O318" s="1671"/>
      <c r="P318" s="1671"/>
      <c r="Q318" s="1671"/>
      <c r="R318" s="1671"/>
      <c r="S318" s="16"/>
      <c r="T318" s="72" t="s">
        <v>109</v>
      </c>
      <c r="U318" s="16"/>
      <c r="V318" s="72"/>
      <c r="W318" s="72"/>
      <c r="X318" s="72"/>
      <c r="Y318" s="72"/>
      <c r="Z318" s="16"/>
      <c r="AA318" s="1671"/>
      <c r="AB318" s="1671"/>
      <c r="AC318" s="1671"/>
      <c r="AD318" s="1671"/>
      <c r="AE318" s="1671"/>
      <c r="AF318" s="1671"/>
      <c r="AG318" s="1671"/>
      <c r="AH318" s="1671"/>
      <c r="AI318" s="1671"/>
      <c r="AJ318" s="1671"/>
      <c r="AK318" s="1671"/>
      <c r="AL318" s="25"/>
      <c r="AM318" s="137"/>
      <c r="AN318" s="439"/>
    </row>
    <row r="319" spans="1:40" s="46" customFormat="1" ht="12.75" customHeight="1">
      <c r="A319" s="153"/>
      <c r="B319" s="72" t="s">
        <v>417</v>
      </c>
      <c r="C319" s="72"/>
      <c r="D319" s="72"/>
      <c r="E319" s="72"/>
      <c r="F319" s="72"/>
      <c r="G319" s="16"/>
      <c r="H319" s="1670" t="s">
        <v>2470</v>
      </c>
      <c r="I319" s="1671"/>
      <c r="J319" s="1671"/>
      <c r="K319" s="1671"/>
      <c r="L319" s="1671"/>
      <c r="M319" s="1671"/>
      <c r="N319" s="1671"/>
      <c r="O319" s="1671"/>
      <c r="P319" s="1671"/>
      <c r="Q319" s="1671"/>
      <c r="R319" s="1671"/>
      <c r="S319" s="16"/>
      <c r="T319" s="72" t="s">
        <v>417</v>
      </c>
      <c r="U319" s="16"/>
      <c r="V319" s="72"/>
      <c r="W319" s="72"/>
      <c r="X319" s="72"/>
      <c r="Y319" s="72"/>
      <c r="Z319" s="16"/>
      <c r="AA319" s="1671"/>
      <c r="AB319" s="1671"/>
      <c r="AC319" s="1671"/>
      <c r="AD319" s="1671"/>
      <c r="AE319" s="1671"/>
      <c r="AF319" s="1671"/>
      <c r="AG319" s="1671"/>
      <c r="AH319" s="1671"/>
      <c r="AI319" s="1671"/>
      <c r="AJ319" s="1671"/>
      <c r="AK319" s="1671"/>
      <c r="AL319" s="25"/>
      <c r="AM319" s="137"/>
      <c r="AN319" s="439"/>
    </row>
    <row r="320" spans="1:40" s="46" customFormat="1" ht="12.75" customHeight="1">
      <c r="A320" s="153"/>
      <c r="B320" s="72" t="s">
        <v>418</v>
      </c>
      <c r="C320" s="72"/>
      <c r="D320" s="72"/>
      <c r="E320" s="72"/>
      <c r="F320" s="72"/>
      <c r="G320" s="72"/>
      <c r="H320" s="1657" t="s">
        <v>2471</v>
      </c>
      <c r="I320" s="1658"/>
      <c r="J320" s="1658"/>
      <c r="K320" s="1658"/>
      <c r="L320" s="1658"/>
      <c r="M320" s="1658"/>
      <c r="N320" s="8" t="s">
        <v>898</v>
      </c>
      <c r="O320" s="8"/>
      <c r="P320" s="1659" t="s">
        <v>2334</v>
      </c>
      <c r="Q320" s="1660"/>
      <c r="R320" s="1660"/>
      <c r="S320" s="72"/>
      <c r="T320" s="72" t="s">
        <v>418</v>
      </c>
      <c r="U320" s="16"/>
      <c r="V320" s="72"/>
      <c r="W320" s="72"/>
      <c r="X320" s="72"/>
      <c r="Y320" s="72"/>
      <c r="Z320" s="16"/>
      <c r="AA320" s="1658"/>
      <c r="AB320" s="1658"/>
      <c r="AC320" s="1658"/>
      <c r="AD320" s="1658"/>
      <c r="AE320" s="1658"/>
      <c r="AF320" s="1658"/>
      <c r="AG320" s="8" t="s">
        <v>898</v>
      </c>
      <c r="AH320" s="8"/>
      <c r="AI320" s="1660"/>
      <c r="AJ320" s="1660"/>
      <c r="AK320" s="1660"/>
      <c r="AL320" s="25"/>
      <c r="AM320" s="137"/>
      <c r="AN320" s="439"/>
    </row>
    <row r="321" spans="1:76" s="46" customFormat="1" ht="12.75" customHeight="1">
      <c r="A321" s="153"/>
      <c r="B321" s="72" t="s">
        <v>98</v>
      </c>
      <c r="C321" s="72"/>
      <c r="D321" s="72"/>
      <c r="E321" s="72"/>
      <c r="F321" s="72"/>
      <c r="G321" s="72"/>
      <c r="H321" s="1671" t="s">
        <v>103</v>
      </c>
      <c r="I321" s="1671"/>
      <c r="J321" s="1671"/>
      <c r="K321" s="1671"/>
      <c r="L321" s="1671"/>
      <c r="M321" s="1671"/>
      <c r="N321" s="1671"/>
      <c r="O321" s="1671"/>
      <c r="P321" s="1671"/>
      <c r="Q321" s="1671"/>
      <c r="R321" s="1671"/>
      <c r="S321" s="72"/>
      <c r="T321" s="72" t="s">
        <v>98</v>
      </c>
      <c r="U321" s="16"/>
      <c r="V321" s="72"/>
      <c r="W321" s="72"/>
      <c r="X321" s="72"/>
      <c r="Y321" s="72"/>
      <c r="Z321" s="16"/>
      <c r="AA321" s="1671"/>
      <c r="AB321" s="1671"/>
      <c r="AC321" s="1671"/>
      <c r="AD321" s="1671"/>
      <c r="AE321" s="1671"/>
      <c r="AF321" s="1671"/>
      <c r="AG321" s="1671"/>
      <c r="AH321" s="1671"/>
      <c r="AI321" s="1671"/>
      <c r="AJ321" s="1671"/>
      <c r="AK321" s="1671"/>
      <c r="AL321" s="25"/>
      <c r="AM321" s="137"/>
      <c r="AN321" s="439"/>
    </row>
    <row r="322" spans="1:76" s="46" customFormat="1" ht="12.75" customHeight="1">
      <c r="A322" s="153"/>
      <c r="B322" s="72" t="s">
        <v>100</v>
      </c>
      <c r="C322" s="72"/>
      <c r="D322" s="72"/>
      <c r="E322" s="72"/>
      <c r="F322" s="72"/>
      <c r="G322" s="72"/>
      <c r="H322" s="1670" t="s">
        <v>2472</v>
      </c>
      <c r="I322" s="1671"/>
      <c r="J322" s="1671"/>
      <c r="K322" s="1671"/>
      <c r="L322" s="1671"/>
      <c r="M322" s="1671"/>
      <c r="N322" s="1671"/>
      <c r="O322" s="1671"/>
      <c r="P322" s="1671"/>
      <c r="Q322" s="1671"/>
      <c r="R322" s="1671"/>
      <c r="S322" s="72"/>
      <c r="T322" s="72" t="s">
        <v>100</v>
      </c>
      <c r="U322" s="16"/>
      <c r="V322" s="72"/>
      <c r="W322" s="72"/>
      <c r="X322" s="72"/>
      <c r="Y322" s="72"/>
      <c r="Z322" s="16"/>
      <c r="AA322" s="1671"/>
      <c r="AB322" s="1671"/>
      <c r="AC322" s="1671"/>
      <c r="AD322" s="1671"/>
      <c r="AE322" s="1671"/>
      <c r="AF322" s="1671"/>
      <c r="AG322" s="1671"/>
      <c r="AH322" s="1671"/>
      <c r="AI322" s="1671"/>
      <c r="AJ322" s="1671"/>
      <c r="AK322" s="1671"/>
      <c r="AL322" s="25"/>
      <c r="AM322" s="137"/>
      <c r="AN322" s="439"/>
    </row>
    <row r="323" spans="1:76" s="46" customFormat="1" ht="12.75" customHeight="1">
      <c r="A323" s="153"/>
      <c r="B323" s="72" t="s">
        <v>111</v>
      </c>
      <c r="C323" s="72"/>
      <c r="D323" s="72"/>
      <c r="E323" s="72"/>
      <c r="F323" s="72"/>
      <c r="G323" s="72"/>
      <c r="H323" s="2376">
        <v>0.66</v>
      </c>
      <c r="I323" s="2376"/>
      <c r="J323" s="2376"/>
      <c r="K323" s="2376"/>
      <c r="L323" s="2376"/>
      <c r="M323" s="2376"/>
      <c r="N323" s="2376"/>
      <c r="O323" s="2376"/>
      <c r="P323" s="2376"/>
      <c r="Q323" s="2376"/>
      <c r="R323" s="2376"/>
      <c r="S323" s="72"/>
      <c r="T323" s="72" t="s">
        <v>111</v>
      </c>
      <c r="U323" s="72"/>
      <c r="V323" s="72"/>
      <c r="W323" s="72"/>
      <c r="X323" s="72"/>
      <c r="Y323" s="72"/>
      <c r="Z323" s="18"/>
      <c r="AA323" s="2376"/>
      <c r="AB323" s="2376"/>
      <c r="AC323" s="2376"/>
      <c r="AD323" s="2376"/>
      <c r="AE323" s="2376"/>
      <c r="AF323" s="2376"/>
      <c r="AG323" s="2376"/>
      <c r="AH323" s="2376"/>
      <c r="AI323" s="2376"/>
      <c r="AJ323" s="2376"/>
      <c r="AK323" s="237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59" t="s">
        <v>2473</v>
      </c>
      <c r="I325" s="1662"/>
      <c r="J325" s="1662"/>
      <c r="K325" s="1662"/>
      <c r="L325" s="1662"/>
      <c r="M325" s="1662"/>
      <c r="N325" s="1662"/>
      <c r="O325" s="1662"/>
      <c r="P325" s="1662"/>
      <c r="Q325" s="1662"/>
      <c r="R325" s="1662"/>
      <c r="S325" s="16"/>
      <c r="T325" s="72" t="s">
        <v>99</v>
      </c>
      <c r="U325" s="16"/>
      <c r="V325" s="72"/>
      <c r="W325" s="72"/>
      <c r="X325" s="72"/>
      <c r="Y325" s="72"/>
      <c r="Z325" s="16"/>
      <c r="AA325" s="1662"/>
      <c r="AB325" s="1662"/>
      <c r="AC325" s="1662"/>
      <c r="AD325" s="1662"/>
      <c r="AE325" s="1662"/>
      <c r="AF325" s="1662"/>
      <c r="AG325" s="1662"/>
      <c r="AH325" s="1662"/>
      <c r="AI325" s="1662"/>
      <c r="AJ325" s="1662"/>
      <c r="AK325" s="1662"/>
      <c r="AL325" s="327"/>
      <c r="AM325" s="137"/>
      <c r="AN325" s="439"/>
    </row>
    <row r="326" spans="1:76" s="46" customFormat="1" ht="12.75" customHeight="1">
      <c r="A326" s="153"/>
      <c r="B326" s="72" t="s">
        <v>763</v>
      </c>
      <c r="C326" s="72"/>
      <c r="D326" s="72"/>
      <c r="E326" s="72"/>
      <c r="F326" s="72"/>
      <c r="G326" s="16"/>
      <c r="H326" s="1670" t="s">
        <v>2474</v>
      </c>
      <c r="I326" s="1671"/>
      <c r="J326" s="1671"/>
      <c r="K326" s="1671"/>
      <c r="L326" s="1671"/>
      <c r="M326" s="1671"/>
      <c r="N326" s="1671"/>
      <c r="O326" s="1671"/>
      <c r="P326" s="1671"/>
      <c r="Q326" s="1671"/>
      <c r="R326" s="1671"/>
      <c r="S326" s="16"/>
      <c r="T326" s="72" t="s">
        <v>763</v>
      </c>
      <c r="U326" s="16"/>
      <c r="V326" s="72"/>
      <c r="W326" s="72"/>
      <c r="X326" s="72"/>
      <c r="Y326" s="72"/>
      <c r="Z326" s="16"/>
      <c r="AA326" s="1671"/>
      <c r="AB326" s="1671"/>
      <c r="AC326" s="1671"/>
      <c r="AD326" s="1671"/>
      <c r="AE326" s="1671"/>
      <c r="AF326" s="1671"/>
      <c r="AG326" s="1671"/>
      <c r="AH326" s="1671"/>
      <c r="AI326" s="1671"/>
      <c r="AJ326" s="1671"/>
      <c r="AK326" s="1671"/>
      <c r="AL326" s="327"/>
      <c r="AM326" s="137"/>
      <c r="AN326" s="439"/>
    </row>
    <row r="327" spans="1:76" s="46" customFormat="1" ht="18" customHeight="1">
      <c r="A327" s="153"/>
      <c r="B327" s="72" t="s">
        <v>109</v>
      </c>
      <c r="C327" s="72"/>
      <c r="D327" s="72"/>
      <c r="E327" s="72"/>
      <c r="F327" s="72"/>
      <c r="G327" s="16"/>
      <c r="H327" s="1670" t="s">
        <v>2454</v>
      </c>
      <c r="I327" s="1671"/>
      <c r="J327" s="1671"/>
      <c r="K327" s="1671"/>
      <c r="L327" s="1671"/>
      <c r="M327" s="1671"/>
      <c r="N327" s="1671"/>
      <c r="O327" s="1671"/>
      <c r="P327" s="1671"/>
      <c r="Q327" s="1671"/>
      <c r="R327" s="1671"/>
      <c r="S327" s="16"/>
      <c r="T327" s="72" t="s">
        <v>109</v>
      </c>
      <c r="U327" s="16"/>
      <c r="V327" s="72"/>
      <c r="W327" s="72"/>
      <c r="X327" s="72"/>
      <c r="Y327" s="72"/>
      <c r="Z327" s="16"/>
      <c r="AA327" s="1671"/>
      <c r="AB327" s="1671"/>
      <c r="AC327" s="1671"/>
      <c r="AD327" s="1671"/>
      <c r="AE327" s="1671"/>
      <c r="AF327" s="1671"/>
      <c r="AG327" s="1671"/>
      <c r="AH327" s="1671"/>
      <c r="AI327" s="1671"/>
      <c r="AJ327" s="1671"/>
      <c r="AK327" s="1671"/>
      <c r="AL327" s="327"/>
      <c r="AM327" s="137"/>
      <c r="AN327" s="439"/>
    </row>
    <row r="328" spans="1:76" s="46" customFormat="1" ht="12.75" customHeight="1">
      <c r="A328" s="153"/>
      <c r="B328" s="72" t="s">
        <v>417</v>
      </c>
      <c r="C328" s="72"/>
      <c r="D328" s="72"/>
      <c r="E328" s="72"/>
      <c r="F328" s="72"/>
      <c r="G328" s="16"/>
      <c r="H328" s="1670" t="s">
        <v>2475</v>
      </c>
      <c r="I328" s="1671"/>
      <c r="J328" s="1671"/>
      <c r="K328" s="1671"/>
      <c r="L328" s="1671"/>
      <c r="M328" s="1671"/>
      <c r="N328" s="1671"/>
      <c r="O328" s="1671"/>
      <c r="P328" s="1671"/>
      <c r="Q328" s="1671"/>
      <c r="R328" s="1671"/>
      <c r="S328" s="16"/>
      <c r="T328" s="72" t="s">
        <v>417</v>
      </c>
      <c r="U328" s="16"/>
      <c r="V328" s="72"/>
      <c r="W328" s="72"/>
      <c r="X328" s="72"/>
      <c r="Y328" s="72"/>
      <c r="Z328" s="16"/>
      <c r="AA328" s="1671"/>
      <c r="AB328" s="1671"/>
      <c r="AC328" s="1671"/>
      <c r="AD328" s="1671"/>
      <c r="AE328" s="1671"/>
      <c r="AF328" s="1671"/>
      <c r="AG328" s="1671"/>
      <c r="AH328" s="1671"/>
      <c r="AI328" s="1671"/>
      <c r="AJ328" s="1671"/>
      <c r="AK328" s="1671"/>
      <c r="AL328" s="327"/>
      <c r="AM328" s="137"/>
      <c r="AN328" s="439"/>
    </row>
    <row r="329" spans="1:76" s="46" customFormat="1" ht="12.75" customHeight="1">
      <c r="A329" s="153"/>
      <c r="B329" s="72" t="s">
        <v>418</v>
      </c>
      <c r="C329" s="72"/>
      <c r="D329" s="72"/>
      <c r="E329" s="72"/>
      <c r="F329" s="72"/>
      <c r="G329" s="72"/>
      <c r="H329" s="1657" t="s">
        <v>2476</v>
      </c>
      <c r="I329" s="1658"/>
      <c r="J329" s="1658"/>
      <c r="K329" s="1658"/>
      <c r="L329" s="1658"/>
      <c r="M329" s="1658"/>
      <c r="N329" s="8" t="s">
        <v>898</v>
      </c>
      <c r="O329" s="8"/>
      <c r="P329" s="1659" t="s">
        <v>2334</v>
      </c>
      <c r="Q329" s="1660"/>
      <c r="R329" s="1660"/>
      <c r="S329" s="72"/>
      <c r="T329" s="72" t="s">
        <v>418</v>
      </c>
      <c r="U329" s="16"/>
      <c r="V329" s="72"/>
      <c r="W329" s="72"/>
      <c r="X329" s="72"/>
      <c r="Y329" s="72"/>
      <c r="Z329" s="16"/>
      <c r="AA329" s="1658"/>
      <c r="AB329" s="1658"/>
      <c r="AC329" s="1658"/>
      <c r="AD329" s="1658"/>
      <c r="AE329" s="1658"/>
      <c r="AF329" s="1658"/>
      <c r="AG329" s="8" t="s">
        <v>898</v>
      </c>
      <c r="AH329" s="8"/>
      <c r="AI329" s="1660"/>
      <c r="AJ329" s="1660"/>
      <c r="AK329" s="1660"/>
      <c r="AL329" s="327"/>
      <c r="AM329" s="137"/>
      <c r="AN329" s="439"/>
    </row>
    <row r="330" spans="1:76" s="137" customFormat="1" ht="12.75" customHeight="1">
      <c r="A330" s="153"/>
      <c r="B330" s="72" t="s">
        <v>98</v>
      </c>
      <c r="C330" s="72"/>
      <c r="D330" s="72"/>
      <c r="E330" s="72"/>
      <c r="F330" s="72"/>
      <c r="G330" s="72"/>
      <c r="H330" s="1671" t="s">
        <v>106</v>
      </c>
      <c r="I330" s="1671"/>
      <c r="J330" s="1671"/>
      <c r="K330" s="1671"/>
      <c r="L330" s="1671"/>
      <c r="M330" s="1671"/>
      <c r="N330" s="1671"/>
      <c r="O330" s="1671"/>
      <c r="P330" s="1671"/>
      <c r="Q330" s="1671"/>
      <c r="R330" s="1671"/>
      <c r="S330" s="72"/>
      <c r="T330" s="72" t="s">
        <v>98</v>
      </c>
      <c r="U330" s="16"/>
      <c r="V330" s="72"/>
      <c r="W330" s="72"/>
      <c r="X330" s="72"/>
      <c r="Y330" s="72"/>
      <c r="Z330" s="16"/>
      <c r="AA330" s="1671"/>
      <c r="AB330" s="1671"/>
      <c r="AC330" s="1671"/>
      <c r="AD330" s="1671"/>
      <c r="AE330" s="1671"/>
      <c r="AF330" s="1671"/>
      <c r="AG330" s="1671"/>
      <c r="AH330" s="1671"/>
      <c r="AI330" s="1671"/>
      <c r="AJ330" s="1671"/>
      <c r="AK330" s="1671"/>
      <c r="AL330" s="327"/>
      <c r="AN330" s="1140"/>
    </row>
    <row r="331" spans="1:76" s="46" customFormat="1" ht="12.75" customHeight="1">
      <c r="A331" s="153"/>
      <c r="B331" s="72" t="s">
        <v>100</v>
      </c>
      <c r="C331" s="72"/>
      <c r="D331" s="72"/>
      <c r="E331" s="72"/>
      <c r="F331" s="72"/>
      <c r="G331" s="72"/>
      <c r="H331" s="1670" t="s">
        <v>2477</v>
      </c>
      <c r="I331" s="1671"/>
      <c r="J331" s="1671"/>
      <c r="K331" s="1671"/>
      <c r="L331" s="1671"/>
      <c r="M331" s="1671"/>
      <c r="N331" s="1671"/>
      <c r="O331" s="1671"/>
      <c r="P331" s="1671"/>
      <c r="Q331" s="1671"/>
      <c r="R331" s="1671"/>
      <c r="S331" s="72"/>
      <c r="T331" s="72" t="s">
        <v>100</v>
      </c>
      <c r="U331" s="16"/>
      <c r="V331" s="72"/>
      <c r="W331" s="72"/>
      <c r="X331" s="72"/>
      <c r="Y331" s="72"/>
      <c r="Z331" s="16"/>
      <c r="AA331" s="1671"/>
      <c r="AB331" s="1671"/>
      <c r="AC331" s="1671"/>
      <c r="AD331" s="1671"/>
      <c r="AE331" s="1671"/>
      <c r="AF331" s="1671"/>
      <c r="AG331" s="1671"/>
      <c r="AH331" s="1671"/>
      <c r="AI331" s="1671"/>
      <c r="AJ331" s="1671"/>
      <c r="AK331" s="1671"/>
      <c r="AL331" s="327"/>
      <c r="AM331" s="137"/>
      <c r="AN331" s="439"/>
    </row>
    <row r="332" spans="1:76" s="46" customFormat="1" ht="12.75" customHeight="1">
      <c r="A332" s="153"/>
      <c r="B332" s="72" t="s">
        <v>111</v>
      </c>
      <c r="C332" s="72"/>
      <c r="D332" s="72"/>
      <c r="E332" s="72"/>
      <c r="F332" s="72"/>
      <c r="G332" s="72"/>
      <c r="H332" s="2376">
        <v>0.57999999999999996</v>
      </c>
      <c r="I332" s="2376"/>
      <c r="J332" s="2376"/>
      <c r="K332" s="2376"/>
      <c r="L332" s="2376"/>
      <c r="M332" s="2376"/>
      <c r="N332" s="2376"/>
      <c r="O332" s="2376"/>
      <c r="P332" s="2376"/>
      <c r="Q332" s="2376"/>
      <c r="R332" s="2376"/>
      <c r="S332" s="72"/>
      <c r="T332" s="72" t="s">
        <v>111</v>
      </c>
      <c r="U332" s="72"/>
      <c r="V332" s="72"/>
      <c r="W332" s="72"/>
      <c r="X332" s="72"/>
      <c r="Y332" s="72"/>
      <c r="Z332" s="18"/>
      <c r="AA332" s="2376"/>
      <c r="AB332" s="2376"/>
      <c r="AC332" s="2376"/>
      <c r="AD332" s="2376"/>
      <c r="AE332" s="2376"/>
      <c r="AF332" s="2376"/>
      <c r="AG332" s="2376"/>
      <c r="AH332" s="2376"/>
      <c r="AI332" s="2376"/>
      <c r="AJ332" s="2376"/>
      <c r="AK332" s="237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7" t="s">
        <v>407</v>
      </c>
      <c r="AF335" s="2377"/>
      <c r="AG335" s="2377"/>
      <c r="AH335" s="2377"/>
      <c r="AI335" s="2377"/>
      <c r="AJ335" s="2377"/>
      <c r="AK335" s="2377"/>
      <c r="AL335" s="152"/>
      <c r="AM335" s="1423"/>
      <c r="AN335" s="152"/>
    </row>
    <row r="336" spans="1:76" s="46" customFormat="1" ht="12.75" customHeight="1">
      <c r="A336" s="152"/>
      <c r="B336" s="161"/>
      <c r="C336" s="2378" t="s">
        <v>2088</v>
      </c>
      <c r="D336" s="2378"/>
      <c r="E336" s="2378"/>
      <c r="F336" s="2378"/>
      <c r="G336" s="2378"/>
      <c r="H336" s="2378"/>
      <c r="I336" s="2378"/>
      <c r="J336" s="2378"/>
      <c r="K336" s="2378"/>
      <c r="L336" s="2378"/>
      <c r="M336" s="2378"/>
      <c r="N336" s="2378"/>
      <c r="O336" s="2378"/>
      <c r="P336" s="2378"/>
      <c r="Q336" s="2378"/>
      <c r="R336" s="2378"/>
      <c r="S336" s="2378"/>
      <c r="T336" s="2378"/>
      <c r="U336" s="2378"/>
      <c r="V336" s="2378"/>
      <c r="W336" s="2378"/>
      <c r="X336" s="2378"/>
      <c r="Y336" s="2378"/>
      <c r="Z336" s="2378"/>
      <c r="AA336" s="2378"/>
      <c r="AB336" s="2378"/>
      <c r="AC336" s="2378"/>
      <c r="AD336" s="2378"/>
      <c r="AE336" s="2378"/>
      <c r="AF336" s="2378"/>
      <c r="AG336" s="2378"/>
      <c r="AH336" s="2378"/>
      <c r="AI336" s="2378"/>
      <c r="AJ336" s="2378"/>
      <c r="AM336" s="1424"/>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8"/>
      <c r="D337" s="2378"/>
      <c r="E337" s="2378"/>
      <c r="F337" s="2378"/>
      <c r="G337" s="2378"/>
      <c r="H337" s="2378"/>
      <c r="I337" s="2378"/>
      <c r="J337" s="2378"/>
      <c r="K337" s="2378"/>
      <c r="L337" s="2378"/>
      <c r="M337" s="2378"/>
      <c r="N337" s="2378"/>
      <c r="O337" s="2378"/>
      <c r="P337" s="2378"/>
      <c r="Q337" s="2378"/>
      <c r="R337" s="2378"/>
      <c r="S337" s="2378"/>
      <c r="T337" s="2378"/>
      <c r="U337" s="2378"/>
      <c r="V337" s="2378"/>
      <c r="W337" s="2378"/>
      <c r="X337" s="2378"/>
      <c r="Y337" s="2378"/>
      <c r="Z337" s="2378"/>
      <c r="AA337" s="2378"/>
      <c r="AB337" s="2378"/>
      <c r="AC337" s="2378"/>
      <c r="AD337" s="2378"/>
      <c r="AE337" s="2378"/>
      <c r="AF337" s="2378"/>
      <c r="AG337" s="2378"/>
      <c r="AH337" s="2378"/>
      <c r="AI337" s="2378"/>
      <c r="AJ337" s="2378"/>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8"/>
      <c r="D338" s="2378"/>
      <c r="E338" s="2378"/>
      <c r="F338" s="2378"/>
      <c r="G338" s="2378"/>
      <c r="H338" s="2378"/>
      <c r="I338" s="2378"/>
      <c r="J338" s="2378"/>
      <c r="K338" s="2378"/>
      <c r="L338" s="2378"/>
      <c r="M338" s="2378"/>
      <c r="N338" s="2378"/>
      <c r="O338" s="2378"/>
      <c r="P338" s="2378"/>
      <c r="Q338" s="2378"/>
      <c r="R338" s="2378"/>
      <c r="S338" s="2378"/>
      <c r="T338" s="2378"/>
      <c r="U338" s="2378"/>
      <c r="V338" s="2378"/>
      <c r="W338" s="2378"/>
      <c r="X338" s="2378"/>
      <c r="Y338" s="2378"/>
      <c r="Z338" s="2378"/>
      <c r="AA338" s="2378"/>
      <c r="AB338" s="2378"/>
      <c r="AC338" s="2378"/>
      <c r="AD338" s="2378"/>
      <c r="AE338" s="2378"/>
      <c r="AF338" s="2378"/>
      <c r="AG338" s="2378"/>
      <c r="AH338" s="2378"/>
      <c r="AI338" s="2378"/>
      <c r="AJ338" s="2378"/>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8"/>
      <c r="D339" s="2378"/>
      <c r="E339" s="2378"/>
      <c r="F339" s="2378"/>
      <c r="G339" s="2378"/>
      <c r="H339" s="2378"/>
      <c r="I339" s="2378"/>
      <c r="J339" s="2378"/>
      <c r="K339" s="2378"/>
      <c r="L339" s="2378"/>
      <c r="M339" s="2378"/>
      <c r="N339" s="2378"/>
      <c r="O339" s="2378"/>
      <c r="P339" s="2378"/>
      <c r="Q339" s="2378"/>
      <c r="R339" s="2378"/>
      <c r="S339" s="2378"/>
      <c r="T339" s="2378"/>
      <c r="U339" s="2378"/>
      <c r="V339" s="2378"/>
      <c r="W339" s="2378"/>
      <c r="X339" s="2378"/>
      <c r="Y339" s="2378"/>
      <c r="Z339" s="2378"/>
      <c r="AA339" s="2378"/>
      <c r="AB339" s="2378"/>
      <c r="AC339" s="2378"/>
      <c r="AD339" s="2378"/>
      <c r="AE339" s="2378"/>
      <c r="AF339" s="2378"/>
      <c r="AG339" s="2378"/>
      <c r="AH339" s="2378"/>
      <c r="AI339" s="2378"/>
      <c r="AJ339" s="2378"/>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8"/>
      <c r="D340" s="2378"/>
      <c r="E340" s="2378"/>
      <c r="F340" s="2378"/>
      <c r="G340" s="2378"/>
      <c r="H340" s="2378"/>
      <c r="I340" s="2378"/>
      <c r="J340" s="2378"/>
      <c r="K340" s="2378"/>
      <c r="L340" s="2378"/>
      <c r="M340" s="2378"/>
      <c r="N340" s="2378"/>
      <c r="O340" s="2378"/>
      <c r="P340" s="2378"/>
      <c r="Q340" s="2378"/>
      <c r="R340" s="2378"/>
      <c r="S340" s="2378"/>
      <c r="T340" s="2378"/>
      <c r="U340" s="2378"/>
      <c r="V340" s="2378"/>
      <c r="W340" s="2378"/>
      <c r="X340" s="2378"/>
      <c r="Y340" s="2378"/>
      <c r="Z340" s="2378"/>
      <c r="AA340" s="2378"/>
      <c r="AB340" s="2378"/>
      <c r="AC340" s="2378"/>
      <c r="AD340" s="2378"/>
      <c r="AE340" s="2378"/>
      <c r="AF340" s="2378"/>
      <c r="AG340" s="2378"/>
      <c r="AH340" s="2378"/>
      <c r="AI340" s="2378"/>
      <c r="AJ340" s="2378"/>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8"/>
      <c r="D341" s="2378"/>
      <c r="E341" s="2378"/>
      <c r="F341" s="2378"/>
      <c r="G341" s="2378"/>
      <c r="H341" s="2378"/>
      <c r="I341" s="2378"/>
      <c r="J341" s="2378"/>
      <c r="K341" s="2378"/>
      <c r="L341" s="2378"/>
      <c r="M341" s="2378"/>
      <c r="N341" s="2378"/>
      <c r="O341" s="2378"/>
      <c r="P341" s="2378"/>
      <c r="Q341" s="2378"/>
      <c r="R341" s="2378"/>
      <c r="S341" s="2378"/>
      <c r="T341" s="2378"/>
      <c r="U341" s="2378"/>
      <c r="V341" s="2378"/>
      <c r="W341" s="2378"/>
      <c r="X341" s="2378"/>
      <c r="Y341" s="2378"/>
      <c r="Z341" s="2378"/>
      <c r="AA341" s="2378"/>
      <c r="AB341" s="2378"/>
      <c r="AC341" s="2378"/>
      <c r="AD341" s="2378"/>
      <c r="AE341" s="2378"/>
      <c r="AF341" s="2378"/>
      <c r="AG341" s="2378"/>
      <c r="AH341" s="2378"/>
      <c r="AI341" s="2378"/>
      <c r="AJ341" s="2378"/>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8"/>
      <c r="D342" s="2378"/>
      <c r="E342" s="2378"/>
      <c r="F342" s="2378"/>
      <c r="G342" s="2378"/>
      <c r="H342" s="2378"/>
      <c r="I342" s="2378"/>
      <c r="J342" s="2378"/>
      <c r="K342" s="2378"/>
      <c r="L342" s="2378"/>
      <c r="M342" s="2378"/>
      <c r="N342" s="2378"/>
      <c r="O342" s="2378"/>
      <c r="P342" s="2378"/>
      <c r="Q342" s="2378"/>
      <c r="R342" s="2378"/>
      <c r="S342" s="2378"/>
      <c r="T342" s="2378"/>
      <c r="U342" s="2378"/>
      <c r="V342" s="2378"/>
      <c r="W342" s="2378"/>
      <c r="X342" s="2378"/>
      <c r="Y342" s="2378"/>
      <c r="Z342" s="2378"/>
      <c r="AA342" s="2378"/>
      <c r="AB342" s="2378"/>
      <c r="AC342" s="2378"/>
      <c r="AD342" s="2378"/>
      <c r="AE342" s="2378"/>
      <c r="AF342" s="2378"/>
      <c r="AG342" s="2378"/>
      <c r="AH342" s="2378"/>
      <c r="AI342" s="2378"/>
      <c r="AJ342" s="2378"/>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8"/>
      <c r="D343" s="2378"/>
      <c r="E343" s="2378"/>
      <c r="F343" s="2378"/>
      <c r="G343" s="2378"/>
      <c r="H343" s="2378"/>
      <c r="I343" s="2378"/>
      <c r="J343" s="2378"/>
      <c r="K343" s="2378"/>
      <c r="L343" s="2378"/>
      <c r="M343" s="2378"/>
      <c r="N343" s="2378"/>
      <c r="O343" s="2378"/>
      <c r="P343" s="2378"/>
      <c r="Q343" s="2378"/>
      <c r="R343" s="2378"/>
      <c r="S343" s="2378"/>
      <c r="T343" s="2378"/>
      <c r="U343" s="2378"/>
      <c r="V343" s="2378"/>
      <c r="W343" s="2378"/>
      <c r="X343" s="2378"/>
      <c r="Y343" s="2378"/>
      <c r="Z343" s="2378"/>
      <c r="AA343" s="2378"/>
      <c r="AB343" s="2378"/>
      <c r="AC343" s="2378"/>
      <c r="AD343" s="2378"/>
      <c r="AE343" s="2378"/>
      <c r="AF343" s="2378"/>
      <c r="AG343" s="2378"/>
      <c r="AH343" s="2378"/>
      <c r="AI343" s="2378"/>
      <c r="AJ343" s="2378"/>
      <c r="AK343" s="163"/>
      <c r="AL343" s="163"/>
      <c r="AM343" s="163"/>
      <c r="AN343" s="439"/>
      <c r="AO343" s="293"/>
    </row>
    <row r="344" spans="1:76" s="46" customFormat="1" ht="12.75" customHeight="1">
      <c r="A344" s="163"/>
      <c r="B344" s="164"/>
      <c r="C344" s="2378" t="s">
        <v>2089</v>
      </c>
      <c r="D344" s="2378"/>
      <c r="E344" s="2378"/>
      <c r="F344" s="2378"/>
      <c r="G344" s="2378"/>
      <c r="H344" s="2378"/>
      <c r="I344" s="2378"/>
      <c r="J344" s="2378"/>
      <c r="K344" s="2378"/>
      <c r="L344" s="2378"/>
      <c r="M344" s="2378"/>
      <c r="N344" s="2378"/>
      <c r="O344" s="2378"/>
      <c r="P344" s="2378"/>
      <c r="Q344" s="2378"/>
      <c r="R344" s="2378"/>
      <c r="S344" s="2378"/>
      <c r="T344" s="2378"/>
      <c r="U344" s="2378"/>
      <c r="V344" s="2378"/>
      <c r="W344" s="2378"/>
      <c r="X344" s="2378"/>
      <c r="Y344" s="2378"/>
      <c r="Z344" s="2378"/>
      <c r="AA344" s="2378"/>
      <c r="AB344" s="2378"/>
      <c r="AC344" s="2378"/>
      <c r="AD344" s="2378"/>
      <c r="AE344" s="2378"/>
      <c r="AF344" s="2378"/>
      <c r="AG344" s="2378"/>
      <c r="AH344" s="2378"/>
      <c r="AI344" s="2378"/>
      <c r="AJ344" s="2378"/>
      <c r="AK344" s="163"/>
      <c r="AL344" s="163"/>
      <c r="AM344" s="163"/>
      <c r="AN344" s="439"/>
    </row>
    <row r="345" spans="1:76" s="46" customFormat="1" ht="12.75" customHeight="1">
      <c r="A345" s="163"/>
      <c r="B345" s="164"/>
      <c r="C345" s="2378"/>
      <c r="D345" s="2378"/>
      <c r="E345" s="2378"/>
      <c r="F345" s="2378"/>
      <c r="G345" s="2378"/>
      <c r="H345" s="2378"/>
      <c r="I345" s="2378"/>
      <c r="J345" s="2378"/>
      <c r="K345" s="2378"/>
      <c r="L345" s="2378"/>
      <c r="M345" s="2378"/>
      <c r="N345" s="2378"/>
      <c r="O345" s="2378"/>
      <c r="P345" s="2378"/>
      <c r="Q345" s="2378"/>
      <c r="R345" s="2378"/>
      <c r="S345" s="2378"/>
      <c r="T345" s="2378"/>
      <c r="U345" s="2378"/>
      <c r="V345" s="2378"/>
      <c r="W345" s="2378"/>
      <c r="X345" s="2378"/>
      <c r="Y345" s="2378"/>
      <c r="Z345" s="2378"/>
      <c r="AA345" s="2378"/>
      <c r="AB345" s="2378"/>
      <c r="AC345" s="2378"/>
      <c r="AD345" s="2378"/>
      <c r="AE345" s="2378"/>
      <c r="AF345" s="2378"/>
      <c r="AG345" s="2378"/>
      <c r="AH345" s="2378"/>
      <c r="AI345" s="2378"/>
      <c r="AJ345" s="2378"/>
      <c r="AK345" s="163"/>
      <c r="AL345" s="163"/>
      <c r="AM345" s="163"/>
      <c r="AN345" s="439"/>
    </row>
    <row r="346" spans="1:76" s="46" customFormat="1" ht="12.75" customHeight="1">
      <c r="A346" s="163"/>
      <c r="B346" s="164"/>
      <c r="C346" s="2378"/>
      <c r="D346" s="2378"/>
      <c r="E346" s="2378"/>
      <c r="F346" s="2378"/>
      <c r="G346" s="2378"/>
      <c r="H346" s="2378"/>
      <c r="I346" s="2378"/>
      <c r="J346" s="2378"/>
      <c r="K346" s="2378"/>
      <c r="L346" s="2378"/>
      <c r="M346" s="2378"/>
      <c r="N346" s="2378"/>
      <c r="O346" s="2378"/>
      <c r="P346" s="2378"/>
      <c r="Q346" s="2378"/>
      <c r="R346" s="2378"/>
      <c r="S346" s="2378"/>
      <c r="T346" s="2378"/>
      <c r="U346" s="2378"/>
      <c r="V346" s="2378"/>
      <c r="W346" s="2378"/>
      <c r="X346" s="2378"/>
      <c r="Y346" s="2378"/>
      <c r="Z346" s="2378"/>
      <c r="AA346" s="2378"/>
      <c r="AB346" s="2378"/>
      <c r="AC346" s="2378"/>
      <c r="AD346" s="2378"/>
      <c r="AE346" s="2378"/>
      <c r="AF346" s="2378"/>
      <c r="AG346" s="2378"/>
      <c r="AH346" s="2378"/>
      <c r="AI346" s="2378"/>
      <c r="AJ346" s="2378"/>
      <c r="AK346" s="163"/>
      <c r="AL346" s="163"/>
      <c r="AM346" s="163"/>
      <c r="AN346" s="439"/>
      <c r="AQ346" s="50"/>
      <c r="AR346" s="137"/>
    </row>
    <row r="347" spans="1:76" s="46" customFormat="1" ht="12.75" customHeight="1">
      <c r="A347" s="163"/>
      <c r="B347" s="144"/>
      <c r="C347" s="2378"/>
      <c r="D347" s="2378"/>
      <c r="E347" s="2378"/>
      <c r="F347" s="2378"/>
      <c r="G347" s="2378"/>
      <c r="H347" s="2378"/>
      <c r="I347" s="2378"/>
      <c r="J347" s="2378"/>
      <c r="K347" s="2378"/>
      <c r="L347" s="2378"/>
      <c r="M347" s="2378"/>
      <c r="N347" s="2378"/>
      <c r="O347" s="2378"/>
      <c r="P347" s="2378"/>
      <c r="Q347" s="2378"/>
      <c r="R347" s="2378"/>
      <c r="S347" s="2378"/>
      <c r="T347" s="2378"/>
      <c r="U347" s="2378"/>
      <c r="V347" s="2378"/>
      <c r="W347" s="2378"/>
      <c r="X347" s="2378"/>
      <c r="Y347" s="2378"/>
      <c r="Z347" s="2378"/>
      <c r="AA347" s="2378"/>
      <c r="AB347" s="2378"/>
      <c r="AC347" s="2378"/>
      <c r="AD347" s="2378"/>
      <c r="AE347" s="2378"/>
      <c r="AF347" s="2378"/>
      <c r="AG347" s="2378"/>
      <c r="AH347" s="2378"/>
      <c r="AI347" s="2378"/>
      <c r="AJ347" s="2378"/>
      <c r="AK347" s="163"/>
      <c r="AL347" s="163"/>
      <c r="AM347" s="163"/>
      <c r="AN347" s="439"/>
      <c r="AQ347" s="50"/>
      <c r="AR347" s="137"/>
    </row>
    <row r="348" spans="1:76" s="46" customFormat="1" ht="12.4" customHeight="1">
      <c r="A348" s="163"/>
      <c r="B348" s="144"/>
      <c r="C348" s="2378"/>
      <c r="D348" s="2378"/>
      <c r="E348" s="2378"/>
      <c r="F348" s="2378"/>
      <c r="G348" s="2378"/>
      <c r="H348" s="2378"/>
      <c r="I348" s="2378"/>
      <c r="J348" s="2378"/>
      <c r="K348" s="2378"/>
      <c r="L348" s="2378"/>
      <c r="M348" s="2378"/>
      <c r="N348" s="2378"/>
      <c r="O348" s="2378"/>
      <c r="P348" s="2378"/>
      <c r="Q348" s="2378"/>
      <c r="R348" s="2378"/>
      <c r="S348" s="2378"/>
      <c r="T348" s="2378"/>
      <c r="U348" s="2378"/>
      <c r="V348" s="2378"/>
      <c r="W348" s="2378"/>
      <c r="X348" s="2378"/>
      <c r="Y348" s="2378"/>
      <c r="Z348" s="2378"/>
      <c r="AA348" s="2378"/>
      <c r="AB348" s="2378"/>
      <c r="AC348" s="2378"/>
      <c r="AD348" s="2378"/>
      <c r="AE348" s="2378"/>
      <c r="AF348" s="2378"/>
      <c r="AG348" s="2378"/>
      <c r="AH348" s="2378"/>
      <c r="AI348" s="2378"/>
      <c r="AJ348" s="2378"/>
      <c r="AK348" s="163"/>
      <c r="AL348" s="163"/>
      <c r="AM348" s="163"/>
      <c r="AN348" s="439"/>
      <c r="AQ348" s="50"/>
      <c r="AR348" s="50"/>
    </row>
    <row r="349" spans="1:76" s="46" customFormat="1" ht="12.75" customHeight="1">
      <c r="A349" s="163"/>
      <c r="B349" s="144"/>
      <c r="C349" s="2378" t="s">
        <v>2090</v>
      </c>
      <c r="D349" s="2378"/>
      <c r="E349" s="2378"/>
      <c r="F349" s="2378"/>
      <c r="G349" s="2378"/>
      <c r="H349" s="2378"/>
      <c r="I349" s="2378"/>
      <c r="J349" s="2378"/>
      <c r="K349" s="2378"/>
      <c r="L349" s="2378"/>
      <c r="M349" s="2378"/>
      <c r="N349" s="2378"/>
      <c r="O349" s="2378"/>
      <c r="P349" s="2378"/>
      <c r="Q349" s="2378"/>
      <c r="R349" s="2378"/>
      <c r="S349" s="2378"/>
      <c r="T349" s="2378"/>
      <c r="U349" s="2378"/>
      <c r="V349" s="2378"/>
      <c r="W349" s="2378"/>
      <c r="X349" s="2378"/>
      <c r="Y349" s="2378"/>
      <c r="Z349" s="2378"/>
      <c r="AA349" s="2378"/>
      <c r="AB349" s="2378"/>
      <c r="AC349" s="2378"/>
      <c r="AD349" s="2378"/>
      <c r="AE349" s="2378"/>
      <c r="AF349" s="2378"/>
      <c r="AG349" s="2378"/>
      <c r="AH349" s="2378"/>
      <c r="AI349" s="2378"/>
      <c r="AJ349" s="2378"/>
      <c r="AK349" s="163"/>
      <c r="AL349" s="163"/>
      <c r="AM349" s="163"/>
      <c r="AN349" s="439"/>
      <c r="AQ349" s="50"/>
      <c r="AR349" s="50"/>
    </row>
    <row r="350" spans="1:76" s="46" customFormat="1" ht="12.75" customHeight="1">
      <c r="A350" s="163"/>
      <c r="B350" s="144"/>
      <c r="C350" s="2378"/>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163"/>
      <c r="AL350" s="163"/>
      <c r="AM350" s="163"/>
      <c r="AN350" s="439"/>
      <c r="AQ350" s="137"/>
      <c r="AR350" s="50"/>
    </row>
    <row r="351" spans="1:76" s="46" customFormat="1" ht="12.75" customHeight="1">
      <c r="A351" s="163"/>
      <c r="B351" s="144"/>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163"/>
      <c r="AL351" s="163"/>
      <c r="AM351" s="163"/>
      <c r="AN351" s="439"/>
      <c r="AQ351" s="137"/>
      <c r="AR351" s="50"/>
    </row>
    <row r="352" spans="1:76" s="46" customFormat="1" ht="12.75" customHeight="1">
      <c r="A352" s="163"/>
      <c r="B352" s="144"/>
      <c r="C352" s="2378" t="s">
        <v>2091</v>
      </c>
      <c r="D352" s="2378"/>
      <c r="E352" s="2378"/>
      <c r="F352" s="2378"/>
      <c r="G352" s="2378"/>
      <c r="H352" s="2378"/>
      <c r="I352" s="2378"/>
      <c r="J352" s="2378"/>
      <c r="K352" s="2378"/>
      <c r="L352" s="2378"/>
      <c r="M352" s="2378"/>
      <c r="N352" s="2378"/>
      <c r="O352" s="2378"/>
      <c r="P352" s="2378"/>
      <c r="Q352" s="2378"/>
      <c r="R352" s="2378"/>
      <c r="S352" s="2378"/>
      <c r="T352" s="2378"/>
      <c r="U352" s="2378"/>
      <c r="V352" s="2378"/>
      <c r="W352" s="2378"/>
      <c r="X352" s="2378"/>
      <c r="Y352" s="2378"/>
      <c r="Z352" s="2378"/>
      <c r="AA352" s="2378"/>
      <c r="AB352" s="2378"/>
      <c r="AC352" s="2378"/>
      <c r="AD352" s="2378"/>
      <c r="AE352" s="2378"/>
      <c r="AF352" s="2378"/>
      <c r="AG352" s="2378"/>
      <c r="AH352" s="2378"/>
      <c r="AI352" s="2378"/>
      <c r="AJ352" s="2378"/>
      <c r="AK352" s="163"/>
      <c r="AL352" s="163"/>
      <c r="AM352" s="163"/>
      <c r="AN352" s="439"/>
      <c r="AQ352" s="50"/>
      <c r="AR352" s="50"/>
    </row>
    <row r="353" spans="1:46" s="46" customFormat="1" ht="12.75" customHeight="1">
      <c r="A353" s="163"/>
      <c r="B353" s="144"/>
      <c r="C353" s="2378"/>
      <c r="D353" s="2378"/>
      <c r="E353" s="2378"/>
      <c r="F353" s="2378"/>
      <c r="G353" s="2378"/>
      <c r="H353" s="2378"/>
      <c r="I353" s="2378"/>
      <c r="J353" s="2378"/>
      <c r="K353" s="2378"/>
      <c r="L353" s="2378"/>
      <c r="M353" s="2378"/>
      <c r="N353" s="2378"/>
      <c r="O353" s="2378"/>
      <c r="P353" s="2378"/>
      <c r="Q353" s="2378"/>
      <c r="R353" s="2378"/>
      <c r="S353" s="2378"/>
      <c r="T353" s="2378"/>
      <c r="U353" s="2378"/>
      <c r="V353" s="2378"/>
      <c r="W353" s="2378"/>
      <c r="X353" s="2378"/>
      <c r="Y353" s="2378"/>
      <c r="Z353" s="2378"/>
      <c r="AA353" s="2378"/>
      <c r="AB353" s="2378"/>
      <c r="AC353" s="2378"/>
      <c r="AD353" s="2378"/>
      <c r="AE353" s="2378"/>
      <c r="AF353" s="2378"/>
      <c r="AG353" s="2378"/>
      <c r="AH353" s="2378"/>
      <c r="AI353" s="2378"/>
      <c r="AJ353" s="2378"/>
      <c r="AK353" s="163"/>
      <c r="AL353" s="163"/>
      <c r="AM353" s="163"/>
      <c r="AN353" s="439"/>
      <c r="AQ353" s="50"/>
      <c r="AR353" s="50"/>
    </row>
    <row r="354" spans="1:46" s="46" customFormat="1" ht="13.15" customHeight="1">
      <c r="A354" s="163"/>
      <c r="B354" s="144"/>
      <c r="C354" s="2378"/>
      <c r="D354" s="2378"/>
      <c r="E354" s="2378"/>
      <c r="F354" s="2378"/>
      <c r="G354" s="2378"/>
      <c r="H354" s="2378"/>
      <c r="I354" s="2378"/>
      <c r="J354" s="2378"/>
      <c r="K354" s="2378"/>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163"/>
      <c r="AL354" s="163"/>
      <c r="AM354" s="163"/>
      <c r="AN354" s="439"/>
      <c r="AQ354" s="50"/>
      <c r="AR354" s="50"/>
    </row>
    <row r="355" spans="1:46" s="46" customFormat="1" ht="12.75" customHeight="1">
      <c r="A355" s="163"/>
      <c r="B355" s="144"/>
      <c r="C355" s="2378"/>
      <c r="D355" s="2378"/>
      <c r="E355" s="2378"/>
      <c r="F355" s="2378"/>
      <c r="G355" s="2378"/>
      <c r="H355" s="2378"/>
      <c r="I355" s="2378"/>
      <c r="J355" s="2378"/>
      <c r="K355" s="2378"/>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378"/>
      <c r="AH355" s="2378"/>
      <c r="AI355" s="2378"/>
      <c r="AJ355" s="2378"/>
      <c r="AK355" s="163"/>
      <c r="AL355" s="163"/>
      <c r="AM355" s="163"/>
      <c r="AN355" s="439"/>
      <c r="AO355" s="257"/>
      <c r="AP355" s="257"/>
      <c r="AQ355" s="50"/>
      <c r="AR355" s="137"/>
    </row>
    <row r="356" spans="1:46" s="46" customFormat="1" ht="11.85" customHeight="1">
      <c r="A356" s="163"/>
      <c r="B356" s="144"/>
      <c r="C356" s="2378"/>
      <c r="D356" s="2378"/>
      <c r="E356" s="2378"/>
      <c r="F356" s="2378"/>
      <c r="G356" s="2378"/>
      <c r="H356" s="2378"/>
      <c r="I356" s="2378"/>
      <c r="J356" s="2378"/>
      <c r="K356" s="2378"/>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378"/>
      <c r="AH356" s="2378"/>
      <c r="AI356" s="2378"/>
      <c r="AJ356" s="2378"/>
      <c r="AK356" s="163"/>
      <c r="AL356" s="163"/>
      <c r="AM356" s="163"/>
      <c r="AN356" s="439"/>
      <c r="AO356" s="1169" t="s">
        <v>1002</v>
      </c>
      <c r="AP356" s="1170">
        <f>IF(C381="Yes",5,0)</f>
        <v>5</v>
      </c>
      <c r="AQ356" s="137"/>
      <c r="AR356" s="137"/>
      <c r="AS356" s="63" t="s">
        <v>2010</v>
      </c>
    </row>
    <row r="357" spans="1:46" s="46" customFormat="1" ht="12.75" customHeight="1">
      <c r="A357" s="163"/>
      <c r="B357" s="144"/>
      <c r="C357" s="2378"/>
      <c r="D357" s="2378"/>
      <c r="E357" s="2378"/>
      <c r="F357" s="2378"/>
      <c r="G357" s="2378"/>
      <c r="H357" s="2378"/>
      <c r="I357" s="2378"/>
      <c r="J357" s="2378"/>
      <c r="K357" s="2378"/>
      <c r="L357" s="2378"/>
      <c r="M357" s="2378"/>
      <c r="N357" s="2378"/>
      <c r="O357" s="2378"/>
      <c r="P357" s="2378"/>
      <c r="Q357" s="2378"/>
      <c r="R357" s="2378"/>
      <c r="S357" s="2378"/>
      <c r="T357" s="2378"/>
      <c r="U357" s="2378"/>
      <c r="V357" s="2378"/>
      <c r="W357" s="2378"/>
      <c r="X357" s="2378"/>
      <c r="Y357" s="2378"/>
      <c r="Z357" s="2378"/>
      <c r="AA357" s="2378"/>
      <c r="AB357" s="2378"/>
      <c r="AC357" s="2378"/>
      <c r="AD357" s="2378"/>
      <c r="AE357" s="2378"/>
      <c r="AF357" s="2378"/>
      <c r="AG357" s="2378"/>
      <c r="AH357" s="2378"/>
      <c r="AI357" s="2378"/>
      <c r="AJ357" s="2378"/>
      <c r="AK357" s="163"/>
      <c r="AL357" s="163"/>
      <c r="AM357" s="163"/>
      <c r="AN357" s="439"/>
      <c r="AO357" s="1169"/>
      <c r="AP357" s="1170"/>
      <c r="AQ357" s="137"/>
      <c r="AR357" s="137"/>
      <c r="AS357" s="2375">
        <f>IF(AQ370=0,AQ383,AQ370)</f>
        <v>12</v>
      </c>
      <c r="AT357" s="2375"/>
    </row>
    <row r="358" spans="1:46" s="46" customFormat="1" ht="12.75" customHeight="1">
      <c r="A358" s="163"/>
      <c r="B358" s="144"/>
      <c r="C358" s="2378"/>
      <c r="D358" s="2378"/>
      <c r="E358" s="2378"/>
      <c r="F358" s="2378"/>
      <c r="G358" s="2378"/>
      <c r="H358" s="2378"/>
      <c r="I358" s="2378"/>
      <c r="J358" s="2378"/>
      <c r="K358" s="2378"/>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163"/>
      <c r="AL358" s="163"/>
      <c r="AM358" s="163"/>
      <c r="AN358" s="439"/>
      <c r="AO358" s="1169" t="s">
        <v>1003</v>
      </c>
      <c r="AP358" s="1170">
        <f>IF(C391="Yes",5,0)</f>
        <v>0</v>
      </c>
      <c r="AS358" s="63" t="s">
        <v>2044</v>
      </c>
    </row>
    <row r="359" spans="1:46" s="46" customFormat="1" ht="12.75" customHeight="1">
      <c r="A359" s="163"/>
      <c r="B359" s="144"/>
      <c r="C359" s="2378"/>
      <c r="D359" s="2378"/>
      <c r="E359" s="2378"/>
      <c r="F359" s="2378"/>
      <c r="G359" s="2378"/>
      <c r="H359" s="2378"/>
      <c r="I359" s="2378"/>
      <c r="J359" s="2378"/>
      <c r="K359" s="2378"/>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163"/>
      <c r="AL359" s="163"/>
      <c r="AM359" s="163"/>
      <c r="AN359" s="439"/>
      <c r="AO359" s="1169"/>
      <c r="AP359" s="1170"/>
      <c r="AS359" s="2375">
        <f>IF(AND(AQ370&gt;0,AQ383&gt;0),(AQ370+AQ383)/2,0)</f>
        <v>11</v>
      </c>
      <c r="AT359" s="2375"/>
    </row>
    <row r="360" spans="1:46" s="46" customFormat="1" ht="12.75" customHeight="1">
      <c r="A360" s="163"/>
      <c r="B360" s="144"/>
      <c r="C360" s="2378"/>
      <c r="D360" s="2378"/>
      <c r="E360" s="2378"/>
      <c r="F360" s="2378"/>
      <c r="G360" s="2378"/>
      <c r="H360" s="2378"/>
      <c r="I360" s="2378"/>
      <c r="J360" s="2378"/>
      <c r="K360" s="2378"/>
      <c r="L360" s="2378"/>
      <c r="M360" s="2378"/>
      <c r="N360" s="2378"/>
      <c r="O360" s="2378"/>
      <c r="P360" s="2378"/>
      <c r="Q360" s="2378"/>
      <c r="R360" s="2378"/>
      <c r="S360" s="2378"/>
      <c r="T360" s="2378"/>
      <c r="U360" s="2378"/>
      <c r="V360" s="2378"/>
      <c r="W360" s="2378"/>
      <c r="X360" s="2378"/>
      <c r="Y360" s="2378"/>
      <c r="Z360" s="2378"/>
      <c r="AA360" s="2378"/>
      <c r="AB360" s="2378"/>
      <c r="AC360" s="2378"/>
      <c r="AD360" s="2378"/>
      <c r="AE360" s="2378"/>
      <c r="AF360" s="2378"/>
      <c r="AG360" s="2378"/>
      <c r="AH360" s="2378"/>
      <c r="AI360" s="2378"/>
      <c r="AJ360" s="2378"/>
      <c r="AK360" s="163"/>
      <c r="AL360" s="163"/>
      <c r="AM360" s="163"/>
      <c r="AN360" s="439"/>
      <c r="AO360" s="1169" t="s">
        <v>1009</v>
      </c>
      <c r="AP360" s="1170">
        <f>IF(C401="Yes",7,0)</f>
        <v>7</v>
      </c>
      <c r="AQ360" s="137"/>
      <c r="AR360" s="137"/>
    </row>
    <row r="361" spans="1:46" s="46" customFormat="1" ht="12.75" customHeight="1">
      <c r="A361" s="163"/>
      <c r="B361" s="144"/>
      <c r="C361" s="2378" t="s">
        <v>2092</v>
      </c>
      <c r="D361" s="2378"/>
      <c r="E361" s="2378"/>
      <c r="F361" s="2378"/>
      <c r="G361" s="2378"/>
      <c r="H361" s="2378"/>
      <c r="I361" s="2378"/>
      <c r="J361" s="2378"/>
      <c r="K361" s="2378"/>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163"/>
      <c r="AL361" s="163"/>
      <c r="AM361" s="163"/>
      <c r="AN361" s="439"/>
      <c r="AO361" s="439"/>
      <c r="AP361" s="1170">
        <f>IF(C403="Yes",5,0)</f>
        <v>0</v>
      </c>
    </row>
    <row r="362" spans="1:46" s="46" customFormat="1" ht="12.75" customHeight="1">
      <c r="A362" s="163"/>
      <c r="B362" s="144"/>
      <c r="C362" s="2378"/>
      <c r="D362" s="2378"/>
      <c r="E362" s="2378"/>
      <c r="F362" s="2378"/>
      <c r="G362" s="2378"/>
      <c r="H362" s="2378"/>
      <c r="I362" s="2378"/>
      <c r="J362" s="2378"/>
      <c r="K362" s="2378"/>
      <c r="L362" s="2378"/>
      <c r="M362" s="2378"/>
      <c r="N362" s="2378"/>
      <c r="O362" s="2378"/>
      <c r="P362" s="2378"/>
      <c r="Q362" s="2378"/>
      <c r="R362" s="2378"/>
      <c r="S362" s="2378"/>
      <c r="T362" s="2378"/>
      <c r="U362" s="2378"/>
      <c r="V362" s="2378"/>
      <c r="W362" s="2378"/>
      <c r="X362" s="2378"/>
      <c r="Y362" s="2378"/>
      <c r="Z362" s="2378"/>
      <c r="AA362" s="2378"/>
      <c r="AB362" s="2378"/>
      <c r="AC362" s="2378"/>
      <c r="AD362" s="2378"/>
      <c r="AE362" s="2378"/>
      <c r="AF362" s="2378"/>
      <c r="AG362" s="2378"/>
      <c r="AH362" s="2378"/>
      <c r="AI362" s="2378"/>
      <c r="AJ362" s="2378"/>
      <c r="AK362" s="163"/>
      <c r="AL362" s="163"/>
      <c r="AM362" s="163"/>
      <c r="AN362" s="439"/>
      <c r="AO362" s="439"/>
      <c r="AP362" s="1170"/>
    </row>
    <row r="363" spans="1:46" s="46" customFormat="1" ht="12.75" customHeight="1">
      <c r="A363" s="163"/>
      <c r="B363" s="144"/>
      <c r="C363" s="2378"/>
      <c r="D363" s="2378"/>
      <c r="E363" s="2378"/>
      <c r="F363" s="2378"/>
      <c r="G363" s="2378"/>
      <c r="H363" s="2378"/>
      <c r="I363" s="2378"/>
      <c r="J363" s="2378"/>
      <c r="K363" s="2378"/>
      <c r="L363" s="2378"/>
      <c r="M363" s="2378"/>
      <c r="N363" s="2378"/>
      <c r="O363" s="2378"/>
      <c r="P363" s="2378"/>
      <c r="Q363" s="2378"/>
      <c r="R363" s="2378"/>
      <c r="S363" s="2378"/>
      <c r="T363" s="2378"/>
      <c r="U363" s="2378"/>
      <c r="V363" s="2378"/>
      <c r="W363" s="2378"/>
      <c r="X363" s="2378"/>
      <c r="Y363" s="2378"/>
      <c r="Z363" s="2378"/>
      <c r="AA363" s="2378"/>
      <c r="AB363" s="2378"/>
      <c r="AC363" s="2378"/>
      <c r="AD363" s="2378"/>
      <c r="AE363" s="2378"/>
      <c r="AF363" s="2378"/>
      <c r="AG363" s="2378"/>
      <c r="AH363" s="2378"/>
      <c r="AI363" s="2378"/>
      <c r="AJ363" s="2378"/>
      <c r="AK363" s="163"/>
      <c r="AL363" s="163"/>
      <c r="AM363" s="163"/>
      <c r="AN363" s="439"/>
      <c r="AO363" s="1169" t="s">
        <v>479</v>
      </c>
      <c r="AP363" s="1170">
        <f>IF(C411="Yes",5,0)</f>
        <v>0</v>
      </c>
    </row>
    <row r="364" spans="1:46" s="46" customFormat="1" ht="11.85" customHeight="1">
      <c r="A364" s="163"/>
      <c r="B364" s="144"/>
      <c r="C364" s="2378"/>
      <c r="D364" s="2378"/>
      <c r="E364" s="2378"/>
      <c r="F364" s="2378"/>
      <c r="G364" s="2378"/>
      <c r="H364" s="2378"/>
      <c r="I364" s="2378"/>
      <c r="J364" s="2378"/>
      <c r="K364" s="2378"/>
      <c r="L364" s="2378"/>
      <c r="M364" s="2378"/>
      <c r="N364" s="2378"/>
      <c r="O364" s="2378"/>
      <c r="P364" s="2378"/>
      <c r="Q364" s="2378"/>
      <c r="R364" s="2378"/>
      <c r="S364" s="2378"/>
      <c r="T364" s="2378"/>
      <c r="U364" s="2378"/>
      <c r="V364" s="2378"/>
      <c r="W364" s="2378"/>
      <c r="X364" s="2378"/>
      <c r="Y364" s="2378"/>
      <c r="Z364" s="2378"/>
      <c r="AA364" s="2378"/>
      <c r="AB364" s="2378"/>
      <c r="AC364" s="2378"/>
      <c r="AD364" s="2378"/>
      <c r="AE364" s="2378"/>
      <c r="AF364" s="2378"/>
      <c r="AG364" s="2378"/>
      <c r="AH364" s="2378"/>
      <c r="AI364" s="2378"/>
      <c r="AJ364" s="2378"/>
      <c r="AK364" s="163"/>
      <c r="AL364" s="163"/>
      <c r="AM364" s="163"/>
      <c r="AN364" s="439"/>
      <c r="AO364" s="439"/>
      <c r="AP364" s="1170">
        <f>IF(C413="Yes",3,0)</f>
        <v>0</v>
      </c>
    </row>
    <row r="365" spans="1:46" s="46" customFormat="1" ht="12.4" customHeight="1">
      <c r="A365" s="163"/>
      <c r="B365" s="144"/>
      <c r="C365" s="2378"/>
      <c r="D365" s="2378"/>
      <c r="E365" s="2378"/>
      <c r="F365" s="2378"/>
      <c r="G365" s="2378"/>
      <c r="H365" s="2378"/>
      <c r="I365" s="2378"/>
      <c r="J365" s="2378"/>
      <c r="K365" s="2378"/>
      <c r="L365" s="2378"/>
      <c r="M365" s="2378"/>
      <c r="N365" s="2378"/>
      <c r="O365" s="2378"/>
      <c r="P365" s="2378"/>
      <c r="Q365" s="2378"/>
      <c r="R365" s="2378"/>
      <c r="S365" s="2378"/>
      <c r="T365" s="2378"/>
      <c r="U365" s="2378"/>
      <c r="V365" s="2378"/>
      <c r="W365" s="2378"/>
      <c r="X365" s="2378"/>
      <c r="Y365" s="2378"/>
      <c r="Z365" s="2378"/>
      <c r="AA365" s="2378"/>
      <c r="AB365" s="2378"/>
      <c r="AC365" s="2378"/>
      <c r="AD365" s="2378"/>
      <c r="AE365" s="2378"/>
      <c r="AF365" s="2378"/>
      <c r="AG365" s="2378"/>
      <c r="AH365" s="2378"/>
      <c r="AI365" s="2378"/>
      <c r="AJ365" s="2378"/>
      <c r="AK365" s="163"/>
      <c r="AL365" s="163"/>
      <c r="AM365" s="163"/>
      <c r="AN365" s="439"/>
      <c r="AO365" s="439"/>
      <c r="AP365" s="1170"/>
    </row>
    <row r="366" spans="1:46" s="46" customFormat="1" ht="12.75" customHeight="1">
      <c r="A366" s="163"/>
      <c r="B366" s="144"/>
      <c r="C366" s="2378"/>
      <c r="D366" s="2378"/>
      <c r="E366" s="2378"/>
      <c r="F366" s="2378"/>
      <c r="G366" s="2378"/>
      <c r="H366" s="2378"/>
      <c r="I366" s="2378"/>
      <c r="J366" s="2378"/>
      <c r="K366" s="2378"/>
      <c r="L366" s="2378"/>
      <c r="M366" s="2378"/>
      <c r="N366" s="2378"/>
      <c r="O366" s="2378"/>
      <c r="P366" s="2378"/>
      <c r="Q366" s="2378"/>
      <c r="R366" s="2378"/>
      <c r="S366" s="2378"/>
      <c r="T366" s="2378"/>
      <c r="U366" s="2378"/>
      <c r="V366" s="2378"/>
      <c r="W366" s="2378"/>
      <c r="X366" s="2378"/>
      <c r="Y366" s="2378"/>
      <c r="Z366" s="2378"/>
      <c r="AA366" s="2378"/>
      <c r="AB366" s="2378"/>
      <c r="AC366" s="2378"/>
      <c r="AD366" s="2378"/>
      <c r="AE366" s="2378"/>
      <c r="AF366" s="2378"/>
      <c r="AG366" s="2378"/>
      <c r="AH366" s="2378"/>
      <c r="AI366" s="2378"/>
      <c r="AJ366" s="2378"/>
      <c r="AK366" s="163"/>
      <c r="AL366" s="163"/>
      <c r="AM366" s="163"/>
      <c r="AN366" s="439"/>
      <c r="AO366" s="1169" t="s">
        <v>187</v>
      </c>
      <c r="AP366" s="1170">
        <f>IF(C416="Yes",5,0)</f>
        <v>0</v>
      </c>
    </row>
    <row r="367" spans="1:46" s="46" customFormat="1" ht="12.75" customHeight="1">
      <c r="A367" s="163"/>
      <c r="B367" s="144"/>
      <c r="C367" s="2378"/>
      <c r="D367" s="2378"/>
      <c r="E367" s="2378"/>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c r="AI367" s="2378"/>
      <c r="AJ367" s="2378"/>
      <c r="AK367" s="163"/>
      <c r="AL367" s="163"/>
      <c r="AM367" s="163"/>
      <c r="AN367" s="439"/>
      <c r="AO367" s="1169" t="s">
        <v>482</v>
      </c>
      <c r="AP367" s="1170">
        <f>IF(C425="Yes",5,0)</f>
        <v>0</v>
      </c>
    </row>
    <row r="368" spans="1:46" s="46" customFormat="1" ht="12.75" customHeight="1">
      <c r="A368" s="163"/>
      <c r="B368" s="144"/>
      <c r="C368" s="2378" t="s">
        <v>2093</v>
      </c>
      <c r="D368" s="2378"/>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c r="AI368" s="2378"/>
      <c r="AJ368" s="2378"/>
      <c r="AK368" s="163"/>
      <c r="AL368" s="163"/>
      <c r="AM368" s="163"/>
      <c r="AN368" s="439"/>
      <c r="AO368" s="439"/>
      <c r="AP368" s="1170">
        <f>IF(C427="Yes",3,0)</f>
        <v>0</v>
      </c>
    </row>
    <row r="369" spans="1:153" s="46" customFormat="1" ht="12.75" customHeight="1">
      <c r="A369" s="163"/>
      <c r="B369" s="144"/>
      <c r="C369" s="2378"/>
      <c r="D369" s="2378"/>
      <c r="E369" s="2378"/>
      <c r="F369" s="2378"/>
      <c r="G369" s="2378"/>
      <c r="H369" s="2378"/>
      <c r="I369" s="2378"/>
      <c r="J369" s="2378"/>
      <c r="K369" s="2378"/>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163"/>
      <c r="AL369" s="163"/>
      <c r="AM369" s="163"/>
      <c r="AN369" s="439"/>
      <c r="AO369" s="1171"/>
      <c r="AP369" s="1172"/>
    </row>
    <row r="370" spans="1:153" s="46" customFormat="1" ht="68.099999999999994" customHeight="1">
      <c r="A370" s="163"/>
      <c r="B370" s="144"/>
      <c r="C370" s="2378"/>
      <c r="D370" s="2378"/>
      <c r="E370" s="2378"/>
      <c r="F370" s="2378"/>
      <c r="G370" s="2378"/>
      <c r="H370" s="2378"/>
      <c r="I370" s="2378"/>
      <c r="J370" s="2378"/>
      <c r="K370" s="2378"/>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163"/>
      <c r="AL370" s="163"/>
      <c r="AM370" s="163"/>
      <c r="AN370" s="439"/>
      <c r="AO370" s="1173" t="s">
        <v>674</v>
      </c>
      <c r="AP370" s="1174">
        <f>SUM(AP356:AP369)</f>
        <v>12</v>
      </c>
      <c r="AQ370" s="2365">
        <f>IF(AP370&gt;0,AP370,0)</f>
        <v>12</v>
      </c>
      <c r="AR370" s="2365"/>
    </row>
    <row r="371" spans="1:153" s="46" customFormat="1" ht="12.4" customHeight="1">
      <c r="A371" s="163"/>
      <c r="B371" s="144"/>
      <c r="C371" s="435" t="s">
        <v>1670</v>
      </c>
      <c r="AF371" s="163"/>
      <c r="AG371" s="163"/>
      <c r="AH371" s="163"/>
      <c r="AI371" s="163"/>
      <c r="AJ371" s="163"/>
      <c r="AK371" s="163"/>
      <c r="AL371" s="163"/>
      <c r="AM371" s="163"/>
      <c r="AN371" s="439"/>
      <c r="AO371" s="1169" t="s">
        <v>808</v>
      </c>
      <c r="AP371" s="1170">
        <f>IF(C434="Yes",5,0)</f>
        <v>5</v>
      </c>
    </row>
    <row r="372" spans="1:153" s="46" customFormat="1" ht="12.75" customHeight="1">
      <c r="A372" s="163"/>
      <c r="B372" s="144"/>
      <c r="C372" s="1175" t="s">
        <v>2215</v>
      </c>
      <c r="D372" s="1176"/>
      <c r="E372" s="1176"/>
      <c r="F372" s="1176"/>
      <c r="G372" s="1176"/>
      <c r="H372" s="1176"/>
      <c r="I372" s="1176"/>
      <c r="J372" s="1176"/>
      <c r="K372" s="1176"/>
      <c r="L372" s="1176"/>
      <c r="M372" s="342"/>
      <c r="N372" s="342"/>
      <c r="O372" s="1177"/>
      <c r="P372" s="1176"/>
      <c r="Q372" s="1176"/>
      <c r="R372" s="342"/>
      <c r="S372" s="342"/>
      <c r="T372" s="1176"/>
      <c r="U372" s="2373">
        <f>'Service Amenities Budget'!J10</f>
        <v>44</v>
      </c>
      <c r="V372" s="2373"/>
      <c r="W372" s="237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2009</v>
      </c>
      <c r="D373" s="1179"/>
      <c r="E373" s="1179"/>
      <c r="F373" s="1179"/>
      <c r="G373" s="1179"/>
      <c r="H373" s="1179"/>
      <c r="I373" s="1179"/>
      <c r="J373" s="1179"/>
      <c r="K373" s="1179"/>
      <c r="L373" s="1179"/>
      <c r="M373" s="257"/>
      <c r="N373" s="257"/>
      <c r="O373" s="1179"/>
      <c r="P373" s="1179"/>
      <c r="Q373" s="1179"/>
      <c r="R373" s="1179"/>
      <c r="S373" s="1179"/>
      <c r="T373" s="1179"/>
      <c r="U373" s="2374">
        <f>'Service Amenities Budget'!J9</f>
        <v>46</v>
      </c>
      <c r="V373" s="2374"/>
      <c r="W373" s="2374"/>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793</v>
      </c>
      <c r="F377" s="2350" t="s">
        <v>2019</v>
      </c>
      <c r="G377" s="2350"/>
      <c r="H377" s="2350"/>
      <c r="I377" s="2350"/>
      <c r="J377" s="2350"/>
      <c r="K377" s="2350"/>
      <c r="L377" s="2350"/>
      <c r="M377" s="2350"/>
      <c r="N377" s="2350"/>
      <c r="O377" s="2350"/>
      <c r="P377" s="2350"/>
      <c r="Q377" s="2350"/>
      <c r="R377" s="2350"/>
      <c r="S377" s="2350"/>
      <c r="T377" s="2350"/>
      <c r="U377" s="2350"/>
      <c r="V377" s="2350"/>
      <c r="W377" s="2350"/>
      <c r="X377" s="2350"/>
      <c r="Y377" s="2350"/>
      <c r="Z377" s="2350"/>
      <c r="AA377" s="2350"/>
      <c r="AB377" s="2350"/>
      <c r="AC377" s="2350"/>
      <c r="AD377" s="2350"/>
      <c r="AE377" s="2350"/>
      <c r="AF377" s="2350"/>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51"/>
      <c r="G378" s="2351"/>
      <c r="H378" s="2351"/>
      <c r="I378" s="2351"/>
      <c r="J378" s="2351"/>
      <c r="K378" s="2351"/>
      <c r="L378" s="2351"/>
      <c r="M378" s="2351"/>
      <c r="N378" s="2351"/>
      <c r="O378" s="2351"/>
      <c r="P378" s="2351"/>
      <c r="Q378" s="2351"/>
      <c r="R378" s="2351"/>
      <c r="S378" s="2351"/>
      <c r="T378" s="2351"/>
      <c r="U378" s="2351"/>
      <c r="V378" s="2351"/>
      <c r="W378" s="2351"/>
      <c r="X378" s="2351"/>
      <c r="Y378" s="2351"/>
      <c r="Z378" s="2351"/>
      <c r="AA378" s="2351"/>
      <c r="AB378" s="2351"/>
      <c r="AC378" s="2351"/>
      <c r="AD378" s="2351"/>
      <c r="AE378" s="2351"/>
      <c r="AF378" s="2351"/>
      <c r="AG378" s="681"/>
      <c r="AH378" s="681"/>
      <c r="AI378" s="681"/>
      <c r="AJ378" s="681"/>
      <c r="AK378" s="681"/>
      <c r="AL378" s="1391"/>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51"/>
      <c r="G379" s="2351"/>
      <c r="H379" s="2351"/>
      <c r="I379" s="2351"/>
      <c r="J379" s="2351"/>
      <c r="K379" s="2351"/>
      <c r="L379" s="2351"/>
      <c r="M379" s="2351"/>
      <c r="N379" s="2351"/>
      <c r="O379" s="2351"/>
      <c r="P379" s="2351"/>
      <c r="Q379" s="2351"/>
      <c r="R379" s="2351"/>
      <c r="S379" s="2351"/>
      <c r="T379" s="2351"/>
      <c r="U379" s="2351"/>
      <c r="V379" s="2351"/>
      <c r="W379" s="2351"/>
      <c r="X379" s="2351"/>
      <c r="Y379" s="2351"/>
      <c r="Z379" s="2351"/>
      <c r="AA379" s="2351"/>
      <c r="AB379" s="2351"/>
      <c r="AC379" s="2351"/>
      <c r="AD379" s="2351"/>
      <c r="AE379" s="2351"/>
      <c r="AF379" s="2351"/>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51"/>
      <c r="G380" s="2351"/>
      <c r="H380" s="2351"/>
      <c r="I380" s="2351"/>
      <c r="J380" s="2351"/>
      <c r="K380" s="2351"/>
      <c r="L380" s="2351"/>
      <c r="M380" s="2351"/>
      <c r="N380" s="2351"/>
      <c r="O380" s="2351"/>
      <c r="P380" s="2351"/>
      <c r="Q380" s="2351"/>
      <c r="R380" s="2351"/>
      <c r="S380" s="2351"/>
      <c r="T380" s="2351"/>
      <c r="U380" s="2351"/>
      <c r="V380" s="2351"/>
      <c r="W380" s="2351"/>
      <c r="X380" s="2351"/>
      <c r="Y380" s="2351"/>
      <c r="Z380" s="2351"/>
      <c r="AA380" s="2351"/>
      <c r="AB380" s="2351"/>
      <c r="AC380" s="2351"/>
      <c r="AD380" s="2351"/>
      <c r="AE380" s="2351"/>
      <c r="AF380" s="2351"/>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3" t="s">
        <v>118</v>
      </c>
      <c r="D381" s="1666"/>
      <c r="E381" s="350"/>
      <c r="F381" s="1184" t="s">
        <v>2011</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51" t="s">
        <v>354</v>
      </c>
      <c r="AG381" s="1951"/>
      <c r="AH381" s="1951"/>
      <c r="AI381" s="1951"/>
      <c r="AJ381" s="1951"/>
      <c r="AK381" s="1951"/>
      <c r="AL381" s="2366"/>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10</v>
      </c>
      <c r="AQ383" s="2365">
        <f>IF(AP383&gt;0,AP383,0)</f>
        <v>10</v>
      </c>
      <c r="AR383" s="236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50" t="s">
        <v>2018</v>
      </c>
      <c r="G386" s="2350"/>
      <c r="H386" s="2350"/>
      <c r="I386" s="2350"/>
      <c r="J386" s="2350"/>
      <c r="K386" s="2350"/>
      <c r="L386" s="2350"/>
      <c r="M386" s="2350"/>
      <c r="N386" s="2350"/>
      <c r="O386" s="2350"/>
      <c r="P386" s="2350"/>
      <c r="Q386" s="2350"/>
      <c r="R386" s="2350"/>
      <c r="S386" s="2350"/>
      <c r="T386" s="2350"/>
      <c r="U386" s="2350"/>
      <c r="V386" s="2350"/>
      <c r="W386" s="2350"/>
      <c r="X386" s="2350"/>
      <c r="Y386" s="2350"/>
      <c r="Z386" s="2350"/>
      <c r="AA386" s="2350"/>
      <c r="AB386" s="2350"/>
      <c r="AC386" s="2350"/>
      <c r="AD386" s="2350"/>
      <c r="AE386" s="2350"/>
      <c r="AF386" s="2350"/>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51"/>
      <c r="G387" s="2351"/>
      <c r="H387" s="2351"/>
      <c r="I387" s="2351"/>
      <c r="J387" s="2351"/>
      <c r="K387" s="2351"/>
      <c r="L387" s="2351"/>
      <c r="M387" s="2351"/>
      <c r="N387" s="2351"/>
      <c r="O387" s="2351"/>
      <c r="P387" s="2351"/>
      <c r="Q387" s="2351"/>
      <c r="R387" s="2351"/>
      <c r="S387" s="2351"/>
      <c r="T387" s="2351"/>
      <c r="U387" s="2351"/>
      <c r="V387" s="2351"/>
      <c r="W387" s="2351"/>
      <c r="X387" s="2351"/>
      <c r="Y387" s="2351"/>
      <c r="Z387" s="2351"/>
      <c r="AA387" s="2351"/>
      <c r="AB387" s="2351"/>
      <c r="AC387" s="2351"/>
      <c r="AD387" s="2351"/>
      <c r="AE387" s="2351"/>
      <c r="AF387" s="235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51"/>
      <c r="G388" s="2351"/>
      <c r="H388" s="2351"/>
      <c r="I388" s="2351"/>
      <c r="J388" s="2351"/>
      <c r="K388" s="2351"/>
      <c r="L388" s="2351"/>
      <c r="M388" s="2351"/>
      <c r="N388" s="2351"/>
      <c r="O388" s="2351"/>
      <c r="P388" s="2351"/>
      <c r="Q388" s="2351"/>
      <c r="R388" s="2351"/>
      <c r="S388" s="2351"/>
      <c r="T388" s="2351"/>
      <c r="U388" s="2351"/>
      <c r="V388" s="2351"/>
      <c r="W388" s="2351"/>
      <c r="X388" s="2351"/>
      <c r="Y388" s="2351"/>
      <c r="Z388" s="2351"/>
      <c r="AA388" s="2351"/>
      <c r="AB388" s="2351"/>
      <c r="AC388" s="2351"/>
      <c r="AD388" s="2351"/>
      <c r="AE388" s="2351"/>
      <c r="AF388" s="235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51"/>
      <c r="G389" s="2351"/>
      <c r="H389" s="2351"/>
      <c r="I389" s="2351"/>
      <c r="J389" s="2351"/>
      <c r="K389" s="2351"/>
      <c r="L389" s="2351"/>
      <c r="M389" s="2351"/>
      <c r="N389" s="2351"/>
      <c r="O389" s="2351"/>
      <c r="P389" s="2351"/>
      <c r="Q389" s="2351"/>
      <c r="R389" s="2351"/>
      <c r="S389" s="2351"/>
      <c r="T389" s="2351"/>
      <c r="U389" s="2351"/>
      <c r="V389" s="2351"/>
      <c r="W389" s="2351"/>
      <c r="X389" s="2351"/>
      <c r="Y389" s="2351"/>
      <c r="Z389" s="2351"/>
      <c r="AA389" s="2351"/>
      <c r="AB389" s="2351"/>
      <c r="AC389" s="2351"/>
      <c r="AD389" s="2351"/>
      <c r="AE389" s="2351"/>
      <c r="AF389" s="235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51"/>
      <c r="G390" s="2351"/>
      <c r="H390" s="2351"/>
      <c r="I390" s="2351"/>
      <c r="J390" s="2351"/>
      <c r="K390" s="2351"/>
      <c r="L390" s="2351"/>
      <c r="M390" s="2351"/>
      <c r="N390" s="2351"/>
      <c r="O390" s="2351"/>
      <c r="P390" s="2351"/>
      <c r="Q390" s="2351"/>
      <c r="R390" s="2351"/>
      <c r="S390" s="2351"/>
      <c r="T390" s="2351"/>
      <c r="U390" s="2351"/>
      <c r="V390" s="2351"/>
      <c r="W390" s="2351"/>
      <c r="X390" s="2351"/>
      <c r="Y390" s="2351"/>
      <c r="Z390" s="2351"/>
      <c r="AA390" s="2351"/>
      <c r="AB390" s="2351"/>
      <c r="AC390" s="2351"/>
      <c r="AD390" s="2351"/>
      <c r="AE390" s="2351"/>
      <c r="AF390" s="235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3" t="s">
        <v>135</v>
      </c>
      <c r="D391" s="1666"/>
      <c r="E391" s="306"/>
      <c r="F391" s="1184" t="s">
        <v>2012</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51" t="s">
        <v>354</v>
      </c>
      <c r="AG391" s="1951"/>
      <c r="AH391" s="1951"/>
      <c r="AI391" s="1951"/>
      <c r="AJ391" s="1951"/>
      <c r="AK391" s="1951"/>
      <c r="AL391" s="236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6"/>
      <c r="D393" s="2566"/>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99"/>
      <c r="AG393" s="2399"/>
      <c r="AH393" s="2399"/>
      <c r="AI393" s="2399"/>
      <c r="AJ393" s="2399"/>
      <c r="AK393" s="2399"/>
      <c r="AL393" s="239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562" t="s">
        <v>2238</v>
      </c>
      <c r="G396" s="2562"/>
      <c r="H396" s="2562"/>
      <c r="I396" s="2562"/>
      <c r="J396" s="2562"/>
      <c r="K396" s="2562"/>
      <c r="L396" s="2562"/>
      <c r="M396" s="2562"/>
      <c r="N396" s="2562"/>
      <c r="O396" s="2562"/>
      <c r="P396" s="2562"/>
      <c r="Q396" s="2562"/>
      <c r="R396" s="2562"/>
      <c r="S396" s="2562"/>
      <c r="T396" s="2562"/>
      <c r="U396" s="2562"/>
      <c r="V396" s="2562"/>
      <c r="W396" s="2562"/>
      <c r="X396" s="2562"/>
      <c r="Y396" s="2562"/>
      <c r="Z396" s="2562"/>
      <c r="AA396" s="2562"/>
      <c r="AB396" s="2562"/>
      <c r="AC396" s="2562"/>
      <c r="AD396" s="2562"/>
      <c r="AE396" s="2562"/>
      <c r="AF396" s="256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63"/>
      <c r="G397" s="2563"/>
      <c r="H397" s="2563"/>
      <c r="I397" s="2563"/>
      <c r="J397" s="2563"/>
      <c r="K397" s="2563"/>
      <c r="L397" s="2563"/>
      <c r="M397" s="2563"/>
      <c r="N397" s="2563"/>
      <c r="O397" s="2563"/>
      <c r="P397" s="2563"/>
      <c r="Q397" s="2563"/>
      <c r="R397" s="2563"/>
      <c r="S397" s="2563"/>
      <c r="T397" s="2563"/>
      <c r="U397" s="2563"/>
      <c r="V397" s="2563"/>
      <c r="W397" s="2563"/>
      <c r="X397" s="2563"/>
      <c r="Y397" s="2563"/>
      <c r="Z397" s="2563"/>
      <c r="AA397" s="2563"/>
      <c r="AB397" s="2563"/>
      <c r="AC397" s="2563"/>
      <c r="AD397" s="2563"/>
      <c r="AE397" s="2563"/>
      <c r="AF397" s="256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63"/>
      <c r="G398" s="2563"/>
      <c r="H398" s="2563"/>
      <c r="I398" s="2563"/>
      <c r="J398" s="2563"/>
      <c r="K398" s="2563"/>
      <c r="L398" s="2563"/>
      <c r="M398" s="2563"/>
      <c r="N398" s="2563"/>
      <c r="O398" s="2563"/>
      <c r="P398" s="2563"/>
      <c r="Q398" s="2563"/>
      <c r="R398" s="2563"/>
      <c r="S398" s="2563"/>
      <c r="T398" s="2563"/>
      <c r="U398" s="2563"/>
      <c r="V398" s="2563"/>
      <c r="W398" s="2563"/>
      <c r="X398" s="2563"/>
      <c r="Y398" s="2563"/>
      <c r="Z398" s="2563"/>
      <c r="AA398" s="2563"/>
      <c r="AB398" s="2563"/>
      <c r="AC398" s="2563"/>
      <c r="AD398" s="2563"/>
      <c r="AE398" s="2563"/>
      <c r="AF398" s="256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63"/>
      <c r="G399" s="2563"/>
      <c r="H399" s="2563"/>
      <c r="I399" s="2563"/>
      <c r="J399" s="2563"/>
      <c r="K399" s="2563"/>
      <c r="L399" s="2563"/>
      <c r="M399" s="2563"/>
      <c r="N399" s="2563"/>
      <c r="O399" s="2563"/>
      <c r="P399" s="2563"/>
      <c r="Q399" s="2563"/>
      <c r="R399" s="2563"/>
      <c r="S399" s="2563"/>
      <c r="T399" s="2563"/>
      <c r="U399" s="2563"/>
      <c r="V399" s="2563"/>
      <c r="W399" s="2563"/>
      <c r="X399" s="2563"/>
      <c r="Y399" s="2563"/>
      <c r="Z399" s="2563"/>
      <c r="AA399" s="2563"/>
      <c r="AB399" s="2563"/>
      <c r="AC399" s="2563"/>
      <c r="AD399" s="2563"/>
      <c r="AE399" s="2563"/>
      <c r="AF399" s="256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63"/>
      <c r="G400" s="2563"/>
      <c r="H400" s="2563"/>
      <c r="I400" s="2563"/>
      <c r="J400" s="2563"/>
      <c r="K400" s="2563"/>
      <c r="L400" s="2563"/>
      <c r="M400" s="2563"/>
      <c r="N400" s="2563"/>
      <c r="O400" s="2563"/>
      <c r="P400" s="2563"/>
      <c r="Q400" s="2563"/>
      <c r="R400" s="2563"/>
      <c r="S400" s="2563"/>
      <c r="T400" s="2563"/>
      <c r="U400" s="2563"/>
      <c r="V400" s="2563"/>
      <c r="W400" s="2563"/>
      <c r="X400" s="2563"/>
      <c r="Y400" s="2563"/>
      <c r="Z400" s="2563"/>
      <c r="AA400" s="2563"/>
      <c r="AB400" s="2563"/>
      <c r="AC400" s="2563"/>
      <c r="AD400" s="2563"/>
      <c r="AE400" s="2563"/>
      <c r="AF400" s="256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3" t="s">
        <v>118</v>
      </c>
      <c r="D401" s="1666"/>
      <c r="E401" s="306"/>
      <c r="F401" s="1184" t="s">
        <v>2014</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51" t="s">
        <v>1065</v>
      </c>
      <c r="AG401" s="1951"/>
      <c r="AH401" s="1951"/>
      <c r="AI401" s="1951"/>
      <c r="AJ401" s="1951"/>
      <c r="AK401" s="1951"/>
      <c r="AL401" s="2366"/>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3" t="s">
        <v>135</v>
      </c>
      <c r="D403" s="1666"/>
      <c r="E403" s="306"/>
      <c r="F403" s="1197" t="s">
        <v>2015</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51" t="s">
        <v>354</v>
      </c>
      <c r="AG403" s="1951"/>
      <c r="AH403" s="1951"/>
      <c r="AI403" s="1951"/>
      <c r="AJ403" s="1951"/>
      <c r="AK403" s="1951"/>
      <c r="AL403" s="236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2013</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50" t="s">
        <v>2017</v>
      </c>
      <c r="G407" s="2350"/>
      <c r="H407" s="2350"/>
      <c r="I407" s="2350"/>
      <c r="J407" s="2350"/>
      <c r="K407" s="2350"/>
      <c r="L407" s="2350"/>
      <c r="M407" s="2350"/>
      <c r="N407" s="2350"/>
      <c r="O407" s="2350"/>
      <c r="P407" s="2350"/>
      <c r="Q407" s="2350"/>
      <c r="R407" s="2350"/>
      <c r="S407" s="2350"/>
      <c r="T407" s="2350"/>
      <c r="U407" s="2350"/>
      <c r="V407" s="2350"/>
      <c r="W407" s="2350"/>
      <c r="X407" s="2350"/>
      <c r="Y407" s="2350"/>
      <c r="Z407" s="2350"/>
      <c r="AA407" s="2350"/>
      <c r="AB407" s="2350"/>
      <c r="AC407" s="2350"/>
      <c r="AD407" s="2350"/>
      <c r="AE407" s="2350"/>
      <c r="AF407" s="2350"/>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51"/>
      <c r="G408" s="2351"/>
      <c r="H408" s="2351"/>
      <c r="I408" s="2351"/>
      <c r="J408" s="2351"/>
      <c r="K408" s="2351"/>
      <c r="L408" s="2351"/>
      <c r="M408" s="2351"/>
      <c r="N408" s="2351"/>
      <c r="O408" s="2351"/>
      <c r="P408" s="2351"/>
      <c r="Q408" s="2351"/>
      <c r="R408" s="2351"/>
      <c r="S408" s="2351"/>
      <c r="T408" s="2351"/>
      <c r="U408" s="2351"/>
      <c r="V408" s="2351"/>
      <c r="W408" s="2351"/>
      <c r="X408" s="2351"/>
      <c r="Y408" s="2351"/>
      <c r="Z408" s="2351"/>
      <c r="AA408" s="2351"/>
      <c r="AB408" s="2351"/>
      <c r="AC408" s="2351"/>
      <c r="AD408" s="2351"/>
      <c r="AE408" s="2351"/>
      <c r="AF408" s="235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51"/>
      <c r="G409" s="2351"/>
      <c r="H409" s="2351"/>
      <c r="I409" s="2351"/>
      <c r="J409" s="2351"/>
      <c r="K409" s="2351"/>
      <c r="L409" s="2351"/>
      <c r="M409" s="2351"/>
      <c r="N409" s="2351"/>
      <c r="O409" s="2351"/>
      <c r="P409" s="2351"/>
      <c r="Q409" s="2351"/>
      <c r="R409" s="2351"/>
      <c r="S409" s="2351"/>
      <c r="T409" s="2351"/>
      <c r="U409" s="2351"/>
      <c r="V409" s="2351"/>
      <c r="W409" s="2351"/>
      <c r="X409" s="2351"/>
      <c r="Y409" s="2351"/>
      <c r="Z409" s="2351"/>
      <c r="AA409" s="2351"/>
      <c r="AB409" s="2351"/>
      <c r="AC409" s="2351"/>
      <c r="AD409" s="2351"/>
      <c r="AE409" s="2351"/>
      <c r="AF409" s="235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51"/>
      <c r="G410" s="2351"/>
      <c r="H410" s="2351"/>
      <c r="I410" s="2351"/>
      <c r="J410" s="2351"/>
      <c r="K410" s="2351"/>
      <c r="L410" s="2351"/>
      <c r="M410" s="2351"/>
      <c r="N410" s="2351"/>
      <c r="O410" s="2351"/>
      <c r="P410" s="2351"/>
      <c r="Q410" s="2351"/>
      <c r="R410" s="2351"/>
      <c r="S410" s="2351"/>
      <c r="T410" s="2351"/>
      <c r="U410" s="2351"/>
      <c r="V410" s="2351"/>
      <c r="W410" s="2351"/>
      <c r="X410" s="2351"/>
      <c r="Y410" s="2351"/>
      <c r="Z410" s="2351"/>
      <c r="AA410" s="2351"/>
      <c r="AB410" s="2351"/>
      <c r="AC410" s="2351"/>
      <c r="AD410" s="2351"/>
      <c r="AE410" s="2351"/>
      <c r="AF410" s="235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3" t="s">
        <v>135</v>
      </c>
      <c r="D411" s="1666"/>
      <c r="E411" s="306"/>
      <c r="F411" s="1184" t="s">
        <v>2016</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51" t="s">
        <v>354</v>
      </c>
      <c r="AG411" s="1951"/>
      <c r="AH411" s="1951"/>
      <c r="AI411" s="1951"/>
      <c r="AJ411" s="1951"/>
      <c r="AK411" s="1951"/>
      <c r="AL411" s="236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3" t="s">
        <v>135</v>
      </c>
      <c r="D413" s="1666"/>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51" t="s">
        <v>1064</v>
      </c>
      <c r="AG413" s="1951"/>
      <c r="AH413" s="1951"/>
      <c r="AI413" s="1951"/>
      <c r="AJ413" s="1951"/>
      <c r="AK413" s="1951"/>
      <c r="AL413" s="236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3" t="s">
        <v>135</v>
      </c>
      <c r="D416" s="1666"/>
      <c r="E416" s="1188" t="s">
        <v>209</v>
      </c>
      <c r="F416" s="2350" t="s">
        <v>2021</v>
      </c>
      <c r="G416" s="2350"/>
      <c r="H416" s="2350"/>
      <c r="I416" s="2350"/>
      <c r="J416" s="2350"/>
      <c r="K416" s="2350"/>
      <c r="L416" s="2350"/>
      <c r="M416" s="2350"/>
      <c r="N416" s="2350"/>
      <c r="O416" s="2350"/>
      <c r="P416" s="2350"/>
      <c r="Q416" s="2350"/>
      <c r="R416" s="2350"/>
      <c r="S416" s="2350"/>
      <c r="T416" s="2350"/>
      <c r="U416" s="2350"/>
      <c r="V416" s="2350"/>
      <c r="W416" s="2350"/>
      <c r="X416" s="2350"/>
      <c r="Y416" s="2350"/>
      <c r="Z416" s="2350"/>
      <c r="AA416" s="2350"/>
      <c r="AB416" s="2350"/>
      <c r="AC416" s="2350"/>
      <c r="AD416" s="2350"/>
      <c r="AE416" s="2350"/>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51"/>
      <c r="G417" s="2351"/>
      <c r="H417" s="2351"/>
      <c r="I417" s="2351"/>
      <c r="J417" s="2351"/>
      <c r="K417" s="2351"/>
      <c r="L417" s="2351"/>
      <c r="M417" s="2351"/>
      <c r="N417" s="2351"/>
      <c r="O417" s="2351"/>
      <c r="P417" s="2351"/>
      <c r="Q417" s="2351"/>
      <c r="R417" s="2351"/>
      <c r="S417" s="2351"/>
      <c r="T417" s="2351"/>
      <c r="U417" s="2351"/>
      <c r="V417" s="2351"/>
      <c r="W417" s="2351"/>
      <c r="X417" s="2351"/>
      <c r="Y417" s="2351"/>
      <c r="Z417" s="2351"/>
      <c r="AA417" s="2351"/>
      <c r="AB417" s="2351"/>
      <c r="AC417" s="2351"/>
      <c r="AD417" s="2351"/>
      <c r="AE417" s="2351"/>
      <c r="AF417" s="2367" t="s">
        <v>354</v>
      </c>
      <c r="AG417" s="2367"/>
      <c r="AH417" s="2367"/>
      <c r="AI417" s="2367"/>
      <c r="AJ417" s="2367"/>
      <c r="AK417" s="2367"/>
      <c r="AL417" s="236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51"/>
      <c r="G418" s="2351"/>
      <c r="H418" s="2351"/>
      <c r="I418" s="2351"/>
      <c r="J418" s="2351"/>
      <c r="K418" s="2351"/>
      <c r="L418" s="2351"/>
      <c r="M418" s="2351"/>
      <c r="N418" s="2351"/>
      <c r="O418" s="2351"/>
      <c r="P418" s="2351"/>
      <c r="Q418" s="2351"/>
      <c r="R418" s="2351"/>
      <c r="S418" s="2351"/>
      <c r="T418" s="2351"/>
      <c r="U418" s="2351"/>
      <c r="V418" s="2351"/>
      <c r="W418" s="2351"/>
      <c r="X418" s="2351"/>
      <c r="Y418" s="2351"/>
      <c r="Z418" s="2351"/>
      <c r="AA418" s="2351"/>
      <c r="AB418" s="2351"/>
      <c r="AC418" s="2351"/>
      <c r="AD418" s="2351"/>
      <c r="AE418" s="235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52"/>
      <c r="G419" s="2352"/>
      <c r="H419" s="2352"/>
      <c r="I419" s="2352"/>
      <c r="J419" s="2352"/>
      <c r="K419" s="2352"/>
      <c r="L419" s="2352"/>
      <c r="M419" s="2352"/>
      <c r="N419" s="2352"/>
      <c r="O419" s="2352"/>
      <c r="P419" s="2352"/>
      <c r="Q419" s="2352"/>
      <c r="R419" s="2352"/>
      <c r="S419" s="2352"/>
      <c r="T419" s="2352"/>
      <c r="U419" s="2352"/>
      <c r="V419" s="2352"/>
      <c r="W419" s="2352"/>
      <c r="X419" s="2352"/>
      <c r="Y419" s="2352"/>
      <c r="Z419" s="2352"/>
      <c r="AA419" s="2352"/>
      <c r="AB419" s="2352"/>
      <c r="AC419" s="2352"/>
      <c r="AD419" s="2352"/>
      <c r="AE419" s="235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69" t="s">
        <v>2023</v>
      </c>
      <c r="G421" s="2369"/>
      <c r="H421" s="2369"/>
      <c r="I421" s="2369"/>
      <c r="J421" s="2369"/>
      <c r="K421" s="2369"/>
      <c r="L421" s="2369"/>
      <c r="M421" s="2369"/>
      <c r="N421" s="2369"/>
      <c r="O421" s="2369"/>
      <c r="P421" s="2369"/>
      <c r="Q421" s="2369"/>
      <c r="R421" s="2369"/>
      <c r="S421" s="2369"/>
      <c r="T421" s="2369"/>
      <c r="U421" s="2369"/>
      <c r="V421" s="2369"/>
      <c r="W421" s="2369"/>
      <c r="X421" s="2369"/>
      <c r="Y421" s="2369"/>
      <c r="Z421" s="2369"/>
      <c r="AA421" s="2369"/>
      <c r="AB421" s="2369"/>
      <c r="AC421" s="2369"/>
      <c r="AD421" s="2369"/>
      <c r="AE421" s="2369"/>
      <c r="AF421" s="1209"/>
      <c r="AG421" s="1209"/>
      <c r="AH421" s="1209"/>
      <c r="AI421" s="1209"/>
      <c r="AJ421" s="1209"/>
      <c r="AK421" s="1209"/>
      <c r="AL421" s="1210"/>
      <c r="AM421" s="16"/>
    </row>
    <row r="422" spans="1:153">
      <c r="A422" s="8"/>
      <c r="C422" s="1194"/>
      <c r="D422" s="125"/>
      <c r="E422" s="306"/>
      <c r="F422" s="2370"/>
      <c r="G422" s="2370"/>
      <c r="H422" s="2370"/>
      <c r="I422" s="2370"/>
      <c r="J422" s="2370"/>
      <c r="K422" s="2370"/>
      <c r="L422" s="2370"/>
      <c r="M422" s="2370"/>
      <c r="N422" s="2370"/>
      <c r="O422" s="2370"/>
      <c r="P422" s="2370"/>
      <c r="Q422" s="2370"/>
      <c r="R422" s="2370"/>
      <c r="S422" s="2370"/>
      <c r="T422" s="2370"/>
      <c r="U422" s="2370"/>
      <c r="V422" s="2370"/>
      <c r="W422" s="2370"/>
      <c r="X422" s="2370"/>
      <c r="Y422" s="2370"/>
      <c r="Z422" s="2370"/>
      <c r="AA422" s="2370"/>
      <c r="AB422" s="2370"/>
      <c r="AC422" s="2370"/>
      <c r="AD422" s="2370"/>
      <c r="AE422" s="2370"/>
      <c r="AF422" s="62"/>
      <c r="AG422" s="71"/>
      <c r="AH422" s="162"/>
      <c r="AI422" s="162"/>
      <c r="AJ422" s="162"/>
      <c r="AK422" s="162"/>
      <c r="AL422" s="1195"/>
      <c r="AM422" s="16"/>
    </row>
    <row r="423" spans="1:153" s="46" customFormat="1" ht="12.75" customHeight="1">
      <c r="A423" s="8"/>
      <c r="B423" s="65"/>
      <c r="C423" s="1194"/>
      <c r="D423" s="125"/>
      <c r="E423" s="306"/>
      <c r="F423" s="2370"/>
      <c r="G423" s="2370"/>
      <c r="H423" s="2370"/>
      <c r="I423" s="2370"/>
      <c r="J423" s="2370"/>
      <c r="K423" s="2370"/>
      <c r="L423" s="2370"/>
      <c r="M423" s="2370"/>
      <c r="N423" s="2370"/>
      <c r="O423" s="2370"/>
      <c r="P423" s="2370"/>
      <c r="Q423" s="2370"/>
      <c r="R423" s="2370"/>
      <c r="S423" s="2370"/>
      <c r="T423" s="2370"/>
      <c r="U423" s="2370"/>
      <c r="V423" s="2370"/>
      <c r="W423" s="2370"/>
      <c r="X423" s="2370"/>
      <c r="Y423" s="2370"/>
      <c r="Z423" s="2370"/>
      <c r="AA423" s="2370"/>
      <c r="AB423" s="2370"/>
      <c r="AC423" s="2370"/>
      <c r="AD423" s="2370"/>
      <c r="AE423" s="2370"/>
      <c r="AF423" s="162"/>
      <c r="AG423" s="162"/>
      <c r="AH423" s="162"/>
      <c r="AI423" s="162"/>
      <c r="AJ423" s="162"/>
      <c r="AK423" s="162"/>
      <c r="AL423" s="1195"/>
      <c r="AM423" s="16"/>
      <c r="AN423" s="439"/>
    </row>
    <row r="424" spans="1:153" s="46" customFormat="1" ht="12.75" customHeight="1">
      <c r="A424" s="8"/>
      <c r="B424" s="65"/>
      <c r="C424" s="1198"/>
      <c r="D424" s="162"/>
      <c r="E424" s="162"/>
      <c r="F424" s="2370"/>
      <c r="G424" s="2370"/>
      <c r="H424" s="2370"/>
      <c r="I424" s="2370"/>
      <c r="J424" s="2370"/>
      <c r="K424" s="2370"/>
      <c r="L424" s="2370"/>
      <c r="M424" s="2370"/>
      <c r="N424" s="2370"/>
      <c r="O424" s="2370"/>
      <c r="P424" s="2370"/>
      <c r="Q424" s="2370"/>
      <c r="R424" s="2370"/>
      <c r="S424" s="2370"/>
      <c r="T424" s="2370"/>
      <c r="U424" s="2370"/>
      <c r="V424" s="2370"/>
      <c r="W424" s="2370"/>
      <c r="X424" s="2370"/>
      <c r="Y424" s="2370"/>
      <c r="Z424" s="2370"/>
      <c r="AA424" s="2370"/>
      <c r="AB424" s="2370"/>
      <c r="AC424" s="2370"/>
      <c r="AD424" s="2370"/>
      <c r="AE424" s="2370"/>
      <c r="AF424" s="162"/>
      <c r="AG424" s="162"/>
      <c r="AH424" s="162"/>
      <c r="AI424" s="162"/>
      <c r="AJ424" s="162"/>
      <c r="AK424" s="162"/>
      <c r="AL424" s="1195"/>
      <c r="AM424" s="16"/>
      <c r="AN424" s="439"/>
    </row>
    <row r="425" spans="1:153" s="46" customFormat="1" ht="12.75" customHeight="1">
      <c r="A425" s="8"/>
      <c r="B425" s="65"/>
      <c r="C425" s="2353" t="s">
        <v>135</v>
      </c>
      <c r="D425" s="1666"/>
      <c r="E425" s="306"/>
      <c r="F425" s="1211" t="s">
        <v>2020</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7" t="s">
        <v>354</v>
      </c>
      <c r="AG425" s="2367"/>
      <c r="AH425" s="2367"/>
      <c r="AI425" s="2367"/>
      <c r="AJ425" s="2367"/>
      <c r="AK425" s="2367"/>
      <c r="AL425" s="236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53" t="s">
        <v>135</v>
      </c>
      <c r="D427" s="1666"/>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7" t="s">
        <v>1064</v>
      </c>
      <c r="AG427" s="2367"/>
      <c r="AH427" s="2367"/>
      <c r="AI427" s="2367"/>
      <c r="AJ427" s="2367"/>
      <c r="AK427" s="2367"/>
      <c r="AL427" s="236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734</v>
      </c>
      <c r="F431" s="2350" t="s">
        <v>2024</v>
      </c>
      <c r="G431" s="2350"/>
      <c r="H431" s="2350"/>
      <c r="I431" s="2350"/>
      <c r="J431" s="2350"/>
      <c r="K431" s="2350"/>
      <c r="L431" s="2350"/>
      <c r="M431" s="2350"/>
      <c r="N431" s="2350"/>
      <c r="O431" s="2350"/>
      <c r="P431" s="2350"/>
      <c r="Q431" s="2350"/>
      <c r="R431" s="2350"/>
      <c r="S431" s="2350"/>
      <c r="T431" s="2350"/>
      <c r="U431" s="2350"/>
      <c r="V431" s="2350"/>
      <c r="W431" s="2350"/>
      <c r="X431" s="2350"/>
      <c r="Y431" s="2350"/>
      <c r="Z431" s="2350"/>
      <c r="AA431" s="2350"/>
      <c r="AB431" s="2350"/>
      <c r="AC431" s="2350"/>
      <c r="AD431" s="2350"/>
      <c r="AE431" s="235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51"/>
      <c r="G432" s="2351"/>
      <c r="H432" s="2351"/>
      <c r="I432" s="2351"/>
      <c r="J432" s="2351"/>
      <c r="K432" s="2351"/>
      <c r="L432" s="2351"/>
      <c r="M432" s="2351"/>
      <c r="N432" s="2351"/>
      <c r="O432" s="2351"/>
      <c r="P432" s="2351"/>
      <c r="Q432" s="2351"/>
      <c r="R432" s="2351"/>
      <c r="S432" s="2351"/>
      <c r="T432" s="2351"/>
      <c r="U432" s="2351"/>
      <c r="V432" s="2351"/>
      <c r="W432" s="2351"/>
      <c r="X432" s="2351"/>
      <c r="Y432" s="2351"/>
      <c r="Z432" s="2351"/>
      <c r="AA432" s="2351"/>
      <c r="AB432" s="2351"/>
      <c r="AC432" s="2351"/>
      <c r="AD432" s="2351"/>
      <c r="AE432" s="2351"/>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51"/>
      <c r="G433" s="2351"/>
      <c r="H433" s="2351"/>
      <c r="I433" s="2351"/>
      <c r="J433" s="2351"/>
      <c r="K433" s="2351"/>
      <c r="L433" s="2351"/>
      <c r="M433" s="2351"/>
      <c r="N433" s="2351"/>
      <c r="O433" s="2351"/>
      <c r="P433" s="2351"/>
      <c r="Q433" s="2351"/>
      <c r="R433" s="2351"/>
      <c r="S433" s="2351"/>
      <c r="T433" s="2351"/>
      <c r="U433" s="2351"/>
      <c r="V433" s="2351"/>
      <c r="W433" s="2351"/>
      <c r="X433" s="2351"/>
      <c r="Y433" s="2351"/>
      <c r="Z433" s="2351"/>
      <c r="AA433" s="2351"/>
      <c r="AB433" s="2351"/>
      <c r="AC433" s="2351"/>
      <c r="AD433" s="2351"/>
      <c r="AE433" s="2351"/>
      <c r="AF433" s="162"/>
      <c r="AG433" s="162"/>
      <c r="AH433" s="162"/>
      <c r="AI433" s="162"/>
      <c r="AJ433" s="162"/>
      <c r="AK433" s="162"/>
      <c r="AL433" s="1195"/>
      <c r="AM433" s="16"/>
      <c r="AN433" s="439"/>
      <c r="AO433" s="162"/>
      <c r="AP433" s="162"/>
    </row>
    <row r="434" spans="1:60" s="46" customFormat="1" ht="12.75" customHeight="1">
      <c r="A434" s="8"/>
      <c r="B434" s="118"/>
      <c r="C434" s="2353" t="s">
        <v>118</v>
      </c>
      <c r="D434" s="1666"/>
      <c r="E434" s="306"/>
      <c r="F434" s="1184" t="s">
        <v>2022</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7" t="s">
        <v>354</v>
      </c>
      <c r="AG434" s="2367"/>
      <c r="AH434" s="2367"/>
      <c r="AI434" s="2367"/>
      <c r="AJ434" s="2367"/>
      <c r="AK434" s="2367"/>
      <c r="AL434" s="2368"/>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731</v>
      </c>
      <c r="F437" s="2350" t="s">
        <v>2025</v>
      </c>
      <c r="G437" s="2350"/>
      <c r="H437" s="2350"/>
      <c r="I437" s="2350"/>
      <c r="J437" s="2350"/>
      <c r="K437" s="2350"/>
      <c r="L437" s="2350"/>
      <c r="M437" s="2350"/>
      <c r="N437" s="2350"/>
      <c r="O437" s="2350"/>
      <c r="P437" s="2350"/>
      <c r="Q437" s="2350"/>
      <c r="R437" s="2350"/>
      <c r="S437" s="2350"/>
      <c r="T437" s="2350"/>
      <c r="U437" s="2350"/>
      <c r="V437" s="2350"/>
      <c r="W437" s="2350"/>
      <c r="X437" s="2350"/>
      <c r="Y437" s="2350"/>
      <c r="Z437" s="2350"/>
      <c r="AA437" s="2350"/>
      <c r="AB437" s="2350"/>
      <c r="AC437" s="2350"/>
      <c r="AD437" s="2350"/>
      <c r="AE437" s="235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51"/>
      <c r="G438" s="2351"/>
      <c r="H438" s="2351"/>
      <c r="I438" s="2351"/>
      <c r="J438" s="2351"/>
      <c r="K438" s="2351"/>
      <c r="L438" s="2351"/>
      <c r="M438" s="2351"/>
      <c r="N438" s="2351"/>
      <c r="O438" s="2351"/>
      <c r="P438" s="2351"/>
      <c r="Q438" s="2351"/>
      <c r="R438" s="2351"/>
      <c r="S438" s="2351"/>
      <c r="T438" s="2351"/>
      <c r="U438" s="2351"/>
      <c r="V438" s="2351"/>
      <c r="W438" s="2351"/>
      <c r="X438" s="2351"/>
      <c r="Y438" s="2351"/>
      <c r="Z438" s="2351"/>
      <c r="AA438" s="2351"/>
      <c r="AB438" s="2351"/>
      <c r="AC438" s="2351"/>
      <c r="AD438" s="2351"/>
      <c r="AE438" s="235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51"/>
      <c r="G439" s="2351"/>
      <c r="H439" s="2351"/>
      <c r="I439" s="2351"/>
      <c r="J439" s="2351"/>
      <c r="K439" s="2351"/>
      <c r="L439" s="2351"/>
      <c r="M439" s="2351"/>
      <c r="N439" s="2351"/>
      <c r="O439" s="2351"/>
      <c r="P439" s="2351"/>
      <c r="Q439" s="2351"/>
      <c r="R439" s="2351"/>
      <c r="S439" s="2351"/>
      <c r="T439" s="2351"/>
      <c r="U439" s="2351"/>
      <c r="V439" s="2351"/>
      <c r="W439" s="2351"/>
      <c r="X439" s="2351"/>
      <c r="Y439" s="2351"/>
      <c r="Z439" s="2351"/>
      <c r="AA439" s="2351"/>
      <c r="AB439" s="2351"/>
      <c r="AC439" s="2351"/>
      <c r="AD439" s="2351"/>
      <c r="AE439" s="235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51"/>
      <c r="G440" s="2351"/>
      <c r="H440" s="2351"/>
      <c r="I440" s="2351"/>
      <c r="J440" s="2351"/>
      <c r="K440" s="2351"/>
      <c r="L440" s="2351"/>
      <c r="M440" s="2351"/>
      <c r="N440" s="2351"/>
      <c r="O440" s="2351"/>
      <c r="P440" s="2351"/>
      <c r="Q440" s="2351"/>
      <c r="R440" s="2351"/>
      <c r="S440" s="2351"/>
      <c r="T440" s="2351"/>
      <c r="U440" s="2351"/>
      <c r="V440" s="2351"/>
      <c r="W440" s="2351"/>
      <c r="X440" s="2351"/>
      <c r="Y440" s="2351"/>
      <c r="Z440" s="2351"/>
      <c r="AA440" s="2351"/>
      <c r="AB440" s="2351"/>
      <c r="AC440" s="2351"/>
      <c r="AD440" s="2351"/>
      <c r="AE440" s="235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51"/>
      <c r="G441" s="2351"/>
      <c r="H441" s="2351"/>
      <c r="I441" s="2351"/>
      <c r="J441" s="2351"/>
      <c r="K441" s="2351"/>
      <c r="L441" s="2351"/>
      <c r="M441" s="2351"/>
      <c r="N441" s="2351"/>
      <c r="O441" s="2351"/>
      <c r="P441" s="2351"/>
      <c r="Q441" s="2351"/>
      <c r="R441" s="2351"/>
      <c r="S441" s="2351"/>
      <c r="T441" s="2351"/>
      <c r="U441" s="2351"/>
      <c r="V441" s="2351"/>
      <c r="W441" s="2351"/>
      <c r="X441" s="2351"/>
      <c r="Y441" s="2351"/>
      <c r="Z441" s="2351"/>
      <c r="AA441" s="2351"/>
      <c r="AB441" s="2351"/>
      <c r="AC441" s="2351"/>
      <c r="AD441" s="2351"/>
      <c r="AE441" s="235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51"/>
      <c r="G442" s="2351"/>
      <c r="H442" s="2351"/>
      <c r="I442" s="2351"/>
      <c r="J442" s="2351"/>
      <c r="K442" s="2351"/>
      <c r="L442" s="2351"/>
      <c r="M442" s="2351"/>
      <c r="N442" s="2351"/>
      <c r="O442" s="2351"/>
      <c r="P442" s="2351"/>
      <c r="Q442" s="2351"/>
      <c r="R442" s="2351"/>
      <c r="S442" s="2351"/>
      <c r="T442" s="2351"/>
      <c r="U442" s="2351"/>
      <c r="V442" s="2351"/>
      <c r="W442" s="2351"/>
      <c r="X442" s="2351"/>
      <c r="Y442" s="2351"/>
      <c r="Z442" s="2351"/>
      <c r="AA442" s="2351"/>
      <c r="AB442" s="2351"/>
      <c r="AC442" s="2351"/>
      <c r="AD442" s="2351"/>
      <c r="AE442" s="2351"/>
      <c r="AF442" s="1316"/>
      <c r="AG442" s="1316"/>
      <c r="AH442" s="1316"/>
      <c r="AI442" s="1316"/>
      <c r="AJ442" s="1316"/>
      <c r="AK442" s="1316"/>
      <c r="AL442" s="1323"/>
      <c r="AM442" s="16"/>
      <c r="AN442" s="439"/>
    </row>
    <row r="443" spans="1:60" s="46" customFormat="1" ht="12.75" customHeight="1">
      <c r="A443" s="8"/>
      <c r="B443" s="118"/>
      <c r="C443" s="1324"/>
      <c r="D443" s="1317"/>
      <c r="E443" s="350"/>
      <c r="F443" s="2351"/>
      <c r="G443" s="2351"/>
      <c r="H443" s="2351"/>
      <c r="I443" s="2351"/>
      <c r="J443" s="2351"/>
      <c r="K443" s="2351"/>
      <c r="L443" s="2351"/>
      <c r="M443" s="2351"/>
      <c r="N443" s="2351"/>
      <c r="O443" s="2351"/>
      <c r="P443" s="2351"/>
      <c r="Q443" s="2351"/>
      <c r="R443" s="2351"/>
      <c r="S443" s="2351"/>
      <c r="T443" s="2351"/>
      <c r="U443" s="2351"/>
      <c r="V443" s="2351"/>
      <c r="W443" s="2351"/>
      <c r="X443" s="2351"/>
      <c r="Y443" s="2351"/>
      <c r="Z443" s="2351"/>
      <c r="AA443" s="2351"/>
      <c r="AB443" s="2351"/>
      <c r="AC443" s="2351"/>
      <c r="AD443" s="2351"/>
      <c r="AE443" s="2351"/>
      <c r="AF443" s="1316"/>
      <c r="AG443" s="1316"/>
      <c r="AH443" s="1316"/>
      <c r="AI443" s="1316"/>
      <c r="AJ443" s="1316"/>
      <c r="AK443" s="1316"/>
      <c r="AL443" s="1323"/>
      <c r="AM443" s="16"/>
      <c r="AN443" s="439"/>
    </row>
    <row r="444" spans="1:60" s="46" customFormat="1" ht="12.75" customHeight="1">
      <c r="A444" s="8"/>
      <c r="B444" s="118"/>
      <c r="C444" s="1324"/>
      <c r="D444" s="1317"/>
      <c r="E444" s="350"/>
      <c r="F444" s="2351"/>
      <c r="G444" s="2351"/>
      <c r="H444" s="2351"/>
      <c r="I444" s="2351"/>
      <c r="J444" s="2351"/>
      <c r="K444" s="2351"/>
      <c r="L444" s="2351"/>
      <c r="M444" s="2351"/>
      <c r="N444" s="2351"/>
      <c r="O444" s="2351"/>
      <c r="P444" s="2351"/>
      <c r="Q444" s="2351"/>
      <c r="R444" s="2351"/>
      <c r="S444" s="2351"/>
      <c r="T444" s="2351"/>
      <c r="U444" s="2351"/>
      <c r="V444" s="2351"/>
      <c r="W444" s="2351"/>
      <c r="X444" s="2351"/>
      <c r="Y444" s="2351"/>
      <c r="Z444" s="2351"/>
      <c r="AA444" s="2351"/>
      <c r="AB444" s="2351"/>
      <c r="AC444" s="2351"/>
      <c r="AD444" s="2351"/>
      <c r="AE444" s="2351"/>
      <c r="AF444" s="1316"/>
      <c r="AG444" s="1316"/>
      <c r="AH444" s="1316"/>
      <c r="AI444" s="1316"/>
      <c r="AJ444" s="1316"/>
      <c r="AK444" s="1316"/>
      <c r="AL444" s="1323"/>
      <c r="AM444" s="16"/>
      <c r="AN444" s="439"/>
    </row>
    <row r="445" spans="1:60" s="46" customFormat="1" ht="17.25" customHeight="1">
      <c r="A445" s="8"/>
      <c r="B445" s="118"/>
      <c r="C445" s="1324"/>
      <c r="D445" s="1317"/>
      <c r="E445" s="350"/>
      <c r="F445" s="2351"/>
      <c r="G445" s="2351"/>
      <c r="H445" s="2351"/>
      <c r="I445" s="2351"/>
      <c r="J445" s="2351"/>
      <c r="K445" s="2351"/>
      <c r="L445" s="2351"/>
      <c r="M445" s="2351"/>
      <c r="N445" s="2351"/>
      <c r="O445" s="2351"/>
      <c r="P445" s="2351"/>
      <c r="Q445" s="2351"/>
      <c r="R445" s="2351"/>
      <c r="S445" s="2351"/>
      <c r="T445" s="2351"/>
      <c r="U445" s="2351"/>
      <c r="V445" s="2351"/>
      <c r="W445" s="2351"/>
      <c r="X445" s="2351"/>
      <c r="Y445" s="2351"/>
      <c r="Z445" s="2351"/>
      <c r="AA445" s="2351"/>
      <c r="AB445" s="2351"/>
      <c r="AC445" s="2351"/>
      <c r="AD445" s="2351"/>
      <c r="AE445" s="2351"/>
      <c r="AF445" s="162"/>
      <c r="AG445" s="162"/>
      <c r="AH445" s="162"/>
      <c r="AI445" s="162"/>
      <c r="AJ445" s="162"/>
      <c r="AK445" s="162"/>
      <c r="AL445" s="1195"/>
      <c r="AM445" s="16"/>
      <c r="AN445" s="439"/>
    </row>
    <row r="446" spans="1:60" s="46" customFormat="1" ht="12.75" customHeight="1">
      <c r="A446" s="8"/>
      <c r="B446" s="65"/>
      <c r="C446" s="2353" t="s">
        <v>135</v>
      </c>
      <c r="D446" s="1666"/>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7" t="s">
        <v>354</v>
      </c>
      <c r="AG446" s="2367"/>
      <c r="AH446" s="2367"/>
      <c r="AI446" s="2367"/>
      <c r="AJ446" s="2367"/>
      <c r="AK446" s="2367"/>
      <c r="AL446" s="236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732</v>
      </c>
      <c r="F449" s="2350" t="s">
        <v>2028</v>
      </c>
      <c r="G449" s="2350"/>
      <c r="H449" s="2350"/>
      <c r="I449" s="2350"/>
      <c r="J449" s="2350"/>
      <c r="K449" s="2350"/>
      <c r="L449" s="2350"/>
      <c r="M449" s="2350"/>
      <c r="N449" s="2350"/>
      <c r="O449" s="2350"/>
      <c r="P449" s="2350"/>
      <c r="Q449" s="2350"/>
      <c r="R449" s="2350"/>
      <c r="S449" s="2350"/>
      <c r="T449" s="2350"/>
      <c r="U449" s="2350"/>
      <c r="V449" s="2350"/>
      <c r="W449" s="2350"/>
      <c r="X449" s="2350"/>
      <c r="Y449" s="2350"/>
      <c r="Z449" s="2350"/>
      <c r="AA449" s="2350"/>
      <c r="AB449" s="2350"/>
      <c r="AC449" s="2350"/>
      <c r="AD449" s="2350"/>
      <c r="AE449" s="2350"/>
      <c r="AF449" s="1187"/>
      <c r="AG449" s="1187"/>
      <c r="AH449" s="1187"/>
      <c r="AI449" s="1187"/>
      <c r="AJ449" s="1187"/>
      <c r="AK449" s="1187"/>
      <c r="AL449" s="1215"/>
      <c r="AM449" s="16"/>
      <c r="AN449" s="439"/>
    </row>
    <row r="450" spans="1:49" s="46" customFormat="1" ht="12.75" customHeight="1">
      <c r="A450" s="8"/>
      <c r="B450" s="118"/>
      <c r="C450" s="1324"/>
      <c r="D450" s="1317"/>
      <c r="E450" s="350"/>
      <c r="F450" s="2351"/>
      <c r="G450" s="2351"/>
      <c r="H450" s="2351"/>
      <c r="I450" s="2351"/>
      <c r="J450" s="2351"/>
      <c r="K450" s="2351"/>
      <c r="L450" s="2351"/>
      <c r="M450" s="2351"/>
      <c r="N450" s="2351"/>
      <c r="O450" s="2351"/>
      <c r="P450" s="2351"/>
      <c r="Q450" s="2351"/>
      <c r="R450" s="2351"/>
      <c r="S450" s="2351"/>
      <c r="T450" s="2351"/>
      <c r="U450" s="2351"/>
      <c r="V450" s="2351"/>
      <c r="W450" s="2351"/>
      <c r="X450" s="2351"/>
      <c r="Y450" s="2351"/>
      <c r="Z450" s="2351"/>
      <c r="AA450" s="2351"/>
      <c r="AB450" s="2351"/>
      <c r="AC450" s="2351"/>
      <c r="AD450" s="2351"/>
      <c r="AE450" s="2351"/>
      <c r="AF450" s="1390"/>
      <c r="AG450" s="1318"/>
      <c r="AH450" s="1318"/>
      <c r="AI450" s="1318"/>
      <c r="AJ450" s="1318"/>
      <c r="AK450" s="1318"/>
      <c r="AL450" s="1319"/>
      <c r="AM450" s="16"/>
      <c r="AN450" s="439"/>
    </row>
    <row r="451" spans="1:49" s="46" customFormat="1" ht="12.75" customHeight="1">
      <c r="A451" s="8"/>
      <c r="B451" s="118"/>
      <c r="C451" s="1324"/>
      <c r="D451" s="1317"/>
      <c r="E451" s="350"/>
      <c r="F451" s="2351"/>
      <c r="G451" s="2351"/>
      <c r="H451" s="2351"/>
      <c r="I451" s="2351"/>
      <c r="J451" s="2351"/>
      <c r="K451" s="2351"/>
      <c r="L451" s="2351"/>
      <c r="M451" s="2351"/>
      <c r="N451" s="2351"/>
      <c r="O451" s="2351"/>
      <c r="P451" s="2351"/>
      <c r="Q451" s="2351"/>
      <c r="R451" s="2351"/>
      <c r="S451" s="2351"/>
      <c r="T451" s="2351"/>
      <c r="U451" s="2351"/>
      <c r="V451" s="2351"/>
      <c r="W451" s="2351"/>
      <c r="X451" s="2351"/>
      <c r="Y451" s="2351"/>
      <c r="Z451" s="2351"/>
      <c r="AA451" s="2351"/>
      <c r="AB451" s="2351"/>
      <c r="AC451" s="2351"/>
      <c r="AD451" s="2351"/>
      <c r="AE451" s="2351"/>
      <c r="AF451" s="1390"/>
      <c r="AG451" s="1318"/>
      <c r="AH451" s="1318"/>
      <c r="AI451" s="1318"/>
      <c r="AJ451" s="1318"/>
      <c r="AK451" s="1318"/>
      <c r="AL451" s="1319"/>
      <c r="AM451" s="16"/>
      <c r="AN451" s="439"/>
    </row>
    <row r="452" spans="1:49" s="46" customFormat="1" ht="12.75" customHeight="1">
      <c r="A452" s="8"/>
      <c r="B452" s="118"/>
      <c r="C452" s="1324"/>
      <c r="D452" s="1317"/>
      <c r="E452" s="350"/>
      <c r="F452" s="2351"/>
      <c r="G452" s="2351"/>
      <c r="H452" s="2351"/>
      <c r="I452" s="2351"/>
      <c r="J452" s="2351"/>
      <c r="K452" s="2351"/>
      <c r="L452" s="2351"/>
      <c r="M452" s="2351"/>
      <c r="N452" s="2351"/>
      <c r="O452" s="2351"/>
      <c r="P452" s="2351"/>
      <c r="Q452" s="2351"/>
      <c r="R452" s="2351"/>
      <c r="S452" s="2351"/>
      <c r="T452" s="2351"/>
      <c r="U452" s="2351"/>
      <c r="V452" s="2351"/>
      <c r="W452" s="2351"/>
      <c r="X452" s="2351"/>
      <c r="Y452" s="2351"/>
      <c r="Z452" s="2351"/>
      <c r="AA452" s="2351"/>
      <c r="AB452" s="2351"/>
      <c r="AC452" s="2351"/>
      <c r="AD452" s="2351"/>
      <c r="AE452" s="2351"/>
      <c r="AF452" s="162"/>
      <c r="AG452" s="162"/>
      <c r="AH452" s="162"/>
      <c r="AI452" s="162"/>
      <c r="AJ452" s="162"/>
      <c r="AK452" s="162"/>
      <c r="AL452" s="1195"/>
      <c r="AM452" s="16"/>
      <c r="AN452" s="439"/>
    </row>
    <row r="453" spans="1:49" s="162" customFormat="1" ht="12.75" customHeight="1">
      <c r="A453" s="8"/>
      <c r="B453" s="118"/>
      <c r="C453" s="2353" t="s">
        <v>118</v>
      </c>
      <c r="D453" s="1666"/>
      <c r="E453" s="350"/>
      <c r="F453" s="1184" t="s">
        <v>2027</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7" t="s">
        <v>354</v>
      </c>
      <c r="AG453" s="2367"/>
      <c r="AH453" s="2367"/>
      <c r="AI453" s="2367"/>
      <c r="AJ453" s="2367"/>
      <c r="AK453" s="2367"/>
      <c r="AL453" s="236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2013</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61" t="s">
        <v>135</v>
      </c>
      <c r="D457" s="2362"/>
      <c r="E457" s="1188" t="s">
        <v>1069</v>
      </c>
      <c r="F457" s="2350" t="s">
        <v>1071</v>
      </c>
      <c r="G457" s="2350"/>
      <c r="H457" s="2350"/>
      <c r="I457" s="2350"/>
      <c r="J457" s="2350"/>
      <c r="K457" s="2350"/>
      <c r="L457" s="2350"/>
      <c r="M457" s="2350"/>
      <c r="N457" s="2350"/>
      <c r="O457" s="2350"/>
      <c r="P457" s="2350"/>
      <c r="Q457" s="2350"/>
      <c r="R457" s="2350"/>
      <c r="S457" s="2350"/>
      <c r="T457" s="2350"/>
      <c r="U457" s="2350"/>
      <c r="V457" s="2350"/>
      <c r="W457" s="2350"/>
      <c r="X457" s="2350"/>
      <c r="Y457" s="2350"/>
      <c r="Z457" s="2350"/>
      <c r="AA457" s="2350"/>
      <c r="AB457" s="2350"/>
      <c r="AC457" s="2350"/>
      <c r="AD457" s="2350"/>
      <c r="AE457" s="2350"/>
      <c r="AF457" s="2371" t="s">
        <v>354</v>
      </c>
      <c r="AG457" s="2371"/>
      <c r="AH457" s="2371"/>
      <c r="AI457" s="2371"/>
      <c r="AJ457" s="2371"/>
      <c r="AK457" s="2371"/>
      <c r="AL457" s="2372"/>
      <c r="AM457" s="16"/>
      <c r="AN457" s="1145"/>
      <c r="AO457" s="162"/>
      <c r="AP457" s="162"/>
      <c r="AQ457" s="249"/>
    </row>
    <row r="458" spans="1:49" s="137" customFormat="1" ht="12.75" customHeight="1">
      <c r="A458" s="8"/>
      <c r="B458" s="118"/>
      <c r="C458" s="1324"/>
      <c r="D458" s="1317"/>
      <c r="E458" s="350"/>
      <c r="F458" s="2351"/>
      <c r="G458" s="2351"/>
      <c r="H458" s="2351"/>
      <c r="I458" s="2351"/>
      <c r="J458" s="2351"/>
      <c r="K458" s="2351"/>
      <c r="L458" s="2351"/>
      <c r="M458" s="2351"/>
      <c r="N458" s="2351"/>
      <c r="O458" s="2351"/>
      <c r="P458" s="2351"/>
      <c r="Q458" s="2351"/>
      <c r="R458" s="2351"/>
      <c r="S458" s="2351"/>
      <c r="T458" s="2351"/>
      <c r="U458" s="2351"/>
      <c r="V458" s="2351"/>
      <c r="W458" s="2351"/>
      <c r="X458" s="2351"/>
      <c r="Y458" s="2351"/>
      <c r="Z458" s="2351"/>
      <c r="AA458" s="2351"/>
      <c r="AB458" s="2351"/>
      <c r="AC458" s="2351"/>
      <c r="AD458" s="2351"/>
      <c r="AE458" s="2351"/>
      <c r="AF458" s="1318"/>
      <c r="AG458" s="1318"/>
      <c r="AH458" s="1318"/>
      <c r="AI458" s="1318"/>
      <c r="AJ458" s="1318"/>
      <c r="AK458" s="1318"/>
      <c r="AL458" s="1319"/>
      <c r="AM458" s="16"/>
      <c r="AN458" s="1146"/>
      <c r="AO458" s="46" t="s">
        <v>135</v>
      </c>
      <c r="AP458" s="162">
        <v>0</v>
      </c>
      <c r="AQ458" s="249"/>
    </row>
    <row r="459" spans="1:49" s="46" customFormat="1" ht="17.649999999999999" customHeight="1">
      <c r="A459" s="8"/>
      <c r="B459" s="118"/>
      <c r="C459" s="1190"/>
      <c r="D459" s="1191"/>
      <c r="E459" s="1192"/>
      <c r="F459" s="2352"/>
      <c r="G459" s="2352"/>
      <c r="H459" s="2352"/>
      <c r="I459" s="2352"/>
      <c r="J459" s="2352"/>
      <c r="K459" s="2352"/>
      <c r="L459" s="2352"/>
      <c r="M459" s="2352"/>
      <c r="N459" s="2352"/>
      <c r="O459" s="2352"/>
      <c r="P459" s="2352"/>
      <c r="Q459" s="2352"/>
      <c r="R459" s="2352"/>
      <c r="S459" s="2352"/>
      <c r="T459" s="2352"/>
      <c r="U459" s="2352"/>
      <c r="V459" s="2352"/>
      <c r="W459" s="2352"/>
      <c r="X459" s="2352"/>
      <c r="Y459" s="2352"/>
      <c r="Z459" s="2352"/>
      <c r="AA459" s="2352"/>
      <c r="AB459" s="2352"/>
      <c r="AC459" s="2352"/>
      <c r="AD459" s="2352"/>
      <c r="AE459" s="2352"/>
      <c r="AF459" s="1321"/>
      <c r="AG459" s="1321"/>
      <c r="AH459" s="1321"/>
      <c r="AI459" s="1321"/>
      <c r="AJ459" s="1321"/>
      <c r="AK459" s="1321"/>
      <c r="AL459" s="1322"/>
      <c r="AM459" s="16"/>
      <c r="AN459" s="1147"/>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75" customHeight="1">
      <c r="A461" s="8"/>
      <c r="B461" s="65"/>
      <c r="C461" s="2361" t="s">
        <v>135</v>
      </c>
      <c r="D461" s="2362"/>
      <c r="E461" s="1188" t="s">
        <v>1070</v>
      </c>
      <c r="F461" s="2350" t="s">
        <v>2075</v>
      </c>
      <c r="G461" s="2350"/>
      <c r="H461" s="2350"/>
      <c r="I461" s="2350"/>
      <c r="J461" s="2350"/>
      <c r="K461" s="2350"/>
      <c r="L461" s="2350"/>
      <c r="M461" s="2350"/>
      <c r="N461" s="2350"/>
      <c r="O461" s="2350"/>
      <c r="P461" s="2350"/>
      <c r="Q461" s="2350"/>
      <c r="R461" s="2350"/>
      <c r="S461" s="2350"/>
      <c r="T461" s="2350"/>
      <c r="U461" s="2350"/>
      <c r="V461" s="2350"/>
      <c r="W461" s="2350"/>
      <c r="X461" s="2350"/>
      <c r="Y461" s="2350"/>
      <c r="Z461" s="2350"/>
      <c r="AA461" s="2350"/>
      <c r="AB461" s="2350"/>
      <c r="AC461" s="2350"/>
      <c r="AD461" s="2350"/>
      <c r="AE461" s="2350"/>
      <c r="AF461" s="2371" t="s">
        <v>354</v>
      </c>
      <c r="AG461" s="2371"/>
      <c r="AH461" s="2371"/>
      <c r="AI461" s="2371"/>
      <c r="AJ461" s="2371"/>
      <c r="AK461" s="2371"/>
      <c r="AL461" s="2372"/>
      <c r="AM461" s="16"/>
      <c r="AN461" s="1148"/>
      <c r="AO461" s="46" t="s">
        <v>1474</v>
      </c>
      <c r="AP461" s="46">
        <v>5</v>
      </c>
      <c r="AQ461" s="251"/>
    </row>
    <row r="462" spans="1:49" s="46" customFormat="1" ht="12.75" customHeight="1">
      <c r="A462" s="8"/>
      <c r="B462" s="65"/>
      <c r="C462" s="1194"/>
      <c r="D462" s="125"/>
      <c r="E462" s="306"/>
      <c r="F462" s="2351"/>
      <c r="G462" s="2351"/>
      <c r="H462" s="2351"/>
      <c r="I462" s="2351"/>
      <c r="J462" s="2351"/>
      <c r="K462" s="2351"/>
      <c r="L462" s="2351"/>
      <c r="M462" s="2351"/>
      <c r="N462" s="2351"/>
      <c r="O462" s="2351"/>
      <c r="P462" s="2351"/>
      <c r="Q462" s="2351"/>
      <c r="R462" s="2351"/>
      <c r="S462" s="2351"/>
      <c r="T462" s="2351"/>
      <c r="U462" s="2351"/>
      <c r="V462" s="2351"/>
      <c r="W462" s="2351"/>
      <c r="X462" s="2351"/>
      <c r="Y462" s="2351"/>
      <c r="Z462" s="2351"/>
      <c r="AA462" s="2351"/>
      <c r="AB462" s="2351"/>
      <c r="AC462" s="2351"/>
      <c r="AD462" s="2351"/>
      <c r="AE462" s="2351"/>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51"/>
      <c r="G463" s="2351"/>
      <c r="H463" s="2351"/>
      <c r="I463" s="2351"/>
      <c r="J463" s="2351"/>
      <c r="K463" s="2351"/>
      <c r="L463" s="2351"/>
      <c r="M463" s="2351"/>
      <c r="N463" s="2351"/>
      <c r="O463" s="2351"/>
      <c r="P463" s="2351"/>
      <c r="Q463" s="2351"/>
      <c r="R463" s="2351"/>
      <c r="S463" s="2351"/>
      <c r="T463" s="2351"/>
      <c r="U463" s="2351"/>
      <c r="V463" s="2351"/>
      <c r="W463" s="2351"/>
      <c r="X463" s="2351"/>
      <c r="Y463" s="2351"/>
      <c r="Z463" s="2351"/>
      <c r="AA463" s="2351"/>
      <c r="AB463" s="2351"/>
      <c r="AC463" s="2351"/>
      <c r="AD463" s="2351"/>
      <c r="AE463" s="2351"/>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52"/>
      <c r="G464" s="2352"/>
      <c r="H464" s="2352"/>
      <c r="I464" s="2352"/>
      <c r="J464" s="2352"/>
      <c r="K464" s="2352"/>
      <c r="L464" s="2352"/>
      <c r="M464" s="2352"/>
      <c r="N464" s="2352"/>
      <c r="O464" s="2352"/>
      <c r="P464" s="2352"/>
      <c r="Q464" s="2352"/>
      <c r="R464" s="2352"/>
      <c r="S464" s="2352"/>
      <c r="T464" s="2352"/>
      <c r="U464" s="2352"/>
      <c r="V464" s="2352"/>
      <c r="W464" s="2352"/>
      <c r="X464" s="2352"/>
      <c r="Y464" s="2352"/>
      <c r="Z464" s="2352"/>
      <c r="AA464" s="2352"/>
      <c r="AB464" s="2352"/>
      <c r="AC464" s="2352"/>
      <c r="AD464" s="2352"/>
      <c r="AE464" s="2352"/>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2"/>
      <c r="D466" s="1256"/>
      <c r="E466" s="1188" t="s">
        <v>1068</v>
      </c>
      <c r="F466" s="2369" t="s">
        <v>2076</v>
      </c>
      <c r="G466" s="2369"/>
      <c r="H466" s="2369"/>
      <c r="I466" s="2369"/>
      <c r="J466" s="2369"/>
      <c r="K466" s="2369"/>
      <c r="L466" s="2369"/>
      <c r="M466" s="2369"/>
      <c r="N466" s="2369"/>
      <c r="O466" s="2369"/>
      <c r="P466" s="2369"/>
      <c r="Q466" s="2369"/>
      <c r="R466" s="2369"/>
      <c r="S466" s="2369"/>
      <c r="T466" s="2369"/>
      <c r="U466" s="2369"/>
      <c r="V466" s="2369"/>
      <c r="W466" s="2369"/>
      <c r="X466" s="2369"/>
      <c r="Y466" s="2369"/>
      <c r="Z466" s="2369"/>
      <c r="AA466" s="2369"/>
      <c r="AB466" s="2369"/>
      <c r="AC466" s="2369"/>
      <c r="AD466" s="2369"/>
      <c r="AE466" s="2369"/>
      <c r="AF466" s="2369"/>
      <c r="AG466" s="1331"/>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70"/>
      <c r="G467" s="2370"/>
      <c r="H467" s="2370"/>
      <c r="I467" s="2370"/>
      <c r="J467" s="2370"/>
      <c r="K467" s="2370"/>
      <c r="L467" s="2370"/>
      <c r="M467" s="2370"/>
      <c r="N467" s="2370"/>
      <c r="O467" s="2370"/>
      <c r="P467" s="2370"/>
      <c r="Q467" s="2370"/>
      <c r="R467" s="2370"/>
      <c r="S467" s="2370"/>
      <c r="T467" s="2370"/>
      <c r="U467" s="2370"/>
      <c r="V467" s="2370"/>
      <c r="W467" s="2370"/>
      <c r="X467" s="2370"/>
      <c r="Y467" s="2370"/>
      <c r="Z467" s="2370"/>
      <c r="AA467" s="2370"/>
      <c r="AB467" s="2370"/>
      <c r="AC467" s="2370"/>
      <c r="AD467" s="2370"/>
      <c r="AE467" s="2370"/>
      <c r="AF467" s="2370"/>
      <c r="AG467" s="162"/>
      <c r="AH467" s="162"/>
      <c r="AI467" s="162"/>
      <c r="AJ467" s="162"/>
      <c r="AK467" s="162"/>
      <c r="AL467" s="1195"/>
      <c r="AM467" s="16"/>
      <c r="AN467" s="439"/>
      <c r="AS467" s="543"/>
      <c r="AW467" s="543" t="s">
        <v>1077</v>
      </c>
      <c r="BA467" s="543" t="s">
        <v>1078</v>
      </c>
    </row>
    <row r="468" spans="1:54" s="46" customFormat="1" ht="12.75" customHeight="1">
      <c r="A468" s="8"/>
      <c r="B468" s="65"/>
      <c r="C468" s="1198"/>
      <c r="D468" s="162"/>
      <c r="E468" s="162"/>
      <c r="F468" s="2370"/>
      <c r="G468" s="2370"/>
      <c r="H468" s="2370"/>
      <c r="I468" s="2370"/>
      <c r="J468" s="2370"/>
      <c r="K468" s="2370"/>
      <c r="L468" s="2370"/>
      <c r="M468" s="2370"/>
      <c r="N468" s="2370"/>
      <c r="O468" s="2370"/>
      <c r="P468" s="2370"/>
      <c r="Q468" s="2370"/>
      <c r="R468" s="2370"/>
      <c r="S468" s="2370"/>
      <c r="T468" s="2370"/>
      <c r="U468" s="2370"/>
      <c r="V468" s="2370"/>
      <c r="W468" s="2370"/>
      <c r="X468" s="2370"/>
      <c r="Y468" s="2370"/>
      <c r="Z468" s="2370"/>
      <c r="AA468" s="2370"/>
      <c r="AB468" s="2370"/>
      <c r="AC468" s="2370"/>
      <c r="AD468" s="2370"/>
      <c r="AE468" s="2370"/>
      <c r="AF468" s="2370"/>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70"/>
      <c r="G469" s="2370"/>
      <c r="H469" s="2370"/>
      <c r="I469" s="2370"/>
      <c r="J469" s="2370"/>
      <c r="K469" s="2370"/>
      <c r="L469" s="2370"/>
      <c r="M469" s="2370"/>
      <c r="N469" s="2370"/>
      <c r="O469" s="2370"/>
      <c r="P469" s="2370"/>
      <c r="Q469" s="2370"/>
      <c r="R469" s="2370"/>
      <c r="S469" s="2370"/>
      <c r="T469" s="2370"/>
      <c r="U469" s="2370"/>
      <c r="V469" s="2370"/>
      <c r="W469" s="2370"/>
      <c r="X469" s="2370"/>
      <c r="Y469" s="2370"/>
      <c r="Z469" s="2370"/>
      <c r="AA469" s="2370"/>
      <c r="AB469" s="2370"/>
      <c r="AC469" s="2370"/>
      <c r="AD469" s="2370"/>
      <c r="AE469" s="2370"/>
      <c r="AF469" s="2370"/>
      <c r="AG469" s="162"/>
      <c r="AH469" s="162"/>
      <c r="AI469" s="162"/>
      <c r="AJ469" s="162"/>
      <c r="AK469" s="162"/>
      <c r="AL469" s="1195"/>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53" t="s">
        <v>135</v>
      </c>
      <c r="D470" s="1666"/>
      <c r="E470" s="350"/>
      <c r="F470" s="1211" t="s">
        <v>2020</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51" t="s">
        <v>354</v>
      </c>
      <c r="AG470" s="1951"/>
      <c r="AH470" s="1951"/>
      <c r="AI470" s="1951"/>
      <c r="AJ470" s="1951"/>
      <c r="AK470" s="1951"/>
      <c r="AL470" s="2366"/>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326">
        <f>IF(AS359=0,AS357,AS359)</f>
        <v>11</v>
      </c>
      <c r="AL476" s="2327"/>
      <c r="AM476" s="232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9" t="s">
        <v>1390</v>
      </c>
      <c r="AF479" s="2399"/>
      <c r="AG479" s="2399"/>
      <c r="AH479" s="2399"/>
      <c r="AI479" s="2399"/>
      <c r="AJ479" s="2399"/>
      <c r="AK479" s="2399"/>
      <c r="AL479" s="1301"/>
      <c r="AM479" s="153"/>
      <c r="AN479" s="439"/>
      <c r="AO479" s="46" t="s">
        <v>1072</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03" t="s">
        <v>135</v>
      </c>
      <c r="D485" s="2304"/>
      <c r="E485" s="1254" t="s">
        <v>211</v>
      </c>
      <c r="F485" s="2333" t="s">
        <v>1074</v>
      </c>
      <c r="G485" s="2333"/>
      <c r="H485" s="2333"/>
      <c r="I485" s="2333"/>
      <c r="J485" s="2333"/>
      <c r="K485" s="2333"/>
      <c r="L485" s="2333"/>
      <c r="M485" s="2333"/>
      <c r="N485" s="2333"/>
      <c r="O485" s="2333"/>
      <c r="P485" s="2333"/>
      <c r="Q485" s="2333"/>
      <c r="R485" s="2333"/>
      <c r="S485" s="2333"/>
      <c r="T485" s="2333"/>
      <c r="U485" s="2333"/>
      <c r="V485" s="2333"/>
      <c r="W485" s="2333"/>
      <c r="X485" s="2333"/>
      <c r="Y485" s="2333"/>
      <c r="Z485" s="2333"/>
      <c r="AA485" s="2333"/>
      <c r="AB485" s="2333"/>
      <c r="AC485" s="2333"/>
      <c r="AD485" s="2333"/>
      <c r="AE485" s="2333"/>
      <c r="AF485" s="1187"/>
      <c r="AG485" s="1187"/>
      <c r="AH485" s="1187"/>
      <c r="AI485" s="1187"/>
      <c r="AJ485" s="1187"/>
      <c r="AK485" s="1215"/>
      <c r="AL485" s="162"/>
      <c r="AN485" s="439"/>
      <c r="AO485" s="46" t="s">
        <v>2188</v>
      </c>
      <c r="AP485" s="46">
        <v>5</v>
      </c>
      <c r="AS485" s="552"/>
      <c r="AT485" s="43"/>
      <c r="AW485" s="733"/>
      <c r="AX485" s="64"/>
    </row>
    <row r="486" spans="1:50" s="46" customFormat="1" ht="12.75" hidden="1" customHeight="1">
      <c r="A486" s="28"/>
      <c r="C486" s="1223"/>
      <c r="D486" s="162"/>
      <c r="E486" s="225"/>
      <c r="F486" s="2334"/>
      <c r="G486" s="2334"/>
      <c r="H486" s="2334"/>
      <c r="I486" s="2334"/>
      <c r="J486" s="2334"/>
      <c r="K486" s="2334"/>
      <c r="L486" s="2334"/>
      <c r="M486" s="2334"/>
      <c r="N486" s="2334"/>
      <c r="O486" s="2334"/>
      <c r="P486" s="2334"/>
      <c r="Q486" s="2334"/>
      <c r="R486" s="2334"/>
      <c r="S486" s="2334"/>
      <c r="T486" s="2334"/>
      <c r="U486" s="2334"/>
      <c r="V486" s="2334"/>
      <c r="W486" s="2334"/>
      <c r="X486" s="2334"/>
      <c r="Y486" s="2334"/>
      <c r="Z486" s="2334"/>
      <c r="AA486" s="2334"/>
      <c r="AB486" s="2334"/>
      <c r="AC486" s="2334"/>
      <c r="AD486" s="2334"/>
      <c r="AE486" s="2334"/>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1918" t="s">
        <v>135</v>
      </c>
      <c r="G487" s="1918"/>
      <c r="H487" s="1918"/>
      <c r="I487" s="1918"/>
      <c r="J487" s="1918"/>
      <c r="K487" s="1918"/>
      <c r="L487" s="1918"/>
      <c r="M487" s="1918"/>
      <c r="N487" s="1918"/>
      <c r="O487" s="1918"/>
      <c r="P487" s="1918"/>
      <c r="Q487" s="1918"/>
      <c r="R487" s="1918"/>
      <c r="S487" s="1918"/>
      <c r="T487" s="1918"/>
      <c r="U487" s="1918"/>
      <c r="V487" s="1918"/>
      <c r="W487" s="1918"/>
      <c r="X487" s="1918"/>
      <c r="Y487" s="1918"/>
      <c r="Z487" s="1918"/>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61" t="s">
        <v>118</v>
      </c>
      <c r="D489" s="2362"/>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05" t="s">
        <v>135</v>
      </c>
      <c r="W492" s="2305"/>
      <c r="X492" s="2305"/>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305" t="s">
        <v>135</v>
      </c>
      <c r="W494" s="2305"/>
      <c r="X494" s="2305"/>
      <c r="Y494" s="893"/>
      <c r="Z494" s="893"/>
      <c r="AA494" s="893"/>
      <c r="AB494" s="893"/>
      <c r="AC494" s="893"/>
      <c r="AD494" s="969"/>
      <c r="AE494" s="969"/>
      <c r="AF494" s="969"/>
      <c r="AG494" s="175">
        <f>IF(AND($C$489="Yes",$V$492="N/A", $V$499="N/A",$V$503="N/A",$V$505="N/A"),(VLOOKUP(V494,$AO$468:$AP$470,2,FALSE)),0)</f>
        <v>0</v>
      </c>
      <c r="AH494" s="1357" t="s">
        <v>1076</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75" hidden="1" customHeight="1">
      <c r="A498" s="28"/>
      <c r="B498" s="46"/>
      <c r="C498" s="1198"/>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05" t="s">
        <v>135</v>
      </c>
      <c r="W499" s="2305"/>
      <c r="X499" s="2305"/>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036"/>
      <c r="E502" s="2036"/>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05" t="s">
        <v>135</v>
      </c>
      <c r="W503" s="2305"/>
      <c r="X503" s="2305"/>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305" t="s">
        <v>135</v>
      </c>
      <c r="W505" s="2305"/>
      <c r="X505" s="2305"/>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64" t="s">
        <v>721</v>
      </c>
      <c r="AV506" s="2565"/>
      <c r="AW506" s="2565"/>
      <c r="AX506" s="2565"/>
      <c r="AY506" s="2565"/>
      <c r="AZ506" s="2565"/>
      <c r="BA506" s="2565"/>
      <c r="BB506" s="205"/>
      <c r="BC506" s="205"/>
      <c r="BE506" s="46"/>
      <c r="BF506" s="46"/>
      <c r="BG506" s="46"/>
      <c r="BH506" s="46"/>
      <c r="BI506" s="46"/>
      <c r="BJ506" s="2491" t="s">
        <v>35</v>
      </c>
      <c r="BK506" s="2492"/>
      <c r="BL506" s="2492"/>
      <c r="BM506" s="2492"/>
      <c r="BN506" s="2492"/>
      <c r="BO506" s="2492"/>
      <c r="BP506" s="249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64"/>
      <c r="AV507" s="2565"/>
      <c r="AW507" s="2565"/>
      <c r="AX507" s="2565"/>
      <c r="AY507" s="2565"/>
      <c r="AZ507" s="2565"/>
      <c r="BA507" s="2565"/>
      <c r="BB507" s="205"/>
      <c r="BC507" s="205"/>
      <c r="BE507" s="46"/>
      <c r="BF507" s="46"/>
      <c r="BG507" s="46"/>
      <c r="BH507" s="46"/>
      <c r="BI507" s="46"/>
      <c r="BJ507" s="2491"/>
      <c r="BK507" s="2492"/>
      <c r="BL507" s="2492"/>
      <c r="BM507" s="2492"/>
      <c r="BN507" s="2492"/>
      <c r="BO507" s="2492"/>
      <c r="BP507" s="2492"/>
      <c r="BQ507" s="205"/>
      <c r="BR507" s="46"/>
    </row>
    <row r="508" spans="1:147" s="16" customFormat="1" ht="12.75" hidden="1" customHeight="1">
      <c r="A508" s="195"/>
      <c r="B508" s="46"/>
      <c r="C508" s="2303" t="s">
        <v>135</v>
      </c>
      <c r="D508" s="2304"/>
      <c r="E508" s="1241" t="s">
        <v>211</v>
      </c>
      <c r="F508" s="2333" t="s">
        <v>1074</v>
      </c>
      <c r="G508" s="2333"/>
      <c r="H508" s="2333"/>
      <c r="I508" s="2333"/>
      <c r="J508" s="2333"/>
      <c r="K508" s="2333"/>
      <c r="L508" s="2333"/>
      <c r="M508" s="2333"/>
      <c r="N508" s="2333"/>
      <c r="O508" s="2333"/>
      <c r="P508" s="2333"/>
      <c r="Q508" s="2333"/>
      <c r="R508" s="2333"/>
      <c r="S508" s="2333"/>
      <c r="T508" s="2333"/>
      <c r="U508" s="2333"/>
      <c r="V508" s="2333"/>
      <c r="W508" s="2333"/>
      <c r="X508" s="2333"/>
      <c r="Y508" s="2333"/>
      <c r="Z508" s="2333"/>
      <c r="AA508" s="2333"/>
      <c r="AB508" s="2333"/>
      <c r="AC508" s="2333"/>
      <c r="AD508" s="2333"/>
      <c r="AE508" s="233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34"/>
      <c r="G509" s="2334"/>
      <c r="H509" s="2334"/>
      <c r="I509" s="2334"/>
      <c r="J509" s="2334"/>
      <c r="K509" s="2334"/>
      <c r="L509" s="2334"/>
      <c r="M509" s="2334"/>
      <c r="N509" s="2334"/>
      <c r="O509" s="2334"/>
      <c r="P509" s="2334"/>
      <c r="Q509" s="2334"/>
      <c r="R509" s="2334"/>
      <c r="S509" s="2334"/>
      <c r="T509" s="2334"/>
      <c r="U509" s="2334"/>
      <c r="V509" s="2334"/>
      <c r="W509" s="2334"/>
      <c r="X509" s="2334"/>
      <c r="Y509" s="2334"/>
      <c r="Z509" s="2334"/>
      <c r="AA509" s="2334"/>
      <c r="AB509" s="2334"/>
      <c r="AC509" s="2334"/>
      <c r="AD509" s="2334"/>
      <c r="AE509" s="2334"/>
      <c r="AF509" s="162"/>
      <c r="AG509" s="27"/>
      <c r="AH509" s="27"/>
      <c r="AI509" s="27"/>
      <c r="AJ509" s="27"/>
      <c r="AK509" s="1195"/>
      <c r="AL509" s="162"/>
      <c r="AM509" s="46"/>
      <c r="AN509" s="1135"/>
      <c r="AO509" s="132"/>
      <c r="AP509" s="2545" t="s">
        <v>1678</v>
      </c>
      <c r="AQ509" s="2546"/>
      <c r="AR509" s="2547"/>
      <c r="AS509" s="977">
        <v>80</v>
      </c>
      <c r="AT509" s="46">
        <v>0</v>
      </c>
      <c r="AU509" s="243">
        <v>10</v>
      </c>
      <c r="AV509" s="243">
        <v>25</v>
      </c>
      <c r="AW509" s="243">
        <v>37.5</v>
      </c>
      <c r="AX509" s="243">
        <v>35</v>
      </c>
      <c r="AY509" s="243">
        <v>37.5</v>
      </c>
      <c r="AZ509" s="243">
        <v>50</v>
      </c>
      <c r="BA509" s="243">
        <v>50</v>
      </c>
      <c r="BB509" s="65"/>
      <c r="BC509" s="65"/>
      <c r="BE509" s="2545" t="s">
        <v>1678</v>
      </c>
      <c r="BF509" s="2546"/>
      <c r="BG509" s="254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31" t="s">
        <v>135</v>
      </c>
      <c r="G510" s="2331"/>
      <c r="H510" s="2331"/>
      <c r="I510" s="2331"/>
      <c r="J510" s="2331"/>
      <c r="K510" s="2331"/>
      <c r="L510" s="2331"/>
      <c r="M510" s="2331"/>
      <c r="N510" s="2331"/>
      <c r="O510" s="2331"/>
      <c r="P510" s="2331"/>
      <c r="Q510" s="2331"/>
      <c r="R510" s="2331"/>
      <c r="S510" s="2331"/>
      <c r="T510" s="2331"/>
      <c r="U510" s="2331"/>
      <c r="V510" s="2331"/>
      <c r="W510" s="2331"/>
      <c r="X510" s="2331"/>
      <c r="Y510" s="2331"/>
      <c r="Z510" s="2331"/>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54"/>
      <c r="AQ510" s="2355"/>
      <c r="AR510" s="2356"/>
      <c r="AS510" s="977">
        <v>75</v>
      </c>
      <c r="AT510" s="46">
        <v>0</v>
      </c>
      <c r="AU510" s="243">
        <v>10</v>
      </c>
      <c r="AV510" s="243">
        <v>25</v>
      </c>
      <c r="AW510" s="243">
        <v>37.5</v>
      </c>
      <c r="AX510" s="243">
        <v>35</v>
      </c>
      <c r="AY510" s="243">
        <v>37.5</v>
      </c>
      <c r="AZ510" s="243">
        <v>50</v>
      </c>
      <c r="BA510" s="243">
        <v>50</v>
      </c>
      <c r="BB510" s="65"/>
      <c r="BC510" s="65"/>
      <c r="BE510" s="2354"/>
      <c r="BF510" s="2355"/>
      <c r="BG510" s="235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4"/>
      <c r="AQ511" s="2355"/>
      <c r="AR511" s="2356"/>
      <c r="AS511" s="977">
        <v>70</v>
      </c>
      <c r="AT511" s="46">
        <v>0</v>
      </c>
      <c r="AU511" s="243">
        <v>10</v>
      </c>
      <c r="AV511" s="243">
        <v>25</v>
      </c>
      <c r="AW511" s="243">
        <v>37.5</v>
      </c>
      <c r="AX511" s="243">
        <v>35</v>
      </c>
      <c r="AY511" s="243">
        <v>37.5</v>
      </c>
      <c r="AZ511" s="243">
        <v>50</v>
      </c>
      <c r="BA511" s="243">
        <v>50</v>
      </c>
      <c r="BB511" s="65"/>
      <c r="BC511" s="65"/>
      <c r="BE511" s="2354"/>
      <c r="BF511" s="2355"/>
      <c r="BG511" s="235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3" t="s">
        <v>135</v>
      </c>
      <c r="D512" s="2304"/>
      <c r="E512" s="1241" t="s">
        <v>335</v>
      </c>
      <c r="F512" s="2363" t="s">
        <v>1283</v>
      </c>
      <c r="G512" s="2363"/>
      <c r="H512" s="2363"/>
      <c r="I512" s="2363"/>
      <c r="J512" s="2363"/>
      <c r="K512" s="2363"/>
      <c r="L512" s="2363"/>
      <c r="M512" s="2363"/>
      <c r="N512" s="2363"/>
      <c r="O512" s="2363"/>
      <c r="P512" s="2363"/>
      <c r="Q512" s="2363"/>
      <c r="R512" s="2363"/>
      <c r="S512" s="2363"/>
      <c r="T512" s="2363"/>
      <c r="U512" s="2363"/>
      <c r="V512" s="2363"/>
      <c r="W512" s="2363"/>
      <c r="X512" s="2363"/>
      <c r="Y512" s="2363"/>
      <c r="Z512" s="2363"/>
      <c r="AA512" s="2363"/>
      <c r="AB512" s="2363"/>
      <c r="AC512" s="2363"/>
      <c r="AD512" s="2363"/>
      <c r="AE512" s="2363"/>
      <c r="AF512" s="1187"/>
      <c r="AG512" s="1231"/>
      <c r="AH512" s="1231"/>
      <c r="AI512" s="1231"/>
      <c r="AJ512" s="1231"/>
      <c r="AK512" s="1215"/>
      <c r="AL512" s="162"/>
      <c r="AM512" s="46"/>
      <c r="AN512" s="1135"/>
      <c r="AO512" s="132"/>
      <c r="AP512" s="2354"/>
      <c r="AQ512" s="2355"/>
      <c r="AR512" s="2356"/>
      <c r="AS512" s="977">
        <v>65</v>
      </c>
      <c r="AT512" s="46">
        <v>0</v>
      </c>
      <c r="AU512" s="243">
        <v>10</v>
      </c>
      <c r="AV512" s="243">
        <v>25</v>
      </c>
      <c r="AW512" s="243">
        <v>37.5</v>
      </c>
      <c r="AX512" s="243">
        <v>35</v>
      </c>
      <c r="AY512" s="243">
        <v>37.5</v>
      </c>
      <c r="AZ512" s="243">
        <v>50</v>
      </c>
      <c r="BA512" s="243">
        <v>50</v>
      </c>
      <c r="BB512" s="65"/>
      <c r="BC512" s="65"/>
      <c r="BE512" s="2354"/>
      <c r="BF512" s="2355"/>
      <c r="BG512" s="235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64"/>
      <c r="G513" s="2364"/>
      <c r="H513" s="2364"/>
      <c r="I513" s="2364"/>
      <c r="J513" s="2364"/>
      <c r="K513" s="2364"/>
      <c r="L513" s="2364"/>
      <c r="M513" s="2364"/>
      <c r="N513" s="2364"/>
      <c r="O513" s="2364"/>
      <c r="P513" s="2364"/>
      <c r="Q513" s="2364"/>
      <c r="R513" s="2364"/>
      <c r="S513" s="2364"/>
      <c r="T513" s="2364"/>
      <c r="U513" s="2364"/>
      <c r="V513" s="2364"/>
      <c r="W513" s="2364"/>
      <c r="X513" s="2364"/>
      <c r="Y513" s="2364"/>
      <c r="Z513" s="2364"/>
      <c r="AA513" s="2364"/>
      <c r="AB513" s="2364"/>
      <c r="AC513" s="2364"/>
      <c r="AD513" s="2364"/>
      <c r="AE513" s="2364"/>
      <c r="AF513" s="162"/>
      <c r="AG513" s="27"/>
      <c r="AH513" s="27"/>
      <c r="AI513" s="27"/>
      <c r="AJ513" s="27"/>
      <c r="AK513" s="1195"/>
      <c r="AL513" s="162"/>
      <c r="AM513" s="46"/>
      <c r="AN513" s="1135"/>
      <c r="AO513" s="132"/>
      <c r="AP513" s="2354"/>
      <c r="AQ513" s="2355"/>
      <c r="AR513" s="2356"/>
      <c r="AS513" s="977">
        <v>60</v>
      </c>
      <c r="AT513" s="46">
        <v>0</v>
      </c>
      <c r="AU513" s="243">
        <v>10</v>
      </c>
      <c r="AV513" s="243">
        <v>25</v>
      </c>
      <c r="AW513" s="243">
        <v>37.5</v>
      </c>
      <c r="AX513" s="243">
        <v>35</v>
      </c>
      <c r="AY513" s="243">
        <v>37.5</v>
      </c>
      <c r="AZ513" s="243">
        <v>50</v>
      </c>
      <c r="BA513" s="243">
        <v>50</v>
      </c>
      <c r="BB513" s="65"/>
      <c r="BC513" s="65"/>
      <c r="BE513" s="2354"/>
      <c r="BF513" s="2355"/>
      <c r="BG513" s="235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4"/>
      <c r="AQ514" s="2355"/>
      <c r="AR514" s="2356"/>
      <c r="AS514" s="977">
        <v>55</v>
      </c>
      <c r="AT514" s="46">
        <v>0</v>
      </c>
      <c r="AU514" s="243">
        <v>10</v>
      </c>
      <c r="AV514" s="243">
        <v>25</v>
      </c>
      <c r="AW514" s="243">
        <v>37.5</v>
      </c>
      <c r="AX514" s="243">
        <v>35</v>
      </c>
      <c r="AY514" s="243">
        <v>37.5</v>
      </c>
      <c r="AZ514" s="243">
        <v>50</v>
      </c>
      <c r="BA514" s="243">
        <v>50</v>
      </c>
      <c r="BE514" s="2354"/>
      <c r="BF514" s="2355"/>
      <c r="BG514" s="235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32" t="s">
        <v>135</v>
      </c>
      <c r="G515" s="2332"/>
      <c r="H515" s="233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54"/>
      <c r="AQ515" s="2355"/>
      <c r="AR515" s="2356"/>
      <c r="AS515" s="242">
        <v>50</v>
      </c>
      <c r="AT515" s="46">
        <v>0</v>
      </c>
      <c r="AU515" s="243">
        <v>10</v>
      </c>
      <c r="AV515" s="243">
        <v>25</v>
      </c>
      <c r="AW515" s="243">
        <v>37.5</v>
      </c>
      <c r="AX515" s="243">
        <v>35</v>
      </c>
      <c r="AY515" s="243">
        <v>37.5</v>
      </c>
      <c r="AZ515" s="243">
        <v>50</v>
      </c>
      <c r="BA515" s="243">
        <v>50</v>
      </c>
      <c r="BE515" s="2354"/>
      <c r="BF515" s="2355"/>
      <c r="BG515" s="235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4"/>
      <c r="AQ516" s="2355"/>
      <c r="AR516" s="2356"/>
      <c r="AS516" s="242">
        <v>45</v>
      </c>
      <c r="AT516" s="46">
        <v>0</v>
      </c>
      <c r="AU516" s="243">
        <v>10</v>
      </c>
      <c r="AV516" s="243">
        <v>22.5</v>
      </c>
      <c r="AW516" s="243">
        <v>33.799999999999997</v>
      </c>
      <c r="AX516" s="243">
        <v>35</v>
      </c>
      <c r="AY516" s="243">
        <v>37.5</v>
      </c>
      <c r="AZ516" s="243">
        <v>50</v>
      </c>
      <c r="BA516" s="243">
        <v>50</v>
      </c>
      <c r="BE516" s="2354"/>
      <c r="BF516" s="2355"/>
      <c r="BG516" s="235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03" t="s">
        <v>135</v>
      </c>
      <c r="D517" s="2304"/>
      <c r="E517" s="1241" t="s">
        <v>1393</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4"/>
      <c r="AQ517" s="2355"/>
      <c r="AR517" s="2356"/>
      <c r="AS517" s="242">
        <v>40</v>
      </c>
      <c r="AT517" s="46">
        <v>0</v>
      </c>
      <c r="AU517" s="243">
        <v>10</v>
      </c>
      <c r="AV517" s="243">
        <v>20</v>
      </c>
      <c r="AW517" s="243">
        <v>30</v>
      </c>
      <c r="AX517" s="243">
        <v>35</v>
      </c>
      <c r="AY517" s="243">
        <v>37.5</v>
      </c>
      <c r="AZ517" s="243">
        <v>50</v>
      </c>
      <c r="BA517" s="243">
        <v>50</v>
      </c>
      <c r="BE517" s="2354"/>
      <c r="BF517" s="2355"/>
      <c r="BG517" s="235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4"/>
      <c r="AQ518" s="2355"/>
      <c r="AR518" s="2356"/>
      <c r="AS518" s="242">
        <v>35</v>
      </c>
      <c r="AT518" s="46">
        <v>0</v>
      </c>
      <c r="AU518" s="243">
        <v>8.8000000000000007</v>
      </c>
      <c r="AV518" s="243">
        <v>17.5</v>
      </c>
      <c r="AW518" s="243">
        <v>26.3</v>
      </c>
      <c r="AX518" s="243">
        <v>35</v>
      </c>
      <c r="AY518" s="243">
        <v>37.5</v>
      </c>
      <c r="AZ518" s="243">
        <v>50</v>
      </c>
      <c r="BA518" s="243">
        <v>50</v>
      </c>
      <c r="BE518" s="2354"/>
      <c r="BF518" s="2355"/>
      <c r="BG518" s="235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1"/>
      <c r="D519" s="2036"/>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54"/>
      <c r="AQ519" s="2355"/>
      <c r="AR519" s="2356"/>
      <c r="AS519" s="242">
        <v>30</v>
      </c>
      <c r="AT519" s="46">
        <v>0</v>
      </c>
      <c r="AU519" s="243">
        <v>7.5</v>
      </c>
      <c r="AV519" s="243">
        <v>15</v>
      </c>
      <c r="AW519" s="243">
        <v>22.5</v>
      </c>
      <c r="AX519" s="243">
        <v>30</v>
      </c>
      <c r="AY519" s="243">
        <v>37.5</v>
      </c>
      <c r="AZ519" s="243">
        <v>45</v>
      </c>
      <c r="BA519" s="243">
        <v>50</v>
      </c>
      <c r="BE519" s="2354"/>
      <c r="BF519" s="2355"/>
      <c r="BG519" s="235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7" t="s">
        <v>135</v>
      </c>
      <c r="H520" s="2567"/>
      <c r="I520" s="2567"/>
      <c r="J520" s="2567"/>
      <c r="K520" s="2567"/>
      <c r="L520" s="2567"/>
      <c r="M520" s="2567"/>
      <c r="N520" s="2567"/>
      <c r="O520" s="2567"/>
      <c r="P520" s="2567"/>
      <c r="Q520" s="2567"/>
      <c r="R520" s="2567"/>
      <c r="S520" s="2567"/>
      <c r="T520" s="2567"/>
      <c r="U520" s="2567"/>
      <c r="V520" s="2567"/>
      <c r="W520" s="2567"/>
      <c r="X520" s="2567"/>
      <c r="Y520" s="2567"/>
      <c r="Z520" s="2567"/>
      <c r="AA520" s="2567"/>
      <c r="AB520" s="2567"/>
      <c r="AC520" s="2567"/>
      <c r="AD520" s="2567"/>
      <c r="AE520" s="2567"/>
      <c r="AF520" s="2567"/>
      <c r="AG520" s="162"/>
      <c r="AH520" s="162"/>
      <c r="AI520" s="162"/>
      <c r="AJ520" s="27"/>
      <c r="AK520" s="1195"/>
      <c r="AL520" s="162"/>
      <c r="AM520" s="46"/>
      <c r="AN520" s="1135"/>
      <c r="AP520" s="2354"/>
      <c r="AQ520" s="2355"/>
      <c r="AR520" s="2356"/>
      <c r="AS520" s="242">
        <v>25</v>
      </c>
      <c r="AT520" s="46">
        <v>0</v>
      </c>
      <c r="AU520" s="243">
        <v>6.3</v>
      </c>
      <c r="AV520" s="243">
        <v>12.5</v>
      </c>
      <c r="AW520" s="243">
        <v>18.8</v>
      </c>
      <c r="AX520" s="243">
        <v>25</v>
      </c>
      <c r="AY520" s="243">
        <v>31.3</v>
      </c>
      <c r="AZ520" s="243">
        <v>37.5</v>
      </c>
      <c r="BA520" s="243">
        <v>50</v>
      </c>
      <c r="BE520" s="2354"/>
      <c r="BF520" s="2355"/>
      <c r="BG520" s="235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4"/>
      <c r="AQ521" s="2355"/>
      <c r="AR521" s="2356"/>
      <c r="AS521" s="242">
        <v>20</v>
      </c>
      <c r="AT521" s="46">
        <v>0</v>
      </c>
      <c r="AU521" s="243">
        <v>5</v>
      </c>
      <c r="AV521" s="243">
        <v>10</v>
      </c>
      <c r="AW521" s="243">
        <v>15</v>
      </c>
      <c r="AX521" s="243">
        <v>20</v>
      </c>
      <c r="AY521" s="243">
        <v>25</v>
      </c>
      <c r="AZ521" s="243">
        <v>30</v>
      </c>
      <c r="BA521" s="243">
        <v>40</v>
      </c>
      <c r="BE521" s="2354"/>
      <c r="BF521" s="2355"/>
      <c r="BG521" s="235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8" t="s">
        <v>135</v>
      </c>
      <c r="D522" s="256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54"/>
      <c r="AQ522" s="2355"/>
      <c r="AR522" s="2356"/>
      <c r="AS522" s="242">
        <v>15</v>
      </c>
      <c r="AT522" s="46">
        <v>0</v>
      </c>
      <c r="AU522" s="243">
        <v>3.8</v>
      </c>
      <c r="AV522" s="243">
        <v>7.5</v>
      </c>
      <c r="AW522" s="243">
        <v>11.3</v>
      </c>
      <c r="AX522" s="243">
        <v>15</v>
      </c>
      <c r="AY522" s="243">
        <v>18.8</v>
      </c>
      <c r="AZ522" s="243">
        <v>22.5</v>
      </c>
      <c r="BA522" s="243">
        <v>30</v>
      </c>
      <c r="BE522" s="2354"/>
      <c r="BF522" s="2355"/>
      <c r="BG522" s="235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57"/>
      <c r="AQ523" s="2358"/>
      <c r="AR523" s="2359"/>
      <c r="AS523" s="242">
        <v>10</v>
      </c>
      <c r="AT523" s="46">
        <v>0</v>
      </c>
      <c r="AU523" s="243">
        <v>2.5</v>
      </c>
      <c r="AV523" s="243">
        <v>5</v>
      </c>
      <c r="AW523" s="243">
        <v>7.5</v>
      </c>
      <c r="AX523" s="243">
        <v>10</v>
      </c>
      <c r="AY523" s="243">
        <v>12.5</v>
      </c>
      <c r="AZ523" s="243">
        <v>15</v>
      </c>
      <c r="BA523" s="243">
        <v>20</v>
      </c>
      <c r="BE523" s="2357"/>
      <c r="BF523" s="2358"/>
      <c r="BG523" s="235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68" t="s">
        <v>135</v>
      </c>
      <c r="D526" s="2569"/>
      <c r="E526" s="162"/>
      <c r="F526" s="793" t="s">
        <v>962</v>
      </c>
      <c r="G526" s="2342" t="s">
        <v>1085</v>
      </c>
      <c r="H526" s="2342"/>
      <c r="I526" s="2342"/>
      <c r="J526" s="2342"/>
      <c r="K526" s="2342"/>
      <c r="L526" s="2342"/>
      <c r="M526" s="2342"/>
      <c r="N526" s="2342"/>
      <c r="O526" s="2342"/>
      <c r="P526" s="2342"/>
      <c r="Q526" s="2342"/>
      <c r="R526" s="2342"/>
      <c r="S526" s="2342"/>
      <c r="T526" s="2342"/>
      <c r="U526" s="2342"/>
      <c r="V526" s="2342"/>
      <c r="W526" s="2342"/>
      <c r="X526" s="2342"/>
      <c r="Y526" s="2342"/>
      <c r="Z526" s="2342"/>
      <c r="AA526" s="2342"/>
      <c r="AB526" s="2342"/>
      <c r="AC526" s="2342"/>
      <c r="AD526" s="2342"/>
      <c r="AE526" s="2342"/>
      <c r="AF526" s="2342"/>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561">
        <f>BJ530</f>
        <v>90</v>
      </c>
      <c r="BE526" s="2561"/>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50"/>
      <c r="D527" s="1243"/>
      <c r="E527" s="1225"/>
      <c r="F527" s="1251"/>
      <c r="G527" s="2570"/>
      <c r="H527" s="2570"/>
      <c r="I527" s="2570"/>
      <c r="J527" s="2570"/>
      <c r="K527" s="2570"/>
      <c r="L527" s="2570"/>
      <c r="M527" s="2570"/>
      <c r="N527" s="2570"/>
      <c r="O527" s="2570"/>
      <c r="P527" s="2570"/>
      <c r="Q527" s="2570"/>
      <c r="R527" s="2570"/>
      <c r="S527" s="2570"/>
      <c r="T527" s="2570"/>
      <c r="U527" s="2570"/>
      <c r="V527" s="2570"/>
      <c r="W527" s="2570"/>
      <c r="X527" s="2570"/>
      <c r="Y527" s="2570"/>
      <c r="Z527" s="2570"/>
      <c r="AA527" s="2570"/>
      <c r="AB527" s="2570"/>
      <c r="AC527" s="2570"/>
      <c r="AD527" s="2570"/>
      <c r="AE527" s="2570"/>
      <c r="AF527" s="257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561">
        <f>SUM(E583:J591)</f>
        <v>90</v>
      </c>
      <c r="BE527" s="2561"/>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53">
        <v>0</v>
      </c>
      <c r="BK528" s="255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2078</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53">
        <f>Application!AG431</f>
        <v>0</v>
      </c>
      <c r="BK529" s="2554"/>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53" t="s">
        <v>135</v>
      </c>
      <c r="D530" s="1666"/>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53">
        <f>Application!AG433</f>
        <v>90</v>
      </c>
      <c r="BK530" s="2554"/>
      <c r="BM530" s="2412"/>
      <c r="BN530" s="2413"/>
      <c r="BO530" s="2412"/>
      <c r="BP530" s="2413"/>
      <c r="BQ530" s="2426"/>
      <c r="BR530" s="2427"/>
      <c r="BS530" s="2426"/>
      <c r="BT530" s="2427"/>
      <c r="BU530" s="2412">
        <f>IF(T610&gt;0,1,0)</f>
        <v>0</v>
      </c>
      <c r="BV530" s="2413"/>
      <c r="BW530" s="2412">
        <f>IF(Y610&gt;=0.1,1,0)</f>
        <v>0</v>
      </c>
      <c r="BX530" s="2413"/>
      <c r="BY530" s="2426"/>
      <c r="BZ530" s="2427"/>
      <c r="CA530" s="2426"/>
      <c r="CB530" s="2427"/>
      <c r="CC530" s="2412"/>
      <c r="CD530" s="2413"/>
      <c r="CE530" s="2412"/>
      <c r="CF530" s="2413"/>
      <c r="CG530" s="16"/>
      <c r="CH530" s="16"/>
      <c r="CI530" s="16"/>
      <c r="CJ530" s="16"/>
    </row>
    <row r="531" spans="1:101" s="46" customFormat="1" ht="12.75" hidden="1" customHeight="1">
      <c r="A531" s="28"/>
      <c r="C531" s="1249"/>
      <c r="D531" s="153"/>
      <c r="E531" s="225"/>
      <c r="F531" s="2029" t="s">
        <v>135</v>
      </c>
      <c r="G531" s="2029"/>
      <c r="H531" s="2029"/>
      <c r="I531" s="2029"/>
      <c r="J531" s="2029"/>
      <c r="K531" s="2029"/>
      <c r="L531" s="2029"/>
      <c r="M531" s="2029"/>
      <c r="N531" s="2029"/>
      <c r="O531" s="2029"/>
      <c r="P531" s="2029"/>
      <c r="Q531" s="2029"/>
      <c r="R531" s="2029"/>
      <c r="S531" s="2029"/>
      <c r="T531" s="2029"/>
      <c r="U531" s="2029"/>
      <c r="V531" s="2029"/>
      <c r="W531" s="2029"/>
      <c r="X531" s="2029"/>
      <c r="Y531" s="2029"/>
      <c r="Z531" s="2029"/>
      <c r="AA531" s="2029"/>
      <c r="AB531" s="2029"/>
      <c r="AC531" s="2029"/>
      <c r="AD531" s="2029"/>
      <c r="AE531" s="2029"/>
      <c r="AF531" s="2029"/>
      <c r="AG531" s="27"/>
      <c r="AH531" s="27"/>
      <c r="AI531" s="27"/>
      <c r="AJ531" s="27"/>
      <c r="AK531" s="1195"/>
      <c r="AL531" s="162"/>
      <c r="AN531" s="439"/>
      <c r="BM531" s="2412"/>
      <c r="BN531" s="2413"/>
      <c r="BO531" s="2412"/>
      <c r="BP531" s="2413"/>
      <c r="BQ531" s="2426"/>
      <c r="BR531" s="2427"/>
      <c r="BS531" s="2426"/>
      <c r="BT531" s="2427"/>
      <c r="BU531" s="2412"/>
      <c r="BV531" s="2413"/>
      <c r="BW531" s="2412"/>
      <c r="BX531" s="2413"/>
      <c r="BY531" s="2467">
        <f>IF(T611&gt;0,1,0)</f>
        <v>1</v>
      </c>
      <c r="BZ531" s="2469"/>
      <c r="CA531" s="2467">
        <f>IF(Y611&gt;=0.1,1,0)</f>
        <v>1</v>
      </c>
      <c r="CB531" s="2469"/>
      <c r="CC531" s="2412"/>
      <c r="CD531" s="2413"/>
      <c r="CE531" s="2412"/>
      <c r="CF531" s="2413"/>
      <c r="CG531" s="16"/>
      <c r="CH531" s="16"/>
      <c r="CI531" s="16"/>
      <c r="CJ531" s="16"/>
      <c r="CW531" s="16"/>
    </row>
    <row r="532" spans="1:101" s="46" customFormat="1" ht="12.75" hidden="1" customHeight="1">
      <c r="A532" s="28"/>
      <c r="C532" s="1250"/>
      <c r="D532" s="1205"/>
      <c r="E532" s="1225"/>
      <c r="F532" s="2360"/>
      <c r="G532" s="2360"/>
      <c r="H532" s="2360"/>
      <c r="I532" s="2360"/>
      <c r="J532" s="2360"/>
      <c r="K532" s="2360"/>
      <c r="L532" s="2360"/>
      <c r="M532" s="2360"/>
      <c r="N532" s="2360"/>
      <c r="O532" s="2360"/>
      <c r="P532" s="2360"/>
      <c r="Q532" s="2360"/>
      <c r="R532" s="2360"/>
      <c r="S532" s="2360"/>
      <c r="T532" s="2360"/>
      <c r="U532" s="2360"/>
      <c r="V532" s="2360"/>
      <c r="W532" s="2360"/>
      <c r="X532" s="2360"/>
      <c r="Y532" s="2360"/>
      <c r="Z532" s="2360"/>
      <c r="AA532" s="2360"/>
      <c r="AB532" s="2360"/>
      <c r="AC532" s="2360"/>
      <c r="AD532" s="2360"/>
      <c r="AE532" s="2360"/>
      <c r="AF532" s="2360"/>
      <c r="AG532" s="1227"/>
      <c r="AH532" s="1227"/>
      <c r="AI532" s="1227"/>
      <c r="AJ532" s="1227"/>
      <c r="AK532" s="1206"/>
      <c r="AL532" s="162"/>
      <c r="AN532" s="439"/>
      <c r="BM532" s="2412"/>
      <c r="BN532" s="2413"/>
      <c r="BO532" s="2412"/>
      <c r="BP532" s="2413"/>
      <c r="BQ532" s="2426"/>
      <c r="BR532" s="2427"/>
      <c r="BS532" s="2426"/>
      <c r="BT532" s="2427"/>
      <c r="BU532" s="2412"/>
      <c r="BV532" s="2413"/>
      <c r="BW532" s="2412"/>
      <c r="BX532" s="2413"/>
      <c r="BY532" s="2426"/>
      <c r="BZ532" s="2427"/>
      <c r="CA532" s="2426"/>
      <c r="CB532" s="2427"/>
      <c r="CC532" s="2412">
        <f>IF(T612&gt;0,1,0)</f>
        <v>1</v>
      </c>
      <c r="CD532" s="2413"/>
      <c r="CE532" s="2412">
        <f>IF(Y612&gt;=0.1,1,0)</f>
        <v>1</v>
      </c>
      <c r="CF532" s="241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2">
        <f>SUM(BM528:BN532)</f>
        <v>0</v>
      </c>
      <c r="BN533" s="2413"/>
      <c r="BO533" s="2412">
        <f>SUM(BO528:BP532)</f>
        <v>0</v>
      </c>
      <c r="BP533" s="2413"/>
      <c r="BQ533" s="2412">
        <f>SUM(BQ528:BR532)</f>
        <v>0</v>
      </c>
      <c r="BR533" s="2413"/>
      <c r="BS533" s="2412">
        <f>SUM(BS528:BT532)</f>
        <v>0</v>
      </c>
      <c r="BT533" s="2413"/>
      <c r="BU533" s="2412">
        <f>SUM(BU528:BV532)</f>
        <v>0</v>
      </c>
      <c r="BV533" s="2413"/>
      <c r="BW533" s="2412">
        <f>SUM(BW528:BX532)</f>
        <v>0</v>
      </c>
      <c r="BX533" s="2413"/>
      <c r="BY533" s="2412">
        <f>SUM(BY528:BZ532)</f>
        <v>1</v>
      </c>
      <c r="BZ533" s="2413"/>
      <c r="CA533" s="2412">
        <f>SUM(CA528:CB532)</f>
        <v>1</v>
      </c>
      <c r="CB533" s="2413"/>
      <c r="CC533" s="2412">
        <f>SUM(CC528:CD532)</f>
        <v>1</v>
      </c>
      <c r="CD533" s="2413"/>
      <c r="CE533" s="2412">
        <f>SUM(CE528:CF532)</f>
        <v>1</v>
      </c>
      <c r="CF533" s="2413"/>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8" t="s">
        <v>503</v>
      </c>
      <c r="AQ534" s="2559"/>
      <c r="AR534" s="2559"/>
      <c r="AS534" s="2559"/>
      <c r="AT534" s="2560"/>
      <c r="AU534" s="2558" t="s">
        <v>504</v>
      </c>
      <c r="AV534" s="2559"/>
      <c r="AW534" s="2559"/>
      <c r="AX534" s="2559"/>
      <c r="AY534" s="2560"/>
      <c r="BM534" s="2426">
        <f>SUM(BM533:BP533)</f>
        <v>0</v>
      </c>
      <c r="BN534" s="2439"/>
      <c r="BO534" s="2439"/>
      <c r="BP534" s="2427"/>
      <c r="BQ534" s="2426">
        <f>SUM(BQ533:BT533)</f>
        <v>0</v>
      </c>
      <c r="BR534" s="2439"/>
      <c r="BS534" s="2439"/>
      <c r="BT534" s="2427"/>
      <c r="BU534" s="2426">
        <f>SUM(BU533:BX533)</f>
        <v>0</v>
      </c>
      <c r="BV534" s="2439"/>
      <c r="BW534" s="2439"/>
      <c r="BX534" s="2427"/>
      <c r="BY534" s="2426">
        <f>SUM(BY533:CB533)</f>
        <v>2</v>
      </c>
      <c r="BZ534" s="2439"/>
      <c r="CA534" s="2439"/>
      <c r="CB534" s="2427"/>
      <c r="CC534" s="2426">
        <f>SUM(CC533:CF533)</f>
        <v>2</v>
      </c>
      <c r="CD534" s="2439"/>
      <c r="CE534" s="2439"/>
      <c r="CF534" s="2427"/>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5">
        <f>RANK(T608,$T$608:$X$612,0)+COUNTIF($T$608:$X$612,T608)-1</f>
        <v>5</v>
      </c>
      <c r="AQ535" s="2556"/>
      <c r="AR535" s="2556"/>
      <c r="AS535" s="2556"/>
      <c r="AT535" s="2557"/>
      <c r="AU535" s="2555">
        <f>RANK(Y608,$Y$608:$AC$612,0)+COUNTIF($Y$608:$AC$612,Y608)-1</f>
        <v>5</v>
      </c>
      <c r="AV535" s="2556"/>
      <c r="AW535" s="2556"/>
      <c r="AX535" s="2556"/>
      <c r="AY535" s="2557"/>
      <c r="BM535" s="2426"/>
      <c r="BN535" s="2439"/>
      <c r="BO535" s="2439"/>
      <c r="BP535" s="2427"/>
      <c r="BQ535" s="2426">
        <f>IF(AND(BQ534=2,BM534=1),1,0)</f>
        <v>0</v>
      </c>
      <c r="BR535" s="2439"/>
      <c r="BS535" s="2439"/>
      <c r="BT535" s="2427"/>
      <c r="BU535" s="2426">
        <f>IF(AND(BU534=2,BQ534=1),1,0)</f>
        <v>0</v>
      </c>
      <c r="BV535" s="2439"/>
      <c r="BW535" s="2439"/>
      <c r="BX535" s="2427"/>
      <c r="BY535" s="2426">
        <f>IF(AND(BY534=2,BU534=1),1,0)</f>
        <v>0</v>
      </c>
      <c r="BZ535" s="2439"/>
      <c r="CA535" s="2439"/>
      <c r="CB535" s="2427"/>
      <c r="CC535" s="2426">
        <f>IF(AND(CC534=2,BU534=1),1,0)</f>
        <v>0</v>
      </c>
      <c r="CD535" s="2439"/>
      <c r="CE535" s="2439"/>
      <c r="CF535" s="2427"/>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5">
        <f>RANK(T609,$T$608:$X$612,0)+COUNTIF($T$608:$X$612,T609)-1</f>
        <v>5</v>
      </c>
      <c r="AQ536" s="2556"/>
      <c r="AR536" s="2556"/>
      <c r="AS536" s="2556"/>
      <c r="AT536" s="2557"/>
      <c r="AU536" s="2555">
        <f>RANK(Y609,$Y$608:$AC$612,0)+COUNTIF($Y$608:$AC$612,Y609)-1</f>
        <v>5</v>
      </c>
      <c r="AV536" s="2556"/>
      <c r="AW536" s="2556"/>
      <c r="AX536" s="2556"/>
      <c r="AY536" s="2557"/>
      <c r="BM536" s="2426"/>
      <c r="BN536" s="2439"/>
      <c r="BO536" s="2439"/>
      <c r="BP536" s="2427"/>
      <c r="BQ536" s="2426"/>
      <c r="BR536" s="2439"/>
      <c r="BS536" s="2439"/>
      <c r="BT536" s="2427"/>
      <c r="BU536" s="2426">
        <f>IF(AND(BU534=2,BM534=1),1,0)</f>
        <v>0</v>
      </c>
      <c r="BV536" s="2439"/>
      <c r="BW536" s="2439"/>
      <c r="BX536" s="2427"/>
      <c r="BY536" s="2426">
        <f>IF(AND(BY534=2,BQ534=1),1,0)</f>
        <v>0</v>
      </c>
      <c r="BZ536" s="2439"/>
      <c r="CA536" s="2439"/>
      <c r="CB536" s="2427"/>
      <c r="CC536" s="2426">
        <f>IF(AND(CC535=2,BY535=1),1,0)</f>
        <v>0</v>
      </c>
      <c r="CD536" s="2439"/>
      <c r="CE536" s="2439"/>
      <c r="CF536" s="2427"/>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5">
        <f>RANK(T610,$T$608:$X$612,0)+COUNTIF($T$608:$X$612,T610)-1</f>
        <v>5</v>
      </c>
      <c r="AQ537" s="2556"/>
      <c r="AR537" s="2556"/>
      <c r="AS537" s="2556"/>
      <c r="AT537" s="2557"/>
      <c r="AU537" s="2555">
        <f>RANK(Y610,$Y$608:$AC$612,0)+COUNTIF($Y$608:$AC$612,Y610)-1</f>
        <v>5</v>
      </c>
      <c r="AV537" s="2556"/>
      <c r="AW537" s="2556"/>
      <c r="AX537" s="2556"/>
      <c r="AY537" s="2557"/>
      <c r="BM537" s="2426"/>
      <c r="BN537" s="2439"/>
      <c r="BO537" s="2439"/>
      <c r="BP537" s="2427"/>
      <c r="BQ537" s="2426"/>
      <c r="BR537" s="2439"/>
      <c r="BS537" s="2439"/>
      <c r="BT537" s="2427"/>
      <c r="BU537" s="2426"/>
      <c r="BV537" s="2439"/>
      <c r="BW537" s="2439"/>
      <c r="BX537" s="2427"/>
      <c r="BY537" s="2426">
        <f>IF(AND(BY534=2,BM534=1),1,0)</f>
        <v>0</v>
      </c>
      <c r="BZ537" s="2439"/>
      <c r="CA537" s="2439"/>
      <c r="CB537" s="2427"/>
      <c r="CC537" s="2426">
        <f>IF(AND(CC534=2,BQ534=1),1,0)</f>
        <v>0</v>
      </c>
      <c r="CD537" s="2439"/>
      <c r="CE537" s="2439"/>
      <c r="CF537" s="2427"/>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5">
        <f>RANK(T611,$T$608:$X$612,0)+COUNTIF($T$608:$X$612,T611)-1</f>
        <v>2</v>
      </c>
      <c r="AQ538" s="2556"/>
      <c r="AR538" s="2556"/>
      <c r="AS538" s="2556"/>
      <c r="AT538" s="2557"/>
      <c r="AU538" s="2555">
        <f>RANK(Y611,$Y$608:$AC$612,0)+COUNTIF($Y$608:$AC$612,Y611)-1</f>
        <v>2</v>
      </c>
      <c r="AV538" s="2556"/>
      <c r="AW538" s="2556"/>
      <c r="AX538" s="2556"/>
      <c r="AY538" s="2557"/>
      <c r="BM538" s="2426"/>
      <c r="BN538" s="2439"/>
      <c r="BO538" s="2439"/>
      <c r="BP538" s="2427"/>
      <c r="BQ538" s="2426"/>
      <c r="BR538" s="2439"/>
      <c r="BS538" s="2439"/>
      <c r="BT538" s="2427"/>
      <c r="BU538" s="2426"/>
      <c r="BV538" s="2439"/>
      <c r="BW538" s="2439"/>
      <c r="BX538" s="2427"/>
      <c r="BY538" s="2426"/>
      <c r="BZ538" s="2439"/>
      <c r="CA538" s="2439"/>
      <c r="CB538" s="2427"/>
      <c r="CC538" s="2426">
        <f>IF(AND(CC534=2,BM534=1),1,0)</f>
        <v>0</v>
      </c>
      <c r="CD538" s="2439"/>
      <c r="CE538" s="2439"/>
      <c r="CF538" s="2427"/>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5">
        <f>RANK(T612,$T$608:$X$612,0)+COUNTIF($T$608:$X$612,T612)-1</f>
        <v>1</v>
      </c>
      <c r="AQ539" s="2556"/>
      <c r="AR539" s="2556"/>
      <c r="AS539" s="2556"/>
      <c r="AT539" s="2557"/>
      <c r="AU539" s="2555">
        <f>RANK(Y612,$Y$608:$AC$612,0)+COUNTIF($Y$608:$AC$612,Y612)-1</f>
        <v>1</v>
      </c>
      <c r="AV539" s="2556"/>
      <c r="AW539" s="2556"/>
      <c r="AX539" s="2556"/>
      <c r="AY539" s="2557"/>
      <c r="BM539" s="2426">
        <f>SUM(BM535:BP538)</f>
        <v>0</v>
      </c>
      <c r="BN539" s="2439"/>
      <c r="BO539" s="2439"/>
      <c r="BP539" s="2427"/>
      <c r="BQ539" s="2426">
        <f>SUM(BQ535:BT538)</f>
        <v>0</v>
      </c>
      <c r="BR539" s="2439"/>
      <c r="BS539" s="2439"/>
      <c r="BT539" s="2427"/>
      <c r="BU539" s="2426">
        <f>SUM(BU535:BX538)</f>
        <v>0</v>
      </c>
      <c r="BV539" s="2439"/>
      <c r="BW539" s="2439"/>
      <c r="BX539" s="2427"/>
      <c r="BY539" s="2426">
        <f>SUM(BY535:CB538)</f>
        <v>0</v>
      </c>
      <c r="BZ539" s="2439"/>
      <c r="CA539" s="2439"/>
      <c r="CB539" s="2427"/>
      <c r="CC539" s="2426">
        <f>SUM(CC535:CF538)</f>
        <v>0</v>
      </c>
      <c r="CD539" s="2439"/>
      <c r="CE539" s="2439"/>
      <c r="CF539" s="2427"/>
      <c r="CG539" s="2426">
        <f>SUM(BM539:CF539)</f>
        <v>0</v>
      </c>
      <c r="CH539" s="2439"/>
      <c r="CI539" s="2439"/>
      <c r="CJ539" s="2427"/>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26">
        <f>SUM(AG486:AG531)</f>
        <v>0</v>
      </c>
      <c r="AL542" s="2327"/>
      <c r="AM542" s="2328"/>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12">
        <f>SUM(O608:S612)</f>
        <v>90</v>
      </c>
      <c r="AZ543" s="2413"/>
      <c r="CG543" s="35"/>
      <c r="CH543" s="2466" t="s">
        <v>846</v>
      </c>
      <c r="CI543" s="2008"/>
      <c r="CJ543" s="2008"/>
      <c r="CK543" s="200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12" t="str">
        <f>IF(AY543=BK570,"passed","failed")</f>
        <v>passed</v>
      </c>
      <c r="AT544" s="2420"/>
      <c r="AU544" s="2413"/>
      <c r="AV544" s="233"/>
      <c r="AW544" s="233"/>
      <c r="AX544" s="233"/>
      <c r="AY544" s="233"/>
      <c r="AZ544" s="234"/>
      <c r="CG544" s="35"/>
      <c r="CH544" s="2010"/>
      <c r="CI544" s="2011"/>
      <c r="CJ544" s="2011"/>
      <c r="CK544" s="2012"/>
    </row>
    <row r="545" spans="1:89" s="46" customFormat="1" ht="12.75"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7" t="s">
        <v>408</v>
      </c>
      <c r="AF545" s="2377"/>
      <c r="AG545" s="2377"/>
      <c r="AH545" s="2377"/>
      <c r="AI545" s="2377"/>
      <c r="AJ545" s="2377"/>
      <c r="AK545" s="2377"/>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2010"/>
      <c r="CI545" s="2011"/>
      <c r="CJ545" s="2011"/>
      <c r="CK545" s="2012"/>
    </row>
    <row r="546" spans="1:89" s="46" customFormat="1" ht="12.75"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9" t="s">
        <v>198</v>
      </c>
      <c r="AH546" s="2329"/>
      <c r="AI546" s="2329"/>
      <c r="AJ546" s="2329"/>
      <c r="AK546" s="26"/>
      <c r="AL546" s="1301"/>
      <c r="AM546" s="65"/>
      <c r="AN546" s="439"/>
      <c r="BE546" s="2426" t="s">
        <v>248</v>
      </c>
      <c r="BF546" s="2439"/>
      <c r="BG546" s="2439"/>
      <c r="BH546" s="2427"/>
      <c r="BI546" s="2426" t="s">
        <v>781</v>
      </c>
      <c r="BJ546" s="2439"/>
      <c r="BK546" s="2439"/>
      <c r="BL546" s="2427"/>
      <c r="BM546" s="2426" t="s">
        <v>782</v>
      </c>
      <c r="BN546" s="2439"/>
      <c r="BO546" s="2439"/>
      <c r="BP546" s="2427"/>
      <c r="BQ546" s="2426" t="s">
        <v>783</v>
      </c>
      <c r="BR546" s="2439"/>
      <c r="BS546" s="2439"/>
      <c r="BT546" s="2427"/>
      <c r="BU546" s="2426" t="s">
        <v>784</v>
      </c>
      <c r="BV546" s="2439"/>
      <c r="BW546" s="2439"/>
      <c r="BX546" s="2427"/>
      <c r="BY546" s="2426" t="s">
        <v>249</v>
      </c>
      <c r="BZ546" s="2439"/>
      <c r="CA546" s="2439"/>
      <c r="CB546" s="2427"/>
      <c r="CC546" s="16"/>
      <c r="CG546" s="16"/>
      <c r="CH546" s="2010"/>
      <c r="CI546" s="2011"/>
      <c r="CJ546" s="2011"/>
      <c r="CK546" s="2012"/>
    </row>
    <row r="547" spans="1:89" s="46" customFormat="1" ht="12.75" customHeight="1">
      <c r="A547" s="152"/>
      <c r="B547" s="2548" t="s">
        <v>1938</v>
      </c>
      <c r="C547" s="2548"/>
      <c r="D547" s="2548"/>
      <c r="E547" s="2548"/>
      <c r="F547" s="2548"/>
      <c r="G547" s="2548"/>
      <c r="H547" s="2548"/>
      <c r="I547" s="2548"/>
      <c r="J547" s="2548"/>
      <c r="K547" s="2548"/>
      <c r="L547" s="2548"/>
      <c r="M547" s="2548"/>
      <c r="N547" s="2548"/>
      <c r="O547" s="2548"/>
      <c r="P547" s="2548"/>
      <c r="Q547" s="2548"/>
      <c r="R547" s="2548"/>
      <c r="S547" s="2548"/>
      <c r="T547" s="2548"/>
      <c r="U547" s="2548"/>
      <c r="V547" s="2548"/>
      <c r="W547" s="2548"/>
      <c r="X547" s="2548"/>
      <c r="Y547" s="2548"/>
      <c r="Z547" s="2548"/>
      <c r="AA547" s="2548"/>
      <c r="AB547" s="2548"/>
      <c r="AC547" s="2548"/>
      <c r="AD547" s="2548"/>
      <c r="AE547" s="2548"/>
      <c r="AF547" s="2548"/>
      <c r="AG547" s="2548"/>
      <c r="AK547" s="65"/>
      <c r="AL547" s="65"/>
      <c r="AM547" s="153"/>
      <c r="AN547" s="439"/>
      <c r="AP547" s="690" t="s">
        <v>677</v>
      </c>
      <c r="AQ547" s="691"/>
      <c r="AR547" s="691"/>
      <c r="AS547" s="691"/>
      <c r="AT547" s="691"/>
      <c r="AU547" s="691"/>
      <c r="AV547" s="692"/>
      <c r="AW547" s="691"/>
      <c r="AX547" s="691"/>
      <c r="AY547" s="692"/>
      <c r="BE547" s="2412">
        <f>IF(CH548=1,0,1)</f>
        <v>0</v>
      </c>
      <c r="BF547" s="2420"/>
      <c r="BG547" s="2420"/>
      <c r="BH547" s="2413"/>
      <c r="BI547" s="2412"/>
      <c r="BJ547" s="2420"/>
      <c r="BK547" s="2420"/>
      <c r="BL547" s="2413"/>
      <c r="BM547" s="2412"/>
      <c r="BN547" s="2420"/>
      <c r="BO547" s="2420"/>
      <c r="BP547" s="2413"/>
      <c r="BQ547" s="2412"/>
      <c r="BR547" s="2420"/>
      <c r="BS547" s="2420"/>
      <c r="BT547" s="2413"/>
      <c r="BU547" s="2467"/>
      <c r="BV547" s="2468"/>
      <c r="BW547" s="2468"/>
      <c r="BX547" s="2469"/>
      <c r="BY547" s="2467"/>
      <c r="BZ547" s="2468"/>
      <c r="CA547" s="2468"/>
      <c r="CB547" s="2469"/>
      <c r="CC547" s="16"/>
      <c r="CG547" s="16"/>
      <c r="CH547" s="2013"/>
      <c r="CI547" s="2014"/>
      <c r="CJ547" s="2014"/>
      <c r="CK547" s="2015"/>
    </row>
    <row r="548" spans="1:89" s="46" customFormat="1" ht="12.75" customHeight="1">
      <c r="A548" s="29"/>
      <c r="B548" s="2548"/>
      <c r="C548" s="2548"/>
      <c r="D548" s="2548"/>
      <c r="E548" s="2548"/>
      <c r="F548" s="2548"/>
      <c r="G548" s="2548"/>
      <c r="H548" s="2548"/>
      <c r="I548" s="2548"/>
      <c r="J548" s="2548"/>
      <c r="K548" s="2548"/>
      <c r="L548" s="2548"/>
      <c r="M548" s="2548"/>
      <c r="N548" s="2548"/>
      <c r="O548" s="2548"/>
      <c r="P548" s="2548"/>
      <c r="Q548" s="2548"/>
      <c r="R548" s="2548"/>
      <c r="S548" s="2548"/>
      <c r="T548" s="2548"/>
      <c r="U548" s="2548"/>
      <c r="V548" s="2548"/>
      <c r="W548" s="2548"/>
      <c r="X548" s="2548"/>
      <c r="Y548" s="2548"/>
      <c r="Z548" s="2548"/>
      <c r="AA548" s="2548"/>
      <c r="AB548" s="2548"/>
      <c r="AC548" s="2548"/>
      <c r="AD548" s="2548"/>
      <c r="AE548" s="2548"/>
      <c r="AF548" s="2548"/>
      <c r="AG548" s="2548"/>
      <c r="AK548" s="246"/>
      <c r="AL548" s="246"/>
      <c r="AM548" s="246"/>
      <c r="AN548" s="439"/>
      <c r="AP548" s="693" t="s">
        <v>675</v>
      </c>
      <c r="AQ548" s="694"/>
      <c r="AR548" s="694"/>
      <c r="AS548" s="694"/>
      <c r="AT548" s="694"/>
      <c r="AU548" s="2456">
        <f>ROUNDUP(BK570*0.1,0)</f>
        <v>9</v>
      </c>
      <c r="AV548" s="2458"/>
      <c r="AW548" s="694"/>
      <c r="AX548" s="694">
        <f>AU548-AP550</f>
        <v>-37</v>
      </c>
      <c r="AY548" s="695"/>
      <c r="BE548" s="2412"/>
      <c r="BF548" s="2420"/>
      <c r="BG548" s="2420"/>
      <c r="BH548" s="2413"/>
      <c r="BI548" s="2412">
        <f>IF(AND(CH549=1,BE547=0),0,1)</f>
        <v>0</v>
      </c>
      <c r="BJ548" s="2420"/>
      <c r="BK548" s="2420"/>
      <c r="BL548" s="2413"/>
      <c r="BM548" s="2412"/>
      <c r="BN548" s="2420"/>
      <c r="BO548" s="2420"/>
      <c r="BP548" s="2413"/>
      <c r="BQ548" s="2412"/>
      <c r="BR548" s="2420"/>
      <c r="BS548" s="2420"/>
      <c r="BT548" s="2413"/>
      <c r="BU548" s="2467"/>
      <c r="BV548" s="2468"/>
      <c r="BW548" s="2468"/>
      <c r="BX548" s="2469"/>
      <c r="BY548" s="2467"/>
      <c r="BZ548" s="2468"/>
      <c r="CA548" s="2468"/>
      <c r="CB548" s="2469"/>
      <c r="CC548" s="16"/>
      <c r="CG548" s="16"/>
      <c r="CH548" s="2426">
        <f>IF(OR(Y608=0,Y608&gt;=0.1),1,0)</f>
        <v>1</v>
      </c>
      <c r="CI548" s="2439"/>
      <c r="CJ548" s="2439"/>
      <c r="CK548" s="2427"/>
    </row>
    <row r="549" spans="1:89" s="46" customFormat="1" ht="12.75" customHeight="1">
      <c r="A549" s="28"/>
      <c r="B549" s="2548"/>
      <c r="C549" s="2548"/>
      <c r="D549" s="2548"/>
      <c r="E549" s="2548"/>
      <c r="F549" s="2548"/>
      <c r="G549" s="2548"/>
      <c r="H549" s="2548"/>
      <c r="I549" s="2548"/>
      <c r="J549" s="2548"/>
      <c r="K549" s="2548"/>
      <c r="L549" s="2548"/>
      <c r="M549" s="2548"/>
      <c r="N549" s="2548"/>
      <c r="O549" s="2548"/>
      <c r="P549" s="2548"/>
      <c r="Q549" s="2548"/>
      <c r="R549" s="2548"/>
      <c r="S549" s="2548"/>
      <c r="T549" s="2548"/>
      <c r="U549" s="2548"/>
      <c r="V549" s="2548"/>
      <c r="W549" s="2548"/>
      <c r="X549" s="2548"/>
      <c r="Y549" s="2548"/>
      <c r="Z549" s="2548"/>
      <c r="AA549" s="2548"/>
      <c r="AB549" s="2548"/>
      <c r="AC549" s="2548"/>
      <c r="AD549" s="2548"/>
      <c r="AE549" s="2548"/>
      <c r="AF549" s="2548"/>
      <c r="AG549" s="2548"/>
      <c r="AH549" s="245"/>
      <c r="AI549" s="245"/>
      <c r="AJ549" s="245"/>
      <c r="AK549" s="246"/>
      <c r="AL549" s="246"/>
      <c r="AM549" s="246"/>
      <c r="AN549" s="439"/>
      <c r="AP549" s="693"/>
      <c r="AQ549" s="694"/>
      <c r="AR549" s="694"/>
      <c r="AS549" s="694"/>
      <c r="AT549" s="694"/>
      <c r="AU549" s="694"/>
      <c r="AV549" s="695"/>
      <c r="AW549" s="694"/>
      <c r="AX549" s="694"/>
      <c r="AY549" s="695"/>
      <c r="BE549" s="2412"/>
      <c r="BF549" s="2420"/>
      <c r="BG549" s="2420"/>
      <c r="BH549" s="2413"/>
      <c r="BI549" s="2412"/>
      <c r="BJ549" s="2420"/>
      <c r="BK549" s="2420"/>
      <c r="BL549" s="2413"/>
      <c r="BM549" s="2412">
        <f>IF(AND(AND(CH550=1,BI548=0,BE547=0)),0,1)</f>
        <v>0</v>
      </c>
      <c r="BN549" s="2420"/>
      <c r="BO549" s="2420"/>
      <c r="BP549" s="2413"/>
      <c r="BQ549" s="2412"/>
      <c r="BR549" s="2420"/>
      <c r="BS549" s="2420"/>
      <c r="BT549" s="2413"/>
      <c r="BU549" s="2467"/>
      <c r="BV549" s="2468"/>
      <c r="BW549" s="2468"/>
      <c r="BX549" s="2469"/>
      <c r="BY549" s="2467"/>
      <c r="BZ549" s="2468"/>
      <c r="CA549" s="2468"/>
      <c r="CB549" s="2469"/>
      <c r="CC549" s="16"/>
      <c r="CG549" s="16"/>
      <c r="CH549" s="2426">
        <f>IF(OR(Y609=0,Y609&gt;=0.1),1,0)</f>
        <v>1</v>
      </c>
      <c r="CI549" s="2439"/>
      <c r="CJ549" s="2439"/>
      <c r="CK549" s="2427"/>
    </row>
    <row r="550" spans="1:89" s="46" customFormat="1" ht="12.75" customHeight="1">
      <c r="A550" s="28"/>
      <c r="B550" s="2548"/>
      <c r="C550" s="2548"/>
      <c r="D550" s="2548"/>
      <c r="E550" s="2548"/>
      <c r="F550" s="2548"/>
      <c r="G550" s="2548"/>
      <c r="H550" s="2548"/>
      <c r="I550" s="2548"/>
      <c r="J550" s="2548"/>
      <c r="K550" s="2548"/>
      <c r="L550" s="2548"/>
      <c r="M550" s="2548"/>
      <c r="N550" s="2548"/>
      <c r="O550" s="2548"/>
      <c r="P550" s="2548"/>
      <c r="Q550" s="2548"/>
      <c r="R550" s="2548"/>
      <c r="S550" s="2548"/>
      <c r="T550" s="2548"/>
      <c r="U550" s="2548"/>
      <c r="V550" s="2548"/>
      <c r="W550" s="2548"/>
      <c r="X550" s="2548"/>
      <c r="Y550" s="2548"/>
      <c r="Z550" s="2548"/>
      <c r="AA550" s="2548"/>
      <c r="AB550" s="2548"/>
      <c r="AC550" s="2548"/>
      <c r="AD550" s="2548"/>
      <c r="AE550" s="2548"/>
      <c r="AF550" s="2548"/>
      <c r="AG550" s="2548"/>
      <c r="AH550" s="245"/>
      <c r="AI550" s="245"/>
      <c r="AJ550" s="245"/>
      <c r="AK550" s="246"/>
      <c r="AL550" s="246"/>
      <c r="AM550" s="246"/>
      <c r="AN550" s="439"/>
      <c r="AP550" s="2535">
        <f>SUM(T608:X612)</f>
        <v>46</v>
      </c>
      <c r="AQ550" s="2536"/>
      <c r="AR550" s="2536"/>
      <c r="AS550" s="2536"/>
      <c r="AT550" s="2537"/>
      <c r="AU550" s="694"/>
      <c r="AV550" s="695"/>
      <c r="AW550" s="694"/>
      <c r="AX550" s="694"/>
      <c r="AY550" s="695"/>
      <c r="BE550" s="2412"/>
      <c r="BF550" s="2420"/>
      <c r="BG550" s="2420"/>
      <c r="BH550" s="2413"/>
      <c r="BI550" s="2412"/>
      <c r="BJ550" s="2420"/>
      <c r="BK550" s="2420"/>
      <c r="BL550" s="2413"/>
      <c r="BM550" s="2412"/>
      <c r="BN550" s="2420"/>
      <c r="BO550" s="2420"/>
      <c r="BP550" s="2413"/>
      <c r="BQ550" s="2412">
        <f>IF(AND(AND(AND(CH551=1,BM549=0,BI548=0,BE547=0))),0,1)</f>
        <v>0</v>
      </c>
      <c r="BR550" s="2420"/>
      <c r="BS550" s="2420"/>
      <c r="BT550" s="2413"/>
      <c r="BU550" s="2467"/>
      <c r="BV550" s="2468"/>
      <c r="BW550" s="2468"/>
      <c r="BX550" s="2469"/>
      <c r="BY550" s="2467"/>
      <c r="BZ550" s="2468"/>
      <c r="CA550" s="2468"/>
      <c r="CB550" s="2469"/>
      <c r="CC550" s="16"/>
      <c r="CG550" s="16"/>
      <c r="CH550" s="2426">
        <f>IF(OR(Y610=0,Y610&gt;=0.1),1,0)</f>
        <v>1</v>
      </c>
      <c r="CI550" s="2439"/>
      <c r="CJ550" s="2439"/>
      <c r="CK550" s="2427"/>
    </row>
    <row r="551" spans="1:89" s="46" customFormat="1" ht="12.75" customHeight="1">
      <c r="A551" s="28"/>
      <c r="B551" s="2548"/>
      <c r="C551" s="2548"/>
      <c r="D551" s="2548"/>
      <c r="E551" s="2548"/>
      <c r="F551" s="2548"/>
      <c r="G551" s="2548"/>
      <c r="H551" s="2548"/>
      <c r="I551" s="2548"/>
      <c r="J551" s="2548"/>
      <c r="K551" s="2548"/>
      <c r="L551" s="2548"/>
      <c r="M551" s="2548"/>
      <c r="N551" s="2548"/>
      <c r="O551" s="2548"/>
      <c r="P551" s="2548"/>
      <c r="Q551" s="2548"/>
      <c r="R551" s="2548"/>
      <c r="S551" s="2548"/>
      <c r="T551" s="2548"/>
      <c r="U551" s="2548"/>
      <c r="V551" s="2548"/>
      <c r="W551" s="2548"/>
      <c r="X551" s="2548"/>
      <c r="Y551" s="2548"/>
      <c r="Z551" s="2548"/>
      <c r="AA551" s="2548"/>
      <c r="AB551" s="2548"/>
      <c r="AC551" s="2548"/>
      <c r="AD551" s="2548"/>
      <c r="AE551" s="2548"/>
      <c r="AF551" s="2548"/>
      <c r="AG551" s="2548"/>
      <c r="AH551" s="245"/>
      <c r="AI551" s="245"/>
      <c r="AJ551" s="245"/>
      <c r="AK551" s="246"/>
      <c r="AL551" s="246"/>
      <c r="AM551" s="246"/>
      <c r="AN551" s="439"/>
      <c r="AP551" s="696"/>
      <c r="AQ551" s="697"/>
      <c r="AR551" s="697"/>
      <c r="AS551" s="697"/>
      <c r="AT551" s="698" t="s">
        <v>670</v>
      </c>
      <c r="AU551" s="2456" t="str">
        <f>IF(AP550&gt;=AU548,"passed","failed")</f>
        <v>passed</v>
      </c>
      <c r="AV551" s="2457"/>
      <c r="AW551" s="2458"/>
      <c r="AX551" s="699"/>
      <c r="AY551" s="700"/>
      <c r="BE551" s="2412"/>
      <c r="BF551" s="2420"/>
      <c r="BG551" s="2420"/>
      <c r="BH551" s="2413"/>
      <c r="BI551" s="2412"/>
      <c r="BJ551" s="2420"/>
      <c r="BK551" s="2420"/>
      <c r="BL551" s="2413"/>
      <c r="BM551" s="2412"/>
      <c r="BN551" s="2420"/>
      <c r="BO551" s="2420"/>
      <c r="BP551" s="2413"/>
      <c r="BQ551" s="2412"/>
      <c r="BR551" s="2420"/>
      <c r="BS551" s="2420"/>
      <c r="BT551" s="2413"/>
      <c r="BU551" s="2412">
        <f>IF(AND(AND(AND(AND(CH552=1,BQ550=0,BM549=0,BI548=0,BE547=0)))),0,1)</f>
        <v>0</v>
      </c>
      <c r="BV551" s="2420"/>
      <c r="BW551" s="2420"/>
      <c r="BX551" s="2413"/>
      <c r="BY551" s="2467"/>
      <c r="BZ551" s="2468"/>
      <c r="CA551" s="2468"/>
      <c r="CB551" s="2469"/>
      <c r="CC551" s="16"/>
      <c r="CD551" s="16"/>
      <c r="CE551" s="16"/>
      <c r="CF551" s="16"/>
      <c r="CG551" s="16"/>
      <c r="CH551" s="2426">
        <f>IF(OR(Y611=0,Y611&gt;=0.1),1,0)</f>
        <v>1</v>
      </c>
      <c r="CI551" s="2439"/>
      <c r="CJ551" s="2439"/>
      <c r="CK551" s="2427"/>
    </row>
    <row r="552" spans="1:89" s="46" customFormat="1" ht="13.7" customHeight="1">
      <c r="A552" s="28"/>
      <c r="B552" s="2548"/>
      <c r="C552" s="2548"/>
      <c r="D552" s="2548"/>
      <c r="E552" s="2548"/>
      <c r="F552" s="2548"/>
      <c r="G552" s="2548"/>
      <c r="H552" s="2548"/>
      <c r="I552" s="2548"/>
      <c r="J552" s="2548"/>
      <c r="K552" s="2548"/>
      <c r="L552" s="2548"/>
      <c r="M552" s="2548"/>
      <c r="N552" s="2548"/>
      <c r="O552" s="2548"/>
      <c r="P552" s="2548"/>
      <c r="Q552" s="2548"/>
      <c r="R552" s="2548"/>
      <c r="S552" s="2548"/>
      <c r="T552" s="2548"/>
      <c r="U552" s="2548"/>
      <c r="V552" s="2548"/>
      <c r="W552" s="2548"/>
      <c r="X552" s="2548"/>
      <c r="Y552" s="2548"/>
      <c r="Z552" s="2548"/>
      <c r="AA552" s="2548"/>
      <c r="AB552" s="2548"/>
      <c r="AC552" s="2548"/>
      <c r="AD552" s="2548"/>
      <c r="AE552" s="2548"/>
      <c r="AF552" s="2548"/>
      <c r="AG552" s="2548"/>
      <c r="AH552" s="245"/>
      <c r="AI552" s="245"/>
      <c r="AJ552" s="245"/>
      <c r="AK552" s="246"/>
      <c r="AL552" s="246"/>
      <c r="AM552" s="246"/>
      <c r="AN552" s="1140"/>
      <c r="BE552" s="2412">
        <f>SUM(BE547:BH551)</f>
        <v>0</v>
      </c>
      <c r="BF552" s="2420"/>
      <c r="BG552" s="2420"/>
      <c r="BH552" s="2413"/>
      <c r="BI552" s="2412">
        <f>SUM(BI547:BL551)</f>
        <v>0</v>
      </c>
      <c r="BJ552" s="2420"/>
      <c r="BK552" s="2420"/>
      <c r="BL552" s="2413"/>
      <c r="BM552" s="2412">
        <f>SUM(BM547:BP551)</f>
        <v>0</v>
      </c>
      <c r="BN552" s="2420"/>
      <c r="BO552" s="2420"/>
      <c r="BP552" s="2413"/>
      <c r="BQ552" s="2412">
        <f>SUM(BQ547:BT551)</f>
        <v>0</v>
      </c>
      <c r="BR552" s="2420"/>
      <c r="BS552" s="2420"/>
      <c r="BT552" s="2413"/>
      <c r="BU552" s="2412">
        <f>SUM(BU547:BX551)</f>
        <v>0</v>
      </c>
      <c r="BV552" s="2420"/>
      <c r="BW552" s="2420"/>
      <c r="BX552" s="2413"/>
      <c r="BY552" s="2412">
        <f>SUM(BY547:CB551)</f>
        <v>0</v>
      </c>
      <c r="BZ552" s="2420"/>
      <c r="CA552" s="2420"/>
      <c r="CB552" s="2413"/>
      <c r="CC552" s="2426">
        <f>IF(AND(CH548=1,T608&gt;0),0,SUM(BE552:CB552))</f>
        <v>0</v>
      </c>
      <c r="CD552" s="2439"/>
      <c r="CE552" s="2439"/>
      <c r="CF552" s="2427"/>
      <c r="CG552" s="16"/>
      <c r="CH552" s="2426">
        <f>IF(OR(Y612=0,Y612&gt;=0.1),1,0)</f>
        <v>1</v>
      </c>
      <c r="CI552" s="2439"/>
      <c r="CJ552" s="2439"/>
      <c r="CK552" s="2427"/>
    </row>
    <row r="553" spans="1:89" s="137" customFormat="1" ht="12.4" customHeight="1">
      <c r="A553" s="28"/>
      <c r="B553" s="2443" t="s">
        <v>1679</v>
      </c>
      <c r="C553" s="2443"/>
      <c r="D553" s="2443"/>
      <c r="E553" s="2443"/>
      <c r="F553" s="2443"/>
      <c r="G553" s="2443"/>
      <c r="H553" s="2443"/>
      <c r="I553" s="2443"/>
      <c r="J553" s="2443"/>
      <c r="K553" s="2443"/>
      <c r="L553" s="2443"/>
      <c r="M553" s="2443"/>
      <c r="N553" s="2443"/>
      <c r="O553" s="2443"/>
      <c r="P553" s="2443"/>
      <c r="Q553" s="2443"/>
      <c r="R553" s="2443"/>
      <c r="S553" s="2443"/>
      <c r="T553" s="2443"/>
      <c r="U553" s="2443"/>
      <c r="V553" s="2443"/>
      <c r="W553" s="2443"/>
      <c r="X553" s="2443"/>
      <c r="Y553" s="2443"/>
      <c r="Z553" s="2443"/>
      <c r="AA553" s="2443"/>
      <c r="AB553" s="2443"/>
      <c r="AC553" s="2443"/>
      <c r="AD553" s="2443"/>
      <c r="AE553" s="2443"/>
      <c r="AF553" s="2443"/>
      <c r="AG553" s="2443"/>
      <c r="AH553" s="245"/>
      <c r="AI553" s="245"/>
      <c r="AJ553" s="245"/>
      <c r="AK553" s="246"/>
      <c r="AL553" s="246"/>
      <c r="AM553" s="246"/>
      <c r="AN553" s="439"/>
    </row>
    <row r="554" spans="1:89" s="46" customFormat="1" ht="21" customHeight="1">
      <c r="A554" s="28"/>
      <c r="B554" s="2443"/>
      <c r="C554" s="2443"/>
      <c r="D554" s="2443"/>
      <c r="E554" s="2443"/>
      <c r="F554" s="2443"/>
      <c r="G554" s="2443"/>
      <c r="H554" s="2443"/>
      <c r="I554" s="2443"/>
      <c r="J554" s="2443"/>
      <c r="K554" s="2443"/>
      <c r="L554" s="2443"/>
      <c r="M554" s="2443"/>
      <c r="N554" s="2443"/>
      <c r="O554" s="2443"/>
      <c r="P554" s="2443"/>
      <c r="Q554" s="2443"/>
      <c r="R554" s="2443"/>
      <c r="S554" s="2443"/>
      <c r="T554" s="2443"/>
      <c r="U554" s="2443"/>
      <c r="V554" s="2443"/>
      <c r="W554" s="2443"/>
      <c r="X554" s="2443"/>
      <c r="Y554" s="2443"/>
      <c r="Z554" s="2443"/>
      <c r="AA554" s="2443"/>
      <c r="AB554" s="2443"/>
      <c r="AC554" s="2443"/>
      <c r="AD554" s="2443"/>
      <c r="AE554" s="2443"/>
      <c r="AF554" s="2443"/>
      <c r="AG554" s="2443"/>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443" t="s">
        <v>1994</v>
      </c>
      <c r="C555" s="2443"/>
      <c r="D555" s="2443"/>
      <c r="E555" s="2443"/>
      <c r="F555" s="2443"/>
      <c r="G555" s="2443"/>
      <c r="H555" s="2443"/>
      <c r="I555" s="2443"/>
      <c r="J555" s="2443"/>
      <c r="K555" s="2443"/>
      <c r="L555" s="2443"/>
      <c r="M555" s="2443"/>
      <c r="N555" s="2443"/>
      <c r="O555" s="2443"/>
      <c r="P555" s="2443"/>
      <c r="Q555" s="2443"/>
      <c r="R555" s="2443"/>
      <c r="S555" s="2443"/>
      <c r="T555" s="2443"/>
      <c r="U555" s="2443"/>
      <c r="V555" s="2443"/>
      <c r="W555" s="2443"/>
      <c r="X555" s="2443"/>
      <c r="Y555" s="2443"/>
      <c r="Z555" s="2443"/>
      <c r="AA555" s="2443"/>
      <c r="AB555" s="2443"/>
      <c r="AC555" s="2443"/>
      <c r="AD555" s="2443"/>
      <c r="AE555" s="2443"/>
      <c r="AF555" s="2443"/>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443"/>
      <c r="C556" s="2443"/>
      <c r="D556" s="2443"/>
      <c r="E556" s="2443"/>
      <c r="F556" s="2443"/>
      <c r="G556" s="2443"/>
      <c r="H556" s="2443"/>
      <c r="I556" s="2443"/>
      <c r="J556" s="2443"/>
      <c r="K556" s="2443"/>
      <c r="L556" s="2443"/>
      <c r="M556" s="2443"/>
      <c r="N556" s="2443"/>
      <c r="O556" s="2443"/>
      <c r="P556" s="2443"/>
      <c r="Q556" s="2443"/>
      <c r="R556" s="2443"/>
      <c r="S556" s="2443"/>
      <c r="T556" s="2443"/>
      <c r="U556" s="2443"/>
      <c r="V556" s="2443"/>
      <c r="W556" s="2443"/>
      <c r="X556" s="2443"/>
      <c r="Y556" s="2443"/>
      <c r="Z556" s="2443"/>
      <c r="AA556" s="2443"/>
      <c r="AB556" s="2443"/>
      <c r="AC556" s="2443"/>
      <c r="AD556" s="2443"/>
      <c r="AE556" s="2443"/>
      <c r="AF556" s="2443"/>
      <c r="AG556" s="245"/>
      <c r="AH556" s="245"/>
      <c r="AI556" s="245"/>
      <c r="AJ556" s="245"/>
      <c r="AK556" s="246"/>
      <c r="AL556" s="246"/>
      <c r="AM556" s="246"/>
      <c r="AN556" s="439"/>
      <c r="AP556" s="232"/>
      <c r="AQ556" s="233"/>
      <c r="AR556" s="233"/>
      <c r="AS556" s="233"/>
      <c r="AT556" s="239" t="s">
        <v>670</v>
      </c>
      <c r="AU556" s="233"/>
      <c r="AV556" s="2412" t="str">
        <f>IF(BJ592&gt;0,"failed","passed")</f>
        <v>failed</v>
      </c>
      <c r="AW556" s="2420"/>
      <c r="AX556" s="2420"/>
      <c r="AY556" s="2413"/>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50" t="s">
        <v>1680</v>
      </c>
      <c r="R559" s="2550"/>
      <c r="S559" s="2550"/>
      <c r="T559" s="2550"/>
      <c r="U559" s="2550"/>
      <c r="V559" s="2550"/>
      <c r="W559" s="2550"/>
      <c r="X559" s="2550"/>
      <c r="Y559" s="2550"/>
      <c r="Z559" s="2550"/>
      <c r="AA559" s="2550"/>
      <c r="AB559" s="2550"/>
      <c r="AC559" s="2550"/>
      <c r="AD559" s="2550"/>
      <c r="AE559" s="2550"/>
      <c r="AF559" s="2550"/>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50"/>
      <c r="R560" s="2550"/>
      <c r="S560" s="2550"/>
      <c r="T560" s="2550"/>
      <c r="U560" s="2550"/>
      <c r="V560" s="2550"/>
      <c r="W560" s="2550"/>
      <c r="X560" s="2550"/>
      <c r="Y560" s="2550"/>
      <c r="Z560" s="2550"/>
      <c r="AA560" s="2550"/>
      <c r="AB560" s="2550"/>
      <c r="AC560" s="2550"/>
      <c r="AD560" s="2550"/>
      <c r="AE560" s="2550"/>
      <c r="AF560" s="2550"/>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4" t="s">
        <v>1993</v>
      </c>
      <c r="R561" s="2415"/>
      <c r="S561" s="2445" t="s">
        <v>226</v>
      </c>
      <c r="T561" s="2445"/>
      <c r="U561" s="2414">
        <v>0.5</v>
      </c>
      <c r="V561" s="2415"/>
      <c r="W561" s="2414">
        <v>0.45</v>
      </c>
      <c r="X561" s="2415"/>
      <c r="Y561" s="2414">
        <v>0.4</v>
      </c>
      <c r="Z561" s="2415"/>
      <c r="AA561" s="2414">
        <v>0.35</v>
      </c>
      <c r="AB561" s="2415"/>
      <c r="AC561" s="2454">
        <v>0.3</v>
      </c>
      <c r="AD561" s="2455"/>
      <c r="AE561" s="2414">
        <v>0.2</v>
      </c>
      <c r="AF561" s="241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6"/>
      <c r="P562" s="2307"/>
      <c r="Q562" s="2422"/>
      <c r="R562" s="2330"/>
      <c r="S562" s="2444"/>
      <c r="T562" s="2444"/>
      <c r="U562" s="2330"/>
      <c r="V562" s="2330"/>
      <c r="W562" s="2330"/>
      <c r="X562" s="2330"/>
      <c r="Y562" s="2330"/>
      <c r="Z562" s="2330"/>
      <c r="AA562" s="2421"/>
      <c r="AB562" s="2421"/>
      <c r="AC562" s="2330"/>
      <c r="AD562" s="2330"/>
      <c r="AE562" s="2452"/>
      <c r="AF562" s="2453"/>
      <c r="AN562" s="439"/>
      <c r="AP562" s="226" t="s">
        <v>778</v>
      </c>
      <c r="AQ562" s="91"/>
      <c r="AR562" s="91"/>
      <c r="AS562" s="91"/>
      <c r="AT562" s="2426" t="str">
        <f>IF(OR(AV556="passed",BD560="passed"),"passed","failed")</f>
        <v>passed</v>
      </c>
      <c r="AU562" s="2439"/>
      <c r="AV562" s="2439"/>
      <c r="AW562" s="2439"/>
      <c r="AX562" s="2427"/>
    </row>
    <row r="563" spans="1:96" s="46" customFormat="1" ht="12.75" customHeight="1">
      <c r="A563" s="28"/>
      <c r="B563" s="106"/>
      <c r="C563" s="28"/>
      <c r="I563" s="345"/>
      <c r="J563" s="245"/>
      <c r="K563" s="162"/>
      <c r="L563" s="162"/>
      <c r="M563" s="162"/>
      <c r="N563" s="71"/>
      <c r="O563" s="2306"/>
      <c r="P563" s="2307"/>
      <c r="Q563" s="2318"/>
      <c r="R563" s="2319"/>
      <c r="S563" s="2319"/>
      <c r="T563" s="2319"/>
      <c r="U563" s="2319"/>
      <c r="V563" s="2319"/>
      <c r="W563" s="2319"/>
      <c r="X563" s="2319"/>
      <c r="Y563" s="2317"/>
      <c r="Z563" s="2317"/>
      <c r="AA563" s="2319"/>
      <c r="AB563" s="2319"/>
      <c r="AC563" s="2317"/>
      <c r="AD563" s="2317"/>
      <c r="AE563" s="2320"/>
      <c r="AF563" s="232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6"/>
      <c r="P564" s="2307"/>
      <c r="Q564" s="2318"/>
      <c r="R564" s="2319"/>
      <c r="S564" s="2319"/>
      <c r="T564" s="2319"/>
      <c r="U564" s="2319"/>
      <c r="V564" s="2319"/>
      <c r="W564" s="2319"/>
      <c r="X564" s="2319"/>
      <c r="Y564" s="2319"/>
      <c r="Z564" s="2319"/>
      <c r="AA564" s="2317"/>
      <c r="AB564" s="2317"/>
      <c r="AC564" s="2319"/>
      <c r="AD564" s="2319"/>
      <c r="AE564" s="2462"/>
      <c r="AF564" s="2463"/>
      <c r="AN564" s="439"/>
      <c r="AP564" s="235" t="s">
        <v>671</v>
      </c>
      <c r="AQ564" s="236"/>
      <c r="AR564" s="236"/>
      <c r="AS564" s="236"/>
      <c r="AT564" s="236"/>
      <c r="AU564" s="236"/>
      <c r="AV564" s="237"/>
      <c r="AW564" s="2459" t="str">
        <f>IF(AND(AND(AND(AND(AS544="passed",AU551="passed",BD560="passed",SUM(T608:X612)&gt;1)))),"YES","NO")</f>
        <v>YES</v>
      </c>
      <c r="AX564" s="2460"/>
      <c r="AY564" s="246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6"/>
      <c r="P565" s="2307"/>
      <c r="Q565" s="2318"/>
      <c r="R565" s="2319"/>
      <c r="S565" s="2319"/>
      <c r="T565" s="2319"/>
      <c r="U565" s="2319"/>
      <c r="V565" s="2319"/>
      <c r="W565" s="2319"/>
      <c r="X565" s="2319"/>
      <c r="Y565" s="2317"/>
      <c r="Z565" s="2317"/>
      <c r="AA565" s="2319"/>
      <c r="AB565" s="2319"/>
      <c r="AC565" s="2317"/>
      <c r="AD565" s="2317"/>
      <c r="AE565" s="2320"/>
      <c r="AF565" s="2321"/>
      <c r="AN565" s="439"/>
    </row>
    <row r="566" spans="1:96" s="46" customFormat="1" ht="12.75" customHeight="1">
      <c r="A566" s="28"/>
      <c r="B566" s="106"/>
      <c r="C566" s="28"/>
      <c r="I566" s="345"/>
      <c r="J566" s="245"/>
      <c r="K566" s="162"/>
      <c r="L566" s="162"/>
      <c r="M566" s="162"/>
      <c r="N566" s="71"/>
      <c r="O566" s="2306"/>
      <c r="P566" s="2307"/>
      <c r="Q566" s="2318"/>
      <c r="R566" s="2319"/>
      <c r="S566" s="2319"/>
      <c r="T566" s="2319"/>
      <c r="U566" s="2319"/>
      <c r="V566" s="2319"/>
      <c r="W566" s="2317"/>
      <c r="X566" s="2317"/>
      <c r="Y566" s="2319"/>
      <c r="Z566" s="2319"/>
      <c r="AA566" s="2317"/>
      <c r="AB566" s="2317"/>
      <c r="AC566" s="2319"/>
      <c r="AD566" s="2319"/>
      <c r="AE566" s="2462"/>
      <c r="AF566" s="2463"/>
      <c r="AN566" s="439"/>
    </row>
    <row r="567" spans="1:96" s="46" customFormat="1" ht="12.75" customHeight="1">
      <c r="A567" s="28"/>
      <c r="B567" s="106"/>
      <c r="C567" s="28"/>
      <c r="I567" s="345"/>
      <c r="J567" s="245"/>
      <c r="K567" s="162"/>
      <c r="L567" s="162"/>
      <c r="M567" s="162"/>
      <c r="N567" s="71"/>
      <c r="O567" s="2306"/>
      <c r="P567" s="2307"/>
      <c r="Q567" s="2318"/>
      <c r="R567" s="2319"/>
      <c r="S567" s="2319"/>
      <c r="T567" s="2319"/>
      <c r="U567" s="2319"/>
      <c r="V567" s="2319"/>
      <c r="W567" s="2319"/>
      <c r="X567" s="2319"/>
      <c r="Y567" s="2317"/>
      <c r="Z567" s="2317"/>
      <c r="AA567" s="2319"/>
      <c r="AB567" s="2319"/>
      <c r="AC567" s="2317"/>
      <c r="AD567" s="2317"/>
      <c r="AE567" s="2320"/>
      <c r="AF567" s="2321"/>
      <c r="AN567" s="439"/>
      <c r="AU567" s="65"/>
      <c r="AV567" s="65"/>
      <c r="AW567" s="90"/>
      <c r="AX567" s="91"/>
      <c r="AY567" s="91"/>
      <c r="AZ567" s="100" t="s">
        <v>1246</v>
      </c>
      <c r="BA567" s="2470" t="s">
        <v>779</v>
      </c>
      <c r="BB567" s="2471"/>
      <c r="BC567" s="2471"/>
      <c r="BD567" s="2471"/>
      <c r="BE567" s="2472"/>
      <c r="BF567" s="2440">
        <f>SUM(O608:S612)</f>
        <v>90</v>
      </c>
      <c r="BG567" s="2441"/>
      <c r="BH567" s="2441"/>
      <c r="BI567" s="2441"/>
      <c r="BJ567" s="2442"/>
      <c r="BK567" s="2308">
        <f>SUM(T608:X612)</f>
        <v>46</v>
      </c>
      <c r="BL567" s="2309"/>
      <c r="BM567" s="2309"/>
      <c r="BN567" s="2309"/>
      <c r="BO567" s="2310"/>
    </row>
    <row r="568" spans="1:96" s="46" customFormat="1" ht="12.75" customHeight="1">
      <c r="A568" s="28"/>
      <c r="B568" s="57"/>
      <c r="C568" s="28"/>
      <c r="I568" s="2354" t="s">
        <v>1678</v>
      </c>
      <c r="J568" s="2355"/>
      <c r="K568" s="2355"/>
      <c r="L568" s="2355"/>
      <c r="M568" s="2355"/>
      <c r="N568" s="2356"/>
      <c r="O568" s="2306">
        <v>0.5</v>
      </c>
      <c r="P568" s="2307"/>
      <c r="Q568" s="2340"/>
      <c r="R568" s="2336"/>
      <c r="S568" s="2319"/>
      <c r="T568" s="2319"/>
      <c r="U568" s="2549" t="s">
        <v>1682</v>
      </c>
      <c r="V568" s="2549"/>
      <c r="W568" s="2335">
        <v>37.5</v>
      </c>
      <c r="X568" s="2335"/>
      <c r="Y568" s="2336"/>
      <c r="Z568" s="2336"/>
      <c r="AA568" s="2335"/>
      <c r="AB568" s="2335"/>
      <c r="AC568" s="2336"/>
      <c r="AD568" s="2336"/>
      <c r="AE568" s="2464"/>
      <c r="AF568" s="2465"/>
      <c r="AN568" s="439"/>
      <c r="CL568" s="16"/>
      <c r="CM568" s="16"/>
    </row>
    <row r="569" spans="1:96" s="46" customFormat="1" ht="12.75" customHeight="1">
      <c r="A569" s="28"/>
      <c r="B569" s="195"/>
      <c r="C569" s="101"/>
      <c r="D569" s="28"/>
      <c r="E569" s="28"/>
      <c r="I569" s="2354"/>
      <c r="J569" s="2355"/>
      <c r="K569" s="2355"/>
      <c r="L569" s="2355"/>
      <c r="M569" s="2355"/>
      <c r="N569" s="2356"/>
      <c r="O569" s="2306">
        <v>0.45</v>
      </c>
      <c r="P569" s="2307"/>
      <c r="Q569" s="2318"/>
      <c r="R569" s="2319"/>
      <c r="S569" s="2319"/>
      <c r="T569" s="2319"/>
      <c r="U569" s="2325" t="s">
        <v>144</v>
      </c>
      <c r="V569" s="2325"/>
      <c r="W569" s="2317">
        <v>33.799999999999997</v>
      </c>
      <c r="X569" s="2317"/>
      <c r="Y569" s="2317"/>
      <c r="Z569" s="2317"/>
      <c r="AA569" s="2319"/>
      <c r="AB569" s="2319"/>
      <c r="AC569" s="2317"/>
      <c r="AD569" s="2317"/>
      <c r="AE569" s="2320"/>
      <c r="AF569" s="2321"/>
      <c r="AN569" s="439"/>
      <c r="CL569" s="16"/>
      <c r="CM569" s="16"/>
    </row>
    <row r="570" spans="1:96" s="46" customFormat="1" ht="12.75" customHeight="1">
      <c r="A570" s="28"/>
      <c r="B570" s="8"/>
      <c r="C570" s="8"/>
      <c r="D570" s="8"/>
      <c r="E570" s="8"/>
      <c r="I570" s="2354"/>
      <c r="J570" s="2355"/>
      <c r="K570" s="2355"/>
      <c r="L570" s="2355"/>
      <c r="M570" s="2355"/>
      <c r="N570" s="2356"/>
      <c r="O570" s="2306">
        <v>0.4</v>
      </c>
      <c r="P570" s="2307"/>
      <c r="Q570" s="2318"/>
      <c r="R570" s="2319"/>
      <c r="S570" s="2325" t="s">
        <v>1681</v>
      </c>
      <c r="T570" s="2325"/>
      <c r="U570" s="2317">
        <v>20</v>
      </c>
      <c r="V570" s="2317"/>
      <c r="W570" s="2317">
        <v>30</v>
      </c>
      <c r="X570" s="2317"/>
      <c r="Y570" s="2317"/>
      <c r="Z570" s="2317"/>
      <c r="AA570" s="2317"/>
      <c r="AB570" s="2317"/>
      <c r="AC570" s="2317"/>
      <c r="AD570" s="2317"/>
      <c r="AE570" s="2320"/>
      <c r="AF570" s="2321"/>
      <c r="AN570" s="439"/>
      <c r="AP570" s="2473" t="s">
        <v>227</v>
      </c>
      <c r="AQ570" s="2474"/>
      <c r="AR570" s="2474"/>
      <c r="AS570" s="2474"/>
      <c r="AT570" s="2474"/>
      <c r="AU570" s="2474"/>
      <c r="AV570" s="2474"/>
      <c r="AW570" s="2474"/>
      <c r="AX570" s="2474"/>
      <c r="AY570" s="2474"/>
      <c r="AZ570" s="2474"/>
      <c r="BA570" s="2474"/>
      <c r="BB570" s="2474"/>
      <c r="BC570" s="2474"/>
      <c r="BD570" s="2474"/>
      <c r="BE570" s="2474"/>
      <c r="BF570" s="2474"/>
      <c r="BG570" s="2474"/>
      <c r="BH570" s="2474"/>
      <c r="BI570" s="2474"/>
      <c r="BJ570" s="2475"/>
      <c r="BK570" s="2446">
        <f>BF567</f>
        <v>90</v>
      </c>
      <c r="BL570" s="2447"/>
      <c r="BM570" s="2447"/>
      <c r="BN570" s="2447"/>
      <c r="BO570" s="244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4"/>
      <c r="J571" s="2355"/>
      <c r="K571" s="2355"/>
      <c r="L571" s="2355"/>
      <c r="M571" s="2355"/>
      <c r="N571" s="2356"/>
      <c r="O571" s="2306">
        <v>0.35</v>
      </c>
      <c r="P571" s="2307"/>
      <c r="Q571" s="2318"/>
      <c r="R571" s="2319"/>
      <c r="S571" s="2325" t="s">
        <v>1995</v>
      </c>
      <c r="T571" s="2325"/>
      <c r="U571" s="2317">
        <v>17.5</v>
      </c>
      <c r="V571" s="2317"/>
      <c r="W571" s="2317">
        <v>26.3</v>
      </c>
      <c r="X571" s="2317"/>
      <c r="Y571" s="2317">
        <v>35</v>
      </c>
      <c r="Z571" s="2317"/>
      <c r="AA571" s="2317"/>
      <c r="AB571" s="2317"/>
      <c r="AC571" s="2317">
        <v>50</v>
      </c>
      <c r="AD571" s="2317"/>
      <c r="AE571" s="2320"/>
      <c r="AF571" s="2321"/>
      <c r="AN571" s="439"/>
      <c r="AP571" s="2476"/>
      <c r="AQ571" s="2477"/>
      <c r="AR571" s="2477"/>
      <c r="AS571" s="2477"/>
      <c r="AT571" s="2477"/>
      <c r="AU571" s="2477"/>
      <c r="AV571" s="2477"/>
      <c r="AW571" s="2477"/>
      <c r="AX571" s="2477"/>
      <c r="AY571" s="2477"/>
      <c r="AZ571" s="2477"/>
      <c r="BA571" s="2477"/>
      <c r="BB571" s="2477"/>
      <c r="BC571" s="2477"/>
      <c r="BD571" s="2477"/>
      <c r="BE571" s="2477"/>
      <c r="BF571" s="2477"/>
      <c r="BG571" s="2477"/>
      <c r="BH571" s="2477"/>
      <c r="BI571" s="2477"/>
      <c r="BJ571" s="2478"/>
      <c r="BK571" s="2449"/>
      <c r="BL571" s="2450"/>
      <c r="BM571" s="2450"/>
      <c r="BN571" s="2450"/>
      <c r="BO571" s="245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4"/>
      <c r="J572" s="2355"/>
      <c r="K572" s="2355"/>
      <c r="L572" s="2355"/>
      <c r="M572" s="2355"/>
      <c r="N572" s="2356"/>
      <c r="O572" s="2306">
        <v>0.3</v>
      </c>
      <c r="P572" s="2307"/>
      <c r="Q572" s="2318"/>
      <c r="R572" s="2319"/>
      <c r="S572" s="2325" t="s">
        <v>1996</v>
      </c>
      <c r="T572" s="2325"/>
      <c r="U572" s="2317">
        <v>15</v>
      </c>
      <c r="V572" s="2317"/>
      <c r="W572" s="2317">
        <v>22.5</v>
      </c>
      <c r="X572" s="2317"/>
      <c r="Y572" s="2317">
        <v>30</v>
      </c>
      <c r="Z572" s="2317"/>
      <c r="AA572" s="2317">
        <v>37.5</v>
      </c>
      <c r="AB572" s="2317"/>
      <c r="AC572" s="2317">
        <v>45</v>
      </c>
      <c r="AD572" s="2317"/>
      <c r="AE572" s="2320"/>
      <c r="AF572" s="232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9">
        <v>5</v>
      </c>
      <c r="BK572" s="2430"/>
      <c r="BL572" s="2430"/>
      <c r="BM572" s="2430"/>
      <c r="BN572" s="1750"/>
      <c r="BO572" s="1749">
        <v>4</v>
      </c>
      <c r="BP572" s="2430"/>
      <c r="BQ572" s="2430"/>
      <c r="BR572" s="2430"/>
      <c r="BS572" s="1750"/>
      <c r="BT572" s="1749">
        <v>3</v>
      </c>
      <c r="BU572" s="2430"/>
      <c r="BV572" s="2430"/>
      <c r="BW572" s="2430"/>
      <c r="BX572" s="1750"/>
      <c r="BY572" s="1749">
        <v>2</v>
      </c>
      <c r="BZ572" s="2430"/>
      <c r="CA572" s="2430"/>
      <c r="CB572" s="2430"/>
      <c r="CC572" s="1750"/>
      <c r="CD572" s="1749">
        <v>1</v>
      </c>
      <c r="CE572" s="2430"/>
      <c r="CF572" s="2430"/>
      <c r="CG572" s="2430"/>
      <c r="CH572" s="1750"/>
      <c r="CI572" s="1749">
        <v>0</v>
      </c>
      <c r="CJ572" s="2430"/>
      <c r="CK572" s="2430"/>
      <c r="CL572" s="2430"/>
      <c r="CM572" s="1750"/>
      <c r="CN572" s="65"/>
      <c r="CO572" s="65"/>
      <c r="CP572" s="65"/>
      <c r="CQ572" s="65"/>
      <c r="CR572" s="65"/>
    </row>
    <row r="573" spans="1:96" s="46" customFormat="1" ht="12.75" customHeight="1">
      <c r="A573" s="28"/>
      <c r="B573" s="8"/>
      <c r="C573" s="8"/>
      <c r="D573" s="8"/>
      <c r="E573" s="8"/>
      <c r="I573" s="2354"/>
      <c r="J573" s="2355"/>
      <c r="K573" s="2355"/>
      <c r="L573" s="2355"/>
      <c r="M573" s="2355"/>
      <c r="N573" s="2356"/>
      <c r="O573" s="2306">
        <v>0.25</v>
      </c>
      <c r="P573" s="2307"/>
      <c r="Q573" s="2318"/>
      <c r="R573" s="2319"/>
      <c r="S573" s="2325" t="s">
        <v>1997</v>
      </c>
      <c r="T573" s="2325"/>
      <c r="U573" s="2317">
        <v>12.5</v>
      </c>
      <c r="V573" s="2317"/>
      <c r="W573" s="2317">
        <v>18.8</v>
      </c>
      <c r="X573" s="2317"/>
      <c r="Y573" s="2317">
        <v>25</v>
      </c>
      <c r="Z573" s="2317"/>
      <c r="AA573" s="2317">
        <v>31.3</v>
      </c>
      <c r="AB573" s="2317"/>
      <c r="AC573" s="2317">
        <v>37.5</v>
      </c>
      <c r="AD573" s="2317"/>
      <c r="AE573" s="2320">
        <v>50</v>
      </c>
      <c r="AF573" s="2321"/>
      <c r="AN573" s="439"/>
      <c r="AP573" s="2434" t="str">
        <f t="shared" ref="AP573:AP579" si="0">J607</f>
        <v>5 BR</v>
      </c>
      <c r="AQ573" s="2435"/>
      <c r="AR573" s="2435"/>
      <c r="AS573" s="2435"/>
      <c r="AT573" s="2436"/>
      <c r="AU573" s="2417">
        <f t="shared" ref="AU573:AU578" si="1">O607</f>
        <v>0</v>
      </c>
      <c r="AV573" s="2418"/>
      <c r="AW573" s="2418"/>
      <c r="AX573" s="2418"/>
      <c r="AY573" s="2419"/>
      <c r="AZ573" s="2417">
        <f t="shared" ref="AZ573:AZ578" si="2">T607</f>
        <v>0</v>
      </c>
      <c r="BA573" s="2418"/>
      <c r="BB573" s="2418"/>
      <c r="BC573" s="2418"/>
      <c r="BD573" s="2419"/>
      <c r="BE573" s="1823">
        <f t="shared" ref="BE573:BE578" si="3">Y607</f>
        <v>0</v>
      </c>
      <c r="BF573" s="1824"/>
      <c r="BG573" s="1824"/>
      <c r="BH573" s="1824"/>
      <c r="BI573" s="1825"/>
      <c r="BJ573" s="1749">
        <f>IF(OR(AP583=0,BE573&gt;=0.1),0,1)</f>
        <v>0</v>
      </c>
      <c r="BK573" s="2430"/>
      <c r="BL573" s="2430"/>
      <c r="BM573" s="2430"/>
      <c r="BN573" s="1750"/>
      <c r="BO573" s="1749"/>
      <c r="BP573" s="2430"/>
      <c r="BQ573" s="2430"/>
      <c r="BR573" s="2430"/>
      <c r="BS573" s="1750"/>
      <c r="BT573" s="1749"/>
      <c r="BU573" s="2430"/>
      <c r="BV573" s="2430"/>
      <c r="BW573" s="2430"/>
      <c r="BX573" s="1750"/>
      <c r="BY573" s="1749"/>
      <c r="BZ573" s="2430"/>
      <c r="CA573" s="2430"/>
      <c r="CB573" s="2430"/>
      <c r="CC573" s="1750"/>
      <c r="CD573" s="1749"/>
      <c r="CE573" s="2430"/>
      <c r="CF573" s="2430"/>
      <c r="CG573" s="2430"/>
      <c r="CH573" s="1750"/>
      <c r="CI573" s="1749"/>
      <c r="CJ573" s="2430"/>
      <c r="CK573" s="2430"/>
      <c r="CL573" s="2430"/>
      <c r="CM573" s="1750"/>
      <c r="CN573" s="65"/>
      <c r="CO573" s="65"/>
      <c r="CP573" s="65"/>
      <c r="CQ573" s="65"/>
      <c r="CR573" s="65"/>
    </row>
    <row r="574" spans="1:96" s="46" customFormat="1" ht="12.75" customHeight="1">
      <c r="A574" s="195"/>
      <c r="B574" s="8"/>
      <c r="C574" s="8"/>
      <c r="D574" s="8"/>
      <c r="E574" s="8"/>
      <c r="I574" s="2354"/>
      <c r="J574" s="2355"/>
      <c r="K574" s="2355"/>
      <c r="L574" s="2355"/>
      <c r="M574" s="2355"/>
      <c r="N574" s="2356"/>
      <c r="O574" s="2306">
        <v>0.2</v>
      </c>
      <c r="P574" s="2307"/>
      <c r="Q574" s="2318"/>
      <c r="R574" s="2319"/>
      <c r="S574" s="2392" t="s">
        <v>2000</v>
      </c>
      <c r="T574" s="2392"/>
      <c r="U574" s="2317">
        <v>10</v>
      </c>
      <c r="V574" s="2317"/>
      <c r="W574" s="2317">
        <v>15</v>
      </c>
      <c r="X574" s="2317"/>
      <c r="Y574" s="2317">
        <v>20</v>
      </c>
      <c r="Z574" s="2317"/>
      <c r="AA574" s="2317">
        <v>25</v>
      </c>
      <c r="AB574" s="2317"/>
      <c r="AC574" s="2317">
        <v>30</v>
      </c>
      <c r="AD574" s="2317"/>
      <c r="AE574" s="2320">
        <v>40</v>
      </c>
      <c r="AF574" s="2321"/>
      <c r="AN574" s="439"/>
      <c r="AP574" s="2434" t="str">
        <f t="shared" si="0"/>
        <v>4 BR</v>
      </c>
      <c r="AQ574" s="2435"/>
      <c r="AR574" s="2435"/>
      <c r="AS574" s="2435"/>
      <c r="AT574" s="2436"/>
      <c r="AU574" s="2417">
        <f t="shared" si="1"/>
        <v>0</v>
      </c>
      <c r="AV574" s="2418"/>
      <c r="AW574" s="2418"/>
      <c r="AX574" s="2418"/>
      <c r="AY574" s="2419"/>
      <c r="AZ574" s="2417">
        <f t="shared" si="2"/>
        <v>0</v>
      </c>
      <c r="BA574" s="2418"/>
      <c r="BB574" s="2418"/>
      <c r="BC574" s="2418"/>
      <c r="BD574" s="2419"/>
      <c r="BE574" s="1823">
        <f t="shared" si="3"/>
        <v>0</v>
      </c>
      <c r="BF574" s="1824"/>
      <c r="BG574" s="1824"/>
      <c r="BH574" s="1824"/>
      <c r="BI574" s="1825"/>
      <c r="BJ574" s="1749"/>
      <c r="BK574" s="2430"/>
      <c r="BL574" s="2430"/>
      <c r="BM574" s="2430"/>
      <c r="BN574" s="1750"/>
      <c r="BO574" s="1749">
        <f>IF(AND(AND(AZ573=0,BJ573=0,AP584=1)),1,0)</f>
        <v>0</v>
      </c>
      <c r="BP574" s="2430"/>
      <c r="BQ574" s="2430"/>
      <c r="BR574" s="2430"/>
      <c r="BS574" s="1750"/>
      <c r="BT574" s="1749"/>
      <c r="BU574" s="2430"/>
      <c r="BV574" s="2430"/>
      <c r="BW574" s="2430"/>
      <c r="BX574" s="1750"/>
      <c r="BY574" s="1749"/>
      <c r="BZ574" s="2430"/>
      <c r="CA574" s="2430"/>
      <c r="CB574" s="2430"/>
      <c r="CC574" s="1750"/>
      <c r="CD574" s="1749"/>
      <c r="CE574" s="2430"/>
      <c r="CF574" s="2430"/>
      <c r="CG574" s="2430"/>
      <c r="CH574" s="1750"/>
      <c r="CI574" s="1749"/>
      <c r="CJ574" s="2430"/>
      <c r="CK574" s="2430"/>
      <c r="CL574" s="2430"/>
      <c r="CM574" s="1750"/>
      <c r="CN574" s="65"/>
      <c r="CO574" s="65"/>
      <c r="CP574" s="65"/>
      <c r="CQ574" s="65"/>
      <c r="CR574" s="65"/>
    </row>
    <row r="575" spans="1:96" s="46" customFormat="1" ht="12.75" customHeight="1">
      <c r="A575" s="195"/>
      <c r="B575" s="8"/>
      <c r="C575" s="8"/>
      <c r="D575" s="8"/>
      <c r="E575" s="8"/>
      <c r="I575" s="2354"/>
      <c r="J575" s="2355"/>
      <c r="K575" s="2355"/>
      <c r="L575" s="2355"/>
      <c r="M575" s="2355"/>
      <c r="N575" s="2356"/>
      <c r="O575" s="2306">
        <v>0.15</v>
      </c>
      <c r="P575" s="2307"/>
      <c r="Q575" s="2318"/>
      <c r="R575" s="2319"/>
      <c r="S575" s="2325" t="s">
        <v>1998</v>
      </c>
      <c r="T575" s="2325"/>
      <c r="U575" s="2317">
        <v>7.5</v>
      </c>
      <c r="V575" s="2317"/>
      <c r="W575" s="2317">
        <v>11.3</v>
      </c>
      <c r="X575" s="2317"/>
      <c r="Y575" s="2317">
        <v>15</v>
      </c>
      <c r="Z575" s="2317"/>
      <c r="AA575" s="2317">
        <v>18.8</v>
      </c>
      <c r="AB575" s="2317"/>
      <c r="AC575" s="2317">
        <v>22.5</v>
      </c>
      <c r="AD575" s="2317"/>
      <c r="AE575" s="2320">
        <v>30</v>
      </c>
      <c r="AF575" s="2321"/>
      <c r="AK575" s="153"/>
      <c r="AL575" s="153"/>
      <c r="AM575" s="153"/>
      <c r="AN575" s="439"/>
      <c r="AP575" s="2434" t="str">
        <f t="shared" si="0"/>
        <v>3 BR</v>
      </c>
      <c r="AQ575" s="2435"/>
      <c r="AR575" s="2435"/>
      <c r="AS575" s="2435"/>
      <c r="AT575" s="2436"/>
      <c r="AU575" s="2417">
        <f t="shared" si="1"/>
        <v>0</v>
      </c>
      <c r="AV575" s="2418"/>
      <c r="AW575" s="2418"/>
      <c r="AX575" s="2418"/>
      <c r="AY575" s="2419"/>
      <c r="AZ575" s="2417">
        <f t="shared" si="2"/>
        <v>0</v>
      </c>
      <c r="BA575" s="2418"/>
      <c r="BB575" s="2418"/>
      <c r="BC575" s="2418"/>
      <c r="BD575" s="2419"/>
      <c r="BE575" s="1823">
        <f t="shared" si="3"/>
        <v>0</v>
      </c>
      <c r="BF575" s="1824"/>
      <c r="BG575" s="1824"/>
      <c r="BH575" s="1824"/>
      <c r="BI575" s="1825"/>
      <c r="BJ575" s="1749"/>
      <c r="BK575" s="2430"/>
      <c r="BL575" s="2430"/>
      <c r="BM575" s="2430"/>
      <c r="BN575" s="1750"/>
      <c r="BO575" s="1749"/>
      <c r="BP575" s="2430"/>
      <c r="BQ575" s="2430"/>
      <c r="BR575" s="2430"/>
      <c r="BS575" s="1750"/>
      <c r="BT575" s="1749">
        <f>IF(AND(AND(AZ573+AZ574=0,BJ573+BO574=0,AP585=1)),1,0)</f>
        <v>0</v>
      </c>
      <c r="BU575" s="2430"/>
      <c r="BV575" s="2430"/>
      <c r="BW575" s="2430"/>
      <c r="BX575" s="1750"/>
      <c r="BY575" s="1749"/>
      <c r="BZ575" s="2430"/>
      <c r="CA575" s="2430"/>
      <c r="CB575" s="2430"/>
      <c r="CC575" s="1750"/>
      <c r="CD575" s="1749"/>
      <c r="CE575" s="2430"/>
      <c r="CF575" s="2430"/>
      <c r="CG575" s="2430"/>
      <c r="CH575" s="1750"/>
      <c r="CI575" s="1749"/>
      <c r="CJ575" s="2430"/>
      <c r="CK575" s="2430"/>
      <c r="CL575" s="2430"/>
      <c r="CM575" s="1750"/>
      <c r="CN575" s="65"/>
      <c r="CO575" s="65"/>
      <c r="CP575" s="65"/>
      <c r="CQ575" s="65"/>
      <c r="CR575" s="65"/>
    </row>
    <row r="576" spans="1:96" s="46" customFormat="1" ht="12.75" customHeight="1" thickBot="1">
      <c r="B576" s="8"/>
      <c r="C576" s="8"/>
      <c r="D576" s="8"/>
      <c r="E576" s="8"/>
      <c r="I576" s="2357"/>
      <c r="J576" s="2358"/>
      <c r="K576" s="2358"/>
      <c r="L576" s="2358"/>
      <c r="M576" s="2358"/>
      <c r="N576" s="2359"/>
      <c r="O576" s="2306">
        <v>0.1</v>
      </c>
      <c r="P576" s="2307"/>
      <c r="Q576" s="2390"/>
      <c r="R576" s="2391"/>
      <c r="S576" s="2325" t="s">
        <v>1999</v>
      </c>
      <c r="T576" s="2325"/>
      <c r="U576" s="2416">
        <v>5</v>
      </c>
      <c r="V576" s="2416"/>
      <c r="W576" s="2416">
        <v>7.5</v>
      </c>
      <c r="X576" s="2416"/>
      <c r="Y576" s="2416">
        <v>10</v>
      </c>
      <c r="Z576" s="2416"/>
      <c r="AA576" s="2416">
        <v>12.5</v>
      </c>
      <c r="AB576" s="2416"/>
      <c r="AC576" s="2416">
        <v>15</v>
      </c>
      <c r="AD576" s="2416"/>
      <c r="AE576" s="2573">
        <v>20</v>
      </c>
      <c r="AF576" s="2574"/>
      <c r="AK576" s="252"/>
      <c r="AL576" s="252"/>
      <c r="AM576" s="8"/>
      <c r="AN576" s="439"/>
      <c r="AP576" s="2434" t="str">
        <f t="shared" si="0"/>
        <v>2 BR</v>
      </c>
      <c r="AQ576" s="2435"/>
      <c r="AR576" s="2435"/>
      <c r="AS576" s="2435"/>
      <c r="AT576" s="2436"/>
      <c r="AU576" s="2417">
        <f t="shared" si="1"/>
        <v>0</v>
      </c>
      <c r="AV576" s="2418"/>
      <c r="AW576" s="2418"/>
      <c r="AX576" s="2418"/>
      <c r="AY576" s="2419"/>
      <c r="AZ576" s="2417">
        <f t="shared" si="2"/>
        <v>0</v>
      </c>
      <c r="BA576" s="2418"/>
      <c r="BB576" s="2418"/>
      <c r="BC576" s="2418"/>
      <c r="BD576" s="2419"/>
      <c r="BE576" s="1823">
        <f t="shared" si="3"/>
        <v>0</v>
      </c>
      <c r="BF576" s="1824"/>
      <c r="BG576" s="1824"/>
      <c r="BH576" s="1824"/>
      <c r="BI576" s="1825"/>
      <c r="BJ576" s="1749"/>
      <c r="BK576" s="2430"/>
      <c r="BL576" s="2430"/>
      <c r="BM576" s="2430"/>
      <c r="BN576" s="1750"/>
      <c r="BO576" s="1749"/>
      <c r="BP576" s="2430"/>
      <c r="BQ576" s="2430"/>
      <c r="BR576" s="2430"/>
      <c r="BS576" s="1750"/>
      <c r="BT576" s="1749"/>
      <c r="BU576" s="2430"/>
      <c r="BV576" s="2430"/>
      <c r="BW576" s="2430"/>
      <c r="BX576" s="1750"/>
      <c r="BY576" s="1749">
        <f>IF(AND(AND(AZ573+AZ574+AZ575=0,BO574+BT575+BJ573=0,AP586=1)),1,0)</f>
        <v>0</v>
      </c>
      <c r="BZ576" s="2430"/>
      <c r="CA576" s="2430"/>
      <c r="CB576" s="2430"/>
      <c r="CC576" s="1750"/>
      <c r="CD576" s="1749"/>
      <c r="CE576" s="2430"/>
      <c r="CF576" s="2430"/>
      <c r="CG576" s="2430"/>
      <c r="CH576" s="1750"/>
      <c r="CI576" s="1749"/>
      <c r="CJ576" s="2430"/>
      <c r="CK576" s="2430"/>
      <c r="CL576" s="2430"/>
      <c r="CM576" s="1750"/>
      <c r="CN576" s="65"/>
      <c r="CO576" s="65"/>
      <c r="CP576" s="65"/>
      <c r="CQ576" s="65"/>
      <c r="CR576" s="65"/>
    </row>
    <row r="577" spans="2:96" s="46" customFormat="1" ht="12.75" customHeight="1">
      <c r="B577" s="8"/>
      <c r="C577" s="8"/>
      <c r="D577" s="8"/>
      <c r="E577" s="1827" t="s">
        <v>1041</v>
      </c>
      <c r="F577" s="1948"/>
      <c r="G577" s="1948"/>
      <c r="H577" s="1948"/>
      <c r="I577" s="1948"/>
      <c r="J577" s="1948"/>
      <c r="K577" s="1948"/>
      <c r="L577" s="1948"/>
      <c r="M577" s="1948"/>
      <c r="N577" s="1948"/>
      <c r="O577" s="1948"/>
      <c r="P577" s="1948"/>
      <c r="Q577" s="1948"/>
      <c r="R577" s="1948"/>
      <c r="S577" s="1948"/>
      <c r="T577" s="1948"/>
      <c r="U577" s="1948"/>
      <c r="V577" s="1948"/>
      <c r="W577" s="1948"/>
      <c r="X577" s="1948"/>
      <c r="Y577" s="1948"/>
      <c r="Z577" s="1948"/>
      <c r="AA577" s="1948"/>
      <c r="AB577" s="1948"/>
      <c r="AC577" s="1948"/>
      <c r="AD577" s="1948"/>
      <c r="AE577" s="1948"/>
      <c r="AF577" s="1948"/>
      <c r="AG577" s="1948"/>
      <c r="AH577" s="1949"/>
      <c r="AK577" s="252"/>
      <c r="AL577" s="252"/>
      <c r="AM577" s="8"/>
      <c r="AN577" s="439"/>
      <c r="AP577" s="2434" t="str">
        <f t="shared" si="0"/>
        <v>1 BR</v>
      </c>
      <c r="AQ577" s="2435"/>
      <c r="AR577" s="2435"/>
      <c r="AS577" s="2435"/>
      <c r="AT577" s="2436"/>
      <c r="AU577" s="2417">
        <f t="shared" si="1"/>
        <v>42</v>
      </c>
      <c r="AV577" s="2418"/>
      <c r="AW577" s="2418"/>
      <c r="AX577" s="2418"/>
      <c r="AY577" s="2419"/>
      <c r="AZ577" s="2417">
        <f t="shared" si="2"/>
        <v>21</v>
      </c>
      <c r="BA577" s="2418"/>
      <c r="BB577" s="2418"/>
      <c r="BC577" s="2418"/>
      <c r="BD577" s="2419"/>
      <c r="BE577" s="1823">
        <f t="shared" si="3"/>
        <v>0.5</v>
      </c>
      <c r="BF577" s="1824"/>
      <c r="BG577" s="1824"/>
      <c r="BH577" s="1824"/>
      <c r="BI577" s="1825"/>
      <c r="BJ577" s="1749"/>
      <c r="BK577" s="2430"/>
      <c r="BL577" s="2430"/>
      <c r="BM577" s="2430"/>
      <c r="BN577" s="1750"/>
      <c r="BO577" s="1749"/>
      <c r="BP577" s="2430"/>
      <c r="BQ577" s="2430"/>
      <c r="BR577" s="2430"/>
      <c r="BS577" s="1750"/>
      <c r="BT577" s="1749"/>
      <c r="BU577" s="2430"/>
      <c r="BV577" s="2430"/>
      <c r="BW577" s="2430"/>
      <c r="BX577" s="1750"/>
      <c r="BY577" s="1749"/>
      <c r="BZ577" s="2430"/>
      <c r="CA577" s="2430"/>
      <c r="CB577" s="2430"/>
      <c r="CC577" s="1750"/>
      <c r="CD577" s="1749">
        <f>IF(AND(AND(BE574+BE575+BE576+BE573=0,BT575+BY576+BO574+BJ573=0,AP587=1)),1,0)</f>
        <v>0</v>
      </c>
      <c r="CE577" s="2430"/>
      <c r="CF577" s="2430"/>
      <c r="CG577" s="2430"/>
      <c r="CH577" s="1750"/>
      <c r="CI577" s="1749"/>
      <c r="CJ577" s="2430"/>
      <c r="CK577" s="2430"/>
      <c r="CL577" s="2430"/>
      <c r="CM577" s="1750"/>
      <c r="CN577" s="65"/>
      <c r="CO577" s="65"/>
      <c r="CP577" s="65"/>
      <c r="CQ577" s="65"/>
      <c r="CR577" s="65"/>
    </row>
    <row r="578" spans="2:96" s="46" customFormat="1" ht="12.75" customHeight="1">
      <c r="E578" s="1953"/>
      <c r="F578" s="1854"/>
      <c r="G578" s="1854"/>
      <c r="H578" s="1854"/>
      <c r="I578" s="1854"/>
      <c r="J578" s="1854"/>
      <c r="K578" s="1854"/>
      <c r="L578" s="1854"/>
      <c r="M578" s="1854"/>
      <c r="N578" s="1854"/>
      <c r="O578" s="1854"/>
      <c r="P578" s="1854"/>
      <c r="Q578" s="1854"/>
      <c r="R578" s="1854"/>
      <c r="S578" s="1854"/>
      <c r="T578" s="1854"/>
      <c r="U578" s="1854"/>
      <c r="V578" s="1854"/>
      <c r="W578" s="1854"/>
      <c r="X578" s="1854"/>
      <c r="Y578" s="1854"/>
      <c r="Z578" s="1854"/>
      <c r="AA578" s="1854"/>
      <c r="AB578" s="1854"/>
      <c r="AC578" s="1854"/>
      <c r="AD578" s="1854"/>
      <c r="AE578" s="1854"/>
      <c r="AF578" s="1854"/>
      <c r="AG578" s="1854"/>
      <c r="AH578" s="2538"/>
      <c r="AN578" s="439"/>
      <c r="AP578" s="2434" t="str">
        <f t="shared" si="0"/>
        <v>SRO</v>
      </c>
      <c r="AQ578" s="2435"/>
      <c r="AR578" s="2435"/>
      <c r="AS578" s="2435"/>
      <c r="AT578" s="2436"/>
      <c r="AU578" s="2417">
        <f t="shared" si="1"/>
        <v>48</v>
      </c>
      <c r="AV578" s="2418"/>
      <c r="AW578" s="2418"/>
      <c r="AX578" s="2418"/>
      <c r="AY578" s="2419"/>
      <c r="AZ578" s="2417">
        <f t="shared" si="2"/>
        <v>25</v>
      </c>
      <c r="BA578" s="2418"/>
      <c r="BB578" s="2418"/>
      <c r="BC578" s="2418"/>
      <c r="BD578" s="2419"/>
      <c r="BE578" s="1823">
        <f t="shared" si="3"/>
        <v>0.52083333333333337</v>
      </c>
      <c r="BF578" s="1824"/>
      <c r="BG578" s="1824"/>
      <c r="BH578" s="1824"/>
      <c r="BI578" s="1825"/>
      <c r="BJ578" s="1749"/>
      <c r="BK578" s="2430"/>
      <c r="BL578" s="2430"/>
      <c r="BM578" s="2430"/>
      <c r="BN578" s="1750"/>
      <c r="BO578" s="1749"/>
      <c r="BP578" s="2430"/>
      <c r="BQ578" s="2430"/>
      <c r="BR578" s="2430"/>
      <c r="BS578" s="1750"/>
      <c r="BT578" s="1749"/>
      <c r="BU578" s="2430"/>
      <c r="BV578" s="2430"/>
      <c r="BW578" s="2430"/>
      <c r="BX578" s="1750"/>
      <c r="BY578" s="1749"/>
      <c r="BZ578" s="2430"/>
      <c r="CA578" s="2430"/>
      <c r="CB578" s="2430"/>
      <c r="CC578" s="1750"/>
      <c r="CD578" s="1749"/>
      <c r="CE578" s="2430"/>
      <c r="CF578" s="2430"/>
      <c r="CG578" s="2430"/>
      <c r="CH578" s="1750"/>
      <c r="CI578" s="1749">
        <f>IF(AND(AND(AZ575+AZ576+AZ577+AZ574+AZ573=0,BY576+CD577+BT575+BO574+BJ573=0,AP588=1)),1,0)</f>
        <v>0</v>
      </c>
      <c r="CJ578" s="2430"/>
      <c r="CK578" s="2430"/>
      <c r="CL578" s="2430"/>
      <c r="CM578" s="1750"/>
      <c r="CN578" s="65"/>
      <c r="CO578" s="65"/>
      <c r="CP578" s="65"/>
      <c r="CQ578" s="65"/>
      <c r="CR578" s="65"/>
    </row>
    <row r="579" spans="2:96" s="46" customFormat="1" ht="12.75" customHeight="1">
      <c r="E579" s="2575" t="s">
        <v>1688</v>
      </c>
      <c r="F579" s="2576"/>
      <c r="G579" s="2576"/>
      <c r="H579" s="2576"/>
      <c r="I579" s="2576"/>
      <c r="J579" s="2577"/>
      <c r="K579" s="2575" t="s">
        <v>1991</v>
      </c>
      <c r="L579" s="2576"/>
      <c r="M579" s="2576"/>
      <c r="N579" s="2576"/>
      <c r="O579" s="2576"/>
      <c r="P579" s="2577"/>
      <c r="Q579" s="2545" t="s">
        <v>1684</v>
      </c>
      <c r="R579" s="2546"/>
      <c r="S579" s="2546"/>
      <c r="T579" s="2546"/>
      <c r="U579" s="2546"/>
      <c r="V579" s="2547"/>
      <c r="W579" s="2545" t="str">
        <f>I568</f>
        <v>Percent of Low-Income Units (exclusive of manager’s units)</v>
      </c>
      <c r="X579" s="2546"/>
      <c r="Y579" s="2546"/>
      <c r="Z579" s="2546"/>
      <c r="AA579" s="2546"/>
      <c r="AB579" s="2547"/>
      <c r="AC579" s="2545" t="s">
        <v>1687</v>
      </c>
      <c r="AD579" s="2546"/>
      <c r="AE579" s="2546"/>
      <c r="AF579" s="2546"/>
      <c r="AG579" s="2546"/>
      <c r="AH579" s="2547"/>
      <c r="AN579" s="439"/>
      <c r="AP579" s="2434" t="str">
        <f t="shared" si="0"/>
        <v>Total:</v>
      </c>
      <c r="AQ579" s="2435"/>
      <c r="AR579" s="2435"/>
      <c r="AS579" s="2435"/>
      <c r="AT579" s="2436"/>
      <c r="AU579" s="2434"/>
      <c r="AV579" s="2435"/>
      <c r="AW579" s="2435"/>
      <c r="AX579" s="2435"/>
      <c r="AY579" s="2436"/>
      <c r="AZ579" s="2434"/>
      <c r="BA579" s="2435"/>
      <c r="BB579" s="2435"/>
      <c r="BC579" s="2435"/>
      <c r="BD579" s="2436"/>
      <c r="BE579" s="2434"/>
      <c r="BF579" s="2435"/>
      <c r="BG579" s="2435"/>
      <c r="BH579" s="2435"/>
      <c r="BI579" s="2436"/>
      <c r="BJ579" s="1749">
        <f>SUM(BJ573:BN578)</f>
        <v>0</v>
      </c>
      <c r="BK579" s="2430"/>
      <c r="BL579" s="2430"/>
      <c r="BM579" s="2430"/>
      <c r="BN579" s="1750"/>
      <c r="BO579" s="1749">
        <f>SUM(BO573:BS578)</f>
        <v>0</v>
      </c>
      <c r="BP579" s="2430"/>
      <c r="BQ579" s="2430"/>
      <c r="BR579" s="2430"/>
      <c r="BS579" s="1750"/>
      <c r="BT579" s="1749">
        <f>SUM(BT573:BX578)</f>
        <v>0</v>
      </c>
      <c r="BU579" s="2430"/>
      <c r="BV579" s="2430"/>
      <c r="BW579" s="2430"/>
      <c r="BX579" s="1750"/>
      <c r="BY579" s="1749">
        <f>SUM(BY573:CC578)</f>
        <v>0</v>
      </c>
      <c r="BZ579" s="2430"/>
      <c r="CA579" s="2430"/>
      <c r="CB579" s="2430"/>
      <c r="CC579" s="1750"/>
      <c r="CD579" s="1749">
        <f>SUM(CD573:CH578)</f>
        <v>0</v>
      </c>
      <c r="CE579" s="2430"/>
      <c r="CF579" s="2430"/>
      <c r="CG579" s="2430"/>
      <c r="CH579" s="1750"/>
      <c r="CI579" s="1749">
        <f>SUM(CI573:CM578)</f>
        <v>0</v>
      </c>
      <c r="CJ579" s="2430"/>
      <c r="CK579" s="2430"/>
      <c r="CL579" s="2430"/>
      <c r="CM579" s="1750"/>
      <c r="CN579" s="1749">
        <f>SUM(BJ579:CM579)</f>
        <v>0</v>
      </c>
      <c r="CO579" s="2430"/>
      <c r="CP579" s="2430"/>
      <c r="CQ579" s="2430"/>
      <c r="CR579" s="1750"/>
    </row>
    <row r="580" spans="2:96" s="46" customFormat="1" ht="12.75" customHeight="1">
      <c r="E580" s="2578"/>
      <c r="F580" s="2579"/>
      <c r="G580" s="2579"/>
      <c r="H580" s="2579"/>
      <c r="I580" s="2579"/>
      <c r="J580" s="2580"/>
      <c r="K580" s="2578"/>
      <c r="L580" s="2579"/>
      <c r="M580" s="2579"/>
      <c r="N580" s="2579"/>
      <c r="O580" s="2579"/>
      <c r="P580" s="2580"/>
      <c r="Q580" s="2354"/>
      <c r="R580" s="2355"/>
      <c r="S580" s="2355"/>
      <c r="T580" s="2355"/>
      <c r="U580" s="2355"/>
      <c r="V580" s="2356"/>
      <c r="W580" s="2354"/>
      <c r="X580" s="2355"/>
      <c r="Y580" s="2355"/>
      <c r="Z580" s="2355"/>
      <c r="AA580" s="2355"/>
      <c r="AB580" s="2356"/>
      <c r="AC580" s="2354"/>
      <c r="AD580" s="2355"/>
      <c r="AE580" s="2355"/>
      <c r="AF580" s="2355"/>
      <c r="AG580" s="2355"/>
      <c r="AH580" s="2356"/>
      <c r="AN580" s="439"/>
    </row>
    <row r="581" spans="2:96" s="46" customFormat="1" ht="12.75" customHeight="1">
      <c r="E581" s="2578"/>
      <c r="F581" s="2579"/>
      <c r="G581" s="2579"/>
      <c r="H581" s="2579"/>
      <c r="I581" s="2579"/>
      <c r="J581" s="2580"/>
      <c r="K581" s="2578"/>
      <c r="L581" s="2579"/>
      <c r="M581" s="2579"/>
      <c r="N581" s="2579"/>
      <c r="O581" s="2579"/>
      <c r="P581" s="2580"/>
      <c r="Q581" s="2354"/>
      <c r="R581" s="2355"/>
      <c r="S581" s="2355"/>
      <c r="T581" s="2355"/>
      <c r="U581" s="2355"/>
      <c r="V581" s="2356"/>
      <c r="W581" s="2354"/>
      <c r="X581" s="2355"/>
      <c r="Y581" s="2355"/>
      <c r="Z581" s="2355"/>
      <c r="AA581" s="2355"/>
      <c r="AB581" s="2356"/>
      <c r="AC581" s="2354"/>
      <c r="AD581" s="2355"/>
      <c r="AE581" s="2355"/>
      <c r="AF581" s="2355"/>
      <c r="AG581" s="2355"/>
      <c r="AH581" s="2356"/>
      <c r="AN581" s="439"/>
    </row>
    <row r="582" spans="2:96" s="46" customFormat="1" ht="12.75" customHeight="1">
      <c r="E582" s="2578"/>
      <c r="F582" s="2579"/>
      <c r="G582" s="2579"/>
      <c r="H582" s="2579"/>
      <c r="I582" s="2579"/>
      <c r="J582" s="2580"/>
      <c r="K582" s="2578"/>
      <c r="L582" s="2579"/>
      <c r="M582" s="2579"/>
      <c r="N582" s="2579"/>
      <c r="O582" s="2579"/>
      <c r="P582" s="2580"/>
      <c r="Q582" s="2354"/>
      <c r="R582" s="2355"/>
      <c r="S582" s="2355"/>
      <c r="T582" s="2355"/>
      <c r="U582" s="2355"/>
      <c r="V582" s="2356"/>
      <c r="W582" s="2354"/>
      <c r="X582" s="2355"/>
      <c r="Y582" s="2355"/>
      <c r="Z582" s="2355"/>
      <c r="AA582" s="2355"/>
      <c r="AB582" s="2356"/>
      <c r="AC582" s="2354"/>
      <c r="AD582" s="2355"/>
      <c r="AE582" s="2355"/>
      <c r="AF582" s="2355"/>
      <c r="AG582" s="2355"/>
      <c r="AH582" s="2356"/>
      <c r="AN582" s="439"/>
      <c r="AP582" s="63" t="s">
        <v>1247</v>
      </c>
      <c r="BH582" s="63" t="s">
        <v>1248</v>
      </c>
    </row>
    <row r="583" spans="2:96" s="46" customFormat="1" ht="12.75" customHeight="1">
      <c r="E583" s="2311"/>
      <c r="F583" s="2312"/>
      <c r="G583" s="2312"/>
      <c r="H583" s="2312"/>
      <c r="I583" s="2312"/>
      <c r="J583" s="2313"/>
      <c r="K583" s="2308">
        <v>20</v>
      </c>
      <c r="L583" s="2309"/>
      <c r="M583" s="2309"/>
      <c r="N583" s="2309"/>
      <c r="O583" s="2309"/>
      <c r="P583" s="2310"/>
      <c r="Q583" s="2322">
        <f t="shared" ref="Q583" si="4">IF(ISERROR(IF((((E583/$BJ$530)*100)&gt;100),"EXCESSIVE VALUE",(E583/$BJ$530)*100)),0,IF((((E583/$BJ$530)*100)&gt;100),"EXCESSIVE VALUE",(E583/$BJ$530)*100))</f>
        <v>0</v>
      </c>
      <c r="R583" s="2323"/>
      <c r="S583" s="2323"/>
      <c r="T583" s="2323"/>
      <c r="U583" s="2323"/>
      <c r="V583" s="2324"/>
      <c r="W583" s="2314">
        <f>IF(FLOOR(Q583,5)&gt;80,80,FLOOR(Q583,5))</f>
        <v>0</v>
      </c>
      <c r="X583" s="2315"/>
      <c r="Y583" s="2315"/>
      <c r="Z583" s="2315"/>
      <c r="AA583" s="2315"/>
      <c r="AB583" s="2316"/>
      <c r="AC583" s="2314">
        <f t="shared" ref="AC583:AC588" si="5">IF(W583&gt;0,INDEX($BI$509:$BP$523,MATCH(W583,$BH$509:$BH$523,0),MATCH(K583,$BI$508:$BP$508,0)),0)</f>
        <v>0</v>
      </c>
      <c r="AD583" s="2315"/>
      <c r="AE583" s="2315"/>
      <c r="AF583" s="2315"/>
      <c r="AG583" s="2315"/>
      <c r="AH583" s="2316"/>
      <c r="AN583" s="439"/>
      <c r="AO583" s="46">
        <v>5</v>
      </c>
      <c r="AP583" s="2431">
        <f t="shared" ref="AP583:AP588" si="6">IF(OR(BE573&gt;=0.1,BE573=0),0,1)</f>
        <v>0</v>
      </c>
      <c r="AQ583" s="2432"/>
      <c r="AR583" s="2432"/>
      <c r="AS583" s="2432"/>
      <c r="AT583" s="2433"/>
      <c r="AX583" s="2412" t="s">
        <v>868</v>
      </c>
      <c r="AY583" s="2420"/>
      <c r="AZ583" s="2420"/>
      <c r="BA583" s="2420"/>
      <c r="BB583" s="2420"/>
      <c r="BC583" s="2420"/>
      <c r="BD583" s="2420"/>
      <c r="BE583" s="2420"/>
      <c r="BF583" s="2420"/>
      <c r="BG583" s="2420"/>
      <c r="BH583" s="2420"/>
      <c r="BI583" s="2420"/>
      <c r="BJ583" s="2420"/>
      <c r="BK583" s="2420"/>
      <c r="BL583" s="2420"/>
      <c r="BM583" s="2420"/>
      <c r="BN583" s="2420"/>
      <c r="BO583" s="2420"/>
      <c r="BP583" s="2420"/>
      <c r="BQ583" s="2413"/>
    </row>
    <row r="584" spans="2:96" s="46" customFormat="1" ht="12.75" customHeight="1">
      <c r="E584" s="2311">
        <v>46</v>
      </c>
      <c r="F584" s="2312"/>
      <c r="G584" s="2312"/>
      <c r="H584" s="2312"/>
      <c r="I584" s="2312"/>
      <c r="J584" s="2313"/>
      <c r="K584" s="2308">
        <v>30</v>
      </c>
      <c r="L584" s="2309"/>
      <c r="M584" s="2309"/>
      <c r="N584" s="2309"/>
      <c r="O584" s="2309"/>
      <c r="P584" s="2310"/>
      <c r="Q584" s="2322">
        <f t="shared" ref="Q584:Q591" si="7">IF(ISERROR(IF((((E584/$BJ$530)*100)&gt;100),"EXCESSIVE VALUE",(E584/$BJ$530)*100)),0,IF((((E584/$BJ$530)*100)&gt;100),"EXCESSIVE VALUE",(E584/$BJ$530)*100))</f>
        <v>51.111111111111107</v>
      </c>
      <c r="R584" s="2323"/>
      <c r="S584" s="2323"/>
      <c r="T584" s="2323"/>
      <c r="U584" s="2323"/>
      <c r="V584" s="2324"/>
      <c r="W584" s="2314">
        <f>IF(FLOOR(Q584,5)&gt;80,80,FLOOR(Q584,5))</f>
        <v>50</v>
      </c>
      <c r="X584" s="2315"/>
      <c r="Y584" s="2315"/>
      <c r="Z584" s="2315"/>
      <c r="AA584" s="2315"/>
      <c r="AB584" s="2316"/>
      <c r="AC584" s="2314">
        <f t="shared" si="5"/>
        <v>50</v>
      </c>
      <c r="AD584" s="2315"/>
      <c r="AE584" s="2315"/>
      <c r="AF584" s="2315"/>
      <c r="AG584" s="2315"/>
      <c r="AH584" s="2316"/>
      <c r="AN584" s="439"/>
      <c r="AO584" s="46">
        <v>4</v>
      </c>
      <c r="AP584" s="2431">
        <f t="shared" si="6"/>
        <v>0</v>
      </c>
      <c r="AQ584" s="2432"/>
      <c r="AR584" s="2432"/>
      <c r="AS584" s="2432"/>
      <c r="AT584" s="2433"/>
      <c r="AX584" s="2437" t="s">
        <v>680</v>
      </c>
      <c r="AY584" s="2438"/>
      <c r="AZ584" s="1719" t="s">
        <v>680</v>
      </c>
      <c r="BA584" s="1720"/>
      <c r="BB584" s="2437" t="s">
        <v>292</v>
      </c>
      <c r="BC584" s="2438"/>
      <c r="BD584" s="2426" t="s">
        <v>292</v>
      </c>
      <c r="BE584" s="2427"/>
      <c r="BF584" s="2437" t="s">
        <v>291</v>
      </c>
      <c r="BG584" s="2438"/>
      <c r="BH584" s="2426" t="s">
        <v>291</v>
      </c>
      <c r="BI584" s="2427"/>
      <c r="BJ584" s="2437" t="s">
        <v>290</v>
      </c>
      <c r="BK584" s="2438"/>
      <c r="BL584" s="2426" t="s">
        <v>290</v>
      </c>
      <c r="BM584" s="2427"/>
      <c r="BN584" s="2437" t="s">
        <v>679</v>
      </c>
      <c r="BO584" s="2438"/>
      <c r="BP584" s="2426" t="s">
        <v>679</v>
      </c>
      <c r="BQ584" s="2427"/>
    </row>
    <row r="585" spans="2:96" s="46" customFormat="1" ht="12.75" customHeight="1">
      <c r="E585" s="2311"/>
      <c r="F585" s="2312"/>
      <c r="G585" s="2312"/>
      <c r="H585" s="2312"/>
      <c r="I585" s="2312"/>
      <c r="J585" s="2313"/>
      <c r="K585" s="2308">
        <v>35</v>
      </c>
      <c r="L585" s="2309"/>
      <c r="M585" s="2309"/>
      <c r="N585" s="2309"/>
      <c r="O585" s="2309"/>
      <c r="P585" s="2310"/>
      <c r="Q585" s="2322">
        <f t="shared" si="7"/>
        <v>0</v>
      </c>
      <c r="R585" s="2323"/>
      <c r="S585" s="2323"/>
      <c r="T585" s="2323"/>
      <c r="U585" s="2323"/>
      <c r="V585" s="2324"/>
      <c r="W585" s="2314">
        <f t="shared" ref="W585:W591" si="8">IF(FLOOR(Q585,5)&gt;80,80,FLOOR(Q585,5))</f>
        <v>0</v>
      </c>
      <c r="X585" s="2315"/>
      <c r="Y585" s="2315"/>
      <c r="Z585" s="2315"/>
      <c r="AA585" s="2315"/>
      <c r="AB585" s="2316"/>
      <c r="AC585" s="2314">
        <f t="shared" si="5"/>
        <v>0</v>
      </c>
      <c r="AD585" s="2315"/>
      <c r="AE585" s="2315"/>
      <c r="AF585" s="2315"/>
      <c r="AG585" s="2315"/>
      <c r="AH585" s="2316"/>
      <c r="AN585" s="439"/>
      <c r="AO585" s="137">
        <v>3</v>
      </c>
      <c r="AP585" s="2308">
        <f t="shared" si="6"/>
        <v>0</v>
      </c>
      <c r="AQ585" s="2309"/>
      <c r="AR585" s="2309"/>
      <c r="AS585" s="2309"/>
      <c r="AT585" s="2310"/>
      <c r="AX585" s="2437">
        <f>IF(AP535=1,1,0)</f>
        <v>0</v>
      </c>
      <c r="AY585" s="2438"/>
      <c r="AZ585" s="2412"/>
      <c r="BA585" s="2413"/>
      <c r="BB585" s="2428"/>
      <c r="BC585" s="2429"/>
      <c r="BD585" s="2426">
        <f>IF(AND(T608&gt;0,AP535&gt;0),1,0)</f>
        <v>0</v>
      </c>
      <c r="BE585" s="2427"/>
      <c r="BF585" s="2428"/>
      <c r="BG585" s="2429"/>
      <c r="BH585" s="2426">
        <f>IF(AND(T608&gt;0,AP535&gt;0),1,0)</f>
        <v>0</v>
      </c>
      <c r="BI585" s="2427"/>
      <c r="BJ585" s="2428"/>
      <c r="BK585" s="2429"/>
      <c r="BL585" s="2426">
        <f>IF(AND(T608&gt;0,AP535&gt;0),1,0)</f>
        <v>0</v>
      </c>
      <c r="BM585" s="2427"/>
      <c r="BN585" s="2428"/>
      <c r="BO585" s="2429"/>
      <c r="BP585" s="2426">
        <f>IF(AND(T608&gt;0,AP535&gt;0),1,0)</f>
        <v>0</v>
      </c>
      <c r="BQ585" s="2427"/>
    </row>
    <row r="586" spans="2:96" s="46" customFormat="1" ht="12.75" customHeight="1">
      <c r="E586" s="2311">
        <v>21</v>
      </c>
      <c r="F586" s="2312"/>
      <c r="G586" s="2312"/>
      <c r="H586" s="2312"/>
      <c r="I586" s="2312"/>
      <c r="J586" s="2313"/>
      <c r="K586" s="2308">
        <v>40</v>
      </c>
      <c r="L586" s="2309"/>
      <c r="M586" s="2309"/>
      <c r="N586" s="2309"/>
      <c r="O586" s="2309"/>
      <c r="P586" s="2310"/>
      <c r="Q586" s="2322">
        <f t="shared" si="7"/>
        <v>23.333333333333332</v>
      </c>
      <c r="R586" s="2323"/>
      <c r="S586" s="2323"/>
      <c r="T586" s="2323"/>
      <c r="U586" s="2323"/>
      <c r="V586" s="2324"/>
      <c r="W586" s="2314">
        <f t="shared" si="8"/>
        <v>20</v>
      </c>
      <c r="X586" s="2315"/>
      <c r="Y586" s="2315"/>
      <c r="Z586" s="2315"/>
      <c r="AA586" s="2315"/>
      <c r="AB586" s="2316"/>
      <c r="AC586" s="2314">
        <f t="shared" si="5"/>
        <v>20</v>
      </c>
      <c r="AD586" s="2315"/>
      <c r="AE586" s="2315"/>
      <c r="AF586" s="2315"/>
      <c r="AG586" s="2315"/>
      <c r="AH586" s="2316"/>
      <c r="AN586" s="439"/>
      <c r="AO586" s="46">
        <v>2</v>
      </c>
      <c r="AP586" s="2431">
        <f t="shared" si="6"/>
        <v>0</v>
      </c>
      <c r="AQ586" s="2432"/>
      <c r="AR586" s="2432"/>
      <c r="AS586" s="2432"/>
      <c r="AT586" s="2433"/>
      <c r="AX586" s="2428"/>
      <c r="AY586" s="2429"/>
      <c r="AZ586" s="2412"/>
      <c r="BA586" s="2413"/>
      <c r="BB586" s="2437">
        <f>IF(AP536=1,1,0)</f>
        <v>0</v>
      </c>
      <c r="BC586" s="2438"/>
      <c r="BD586" s="2412"/>
      <c r="BE586" s="2413"/>
      <c r="BF586" s="2428"/>
      <c r="BG586" s="2429"/>
      <c r="BH586" s="2426">
        <f>IF(AND(T609&gt;0,AP536&gt;0),1,0)</f>
        <v>0</v>
      </c>
      <c r="BI586" s="2427"/>
      <c r="BJ586" s="2428"/>
      <c r="BK586" s="2429"/>
      <c r="BL586" s="2426">
        <f>IF(AND(T609&gt;0,AP536&gt;0),1,0)</f>
        <v>0</v>
      </c>
      <c r="BM586" s="2427"/>
      <c r="BN586" s="2428"/>
      <c r="BO586" s="2429"/>
      <c r="BP586" s="2426">
        <f>IF(AND(T609&gt;0,AP536&gt;0),1,0)</f>
        <v>0</v>
      </c>
      <c r="BQ586" s="2427"/>
    </row>
    <row r="587" spans="2:96" s="46" customFormat="1" ht="12.75" customHeight="1">
      <c r="E587" s="2311"/>
      <c r="F587" s="2312"/>
      <c r="G587" s="2312"/>
      <c r="H587" s="2312"/>
      <c r="I587" s="2312"/>
      <c r="J587" s="2313"/>
      <c r="K587" s="2308">
        <v>45</v>
      </c>
      <c r="L587" s="2309"/>
      <c r="M587" s="2309"/>
      <c r="N587" s="2309"/>
      <c r="O587" s="2309"/>
      <c r="P587" s="2310"/>
      <c r="Q587" s="2322">
        <f t="shared" si="7"/>
        <v>0</v>
      </c>
      <c r="R587" s="2323"/>
      <c r="S587" s="2323"/>
      <c r="T587" s="2323"/>
      <c r="U587" s="2323"/>
      <c r="V587" s="2324"/>
      <c r="W587" s="2314">
        <f>IF(FLOOR(Q587,5)&gt;65,65,FLOOR(Q587,5))</f>
        <v>0</v>
      </c>
      <c r="X587" s="2315"/>
      <c r="Y587" s="2315"/>
      <c r="Z587" s="2315"/>
      <c r="AA587" s="2315"/>
      <c r="AB587" s="2316"/>
      <c r="AC587" s="2314">
        <f t="shared" si="5"/>
        <v>0</v>
      </c>
      <c r="AD587" s="2315"/>
      <c r="AE587" s="2315"/>
      <c r="AF587" s="2315"/>
      <c r="AG587" s="2315"/>
      <c r="AH587" s="2316"/>
      <c r="AN587" s="439"/>
      <c r="AO587" s="46">
        <v>1</v>
      </c>
      <c r="AP587" s="2431">
        <f t="shared" si="6"/>
        <v>0</v>
      </c>
      <c r="AQ587" s="2432"/>
      <c r="AR587" s="2432"/>
      <c r="AS587" s="2432"/>
      <c r="AT587" s="2433"/>
      <c r="AX587" s="2428"/>
      <c r="AY587" s="2429"/>
      <c r="AZ587" s="2412"/>
      <c r="BA587" s="2413"/>
      <c r="BB587" s="2428"/>
      <c r="BC587" s="2429"/>
      <c r="BD587" s="2412"/>
      <c r="BE587" s="2413"/>
      <c r="BF587" s="2437">
        <f>IF(AP537=1,1,0)</f>
        <v>0</v>
      </c>
      <c r="BG587" s="2438"/>
      <c r="BH587" s="2412"/>
      <c r="BI587" s="2413"/>
      <c r="BJ587" s="2428"/>
      <c r="BK587" s="2429"/>
      <c r="BL587" s="2426">
        <f>IF(AND(T610&gt;0,AP537&gt;0),1,0)</f>
        <v>0</v>
      </c>
      <c r="BM587" s="2427"/>
      <c r="BN587" s="2428"/>
      <c r="BO587" s="2429"/>
      <c r="BP587" s="2426">
        <f>IF(AND(T610&gt;0,AP537&gt;0),1,0)</f>
        <v>0</v>
      </c>
      <c r="BQ587" s="2427"/>
    </row>
    <row r="588" spans="2:96" s="46" customFormat="1" ht="12.75" customHeight="1">
      <c r="E588" s="2311">
        <v>0</v>
      </c>
      <c r="F588" s="2312"/>
      <c r="G588" s="2312"/>
      <c r="H588" s="2312"/>
      <c r="I588" s="2312"/>
      <c r="J588" s="2313"/>
      <c r="K588" s="2308">
        <v>50</v>
      </c>
      <c r="L588" s="2309"/>
      <c r="M588" s="2309"/>
      <c r="N588" s="2309"/>
      <c r="O588" s="2309"/>
      <c r="P588" s="2310"/>
      <c r="Q588" s="2322">
        <f t="shared" si="7"/>
        <v>0</v>
      </c>
      <c r="R588" s="2323"/>
      <c r="S588" s="2323"/>
      <c r="T588" s="2323"/>
      <c r="U588" s="2323"/>
      <c r="V588" s="2324"/>
      <c r="W588" s="2314">
        <f>IF(FLOOR(Q588,5)&gt;40,40,FLOOR(Q588,5))</f>
        <v>0</v>
      </c>
      <c r="X588" s="2315"/>
      <c r="Y588" s="2315"/>
      <c r="Z588" s="2315"/>
      <c r="AA588" s="2315"/>
      <c r="AB588" s="2316"/>
      <c r="AC588" s="2314">
        <f t="shared" si="5"/>
        <v>0</v>
      </c>
      <c r="AD588" s="2315"/>
      <c r="AE588" s="2315"/>
      <c r="AF588" s="2315"/>
      <c r="AG588" s="2315"/>
      <c r="AH588" s="2316"/>
      <c r="AN588" s="439"/>
      <c r="AO588" s="46">
        <v>0</v>
      </c>
      <c r="AP588" s="2431">
        <f t="shared" si="6"/>
        <v>0</v>
      </c>
      <c r="AQ588" s="2432"/>
      <c r="AR588" s="2432"/>
      <c r="AS588" s="2432"/>
      <c r="AT588" s="2433"/>
      <c r="AX588" s="2428"/>
      <c r="AY588" s="2429"/>
      <c r="AZ588" s="2412"/>
      <c r="BA588" s="2413"/>
      <c r="BB588" s="2428"/>
      <c r="BC588" s="2429"/>
      <c r="BD588" s="2412"/>
      <c r="BE588" s="2413"/>
      <c r="BF588" s="2428"/>
      <c r="BG588" s="2429"/>
      <c r="BH588" s="2412"/>
      <c r="BI588" s="2413"/>
      <c r="BJ588" s="2437">
        <f>IF(AP538=1,1,0)</f>
        <v>0</v>
      </c>
      <c r="BK588" s="2438"/>
      <c r="BL588" s="2428"/>
      <c r="BM588" s="2429"/>
      <c r="BN588" s="2428"/>
      <c r="BO588" s="2429"/>
      <c r="BP588" s="2426">
        <f>IF(AND(T611&gt;0,AP538&gt;0),1,0)</f>
        <v>1</v>
      </c>
      <c r="BQ588" s="2427"/>
    </row>
    <row r="589" spans="2:96" s="46" customFormat="1" ht="12.75" customHeight="1">
      <c r="E589" s="2404"/>
      <c r="F589" s="2405"/>
      <c r="G589" s="2405"/>
      <c r="H589" s="2405"/>
      <c r="I589" s="2405"/>
      <c r="J589" s="2406"/>
      <c r="K589" s="2400">
        <f>IF(OR(Application!D211="Rural",Application!D211="Rural apportionment (Section 514)",Application!D211="Rural apportionment (Section 515)",Application!D211="Rural apportionment (HOME)",Application!D211="Rural (Native American apportionment)"),50,0)</f>
        <v>0</v>
      </c>
      <c r="L589" s="2401"/>
      <c r="M589" s="2402" t="s">
        <v>2097</v>
      </c>
      <c r="N589" s="2402"/>
      <c r="O589" s="2402"/>
      <c r="P589" s="2403"/>
      <c r="Q589" s="2322">
        <f t="shared" si="7"/>
        <v>0</v>
      </c>
      <c r="R589" s="2323"/>
      <c r="S589" s="2323"/>
      <c r="T589" s="2323"/>
      <c r="U589" s="2323"/>
      <c r="V589" s="2324"/>
      <c r="W589" s="2314">
        <f>IF(FLOOR(Q589,5)&gt;50,50,FLOOR(Q589,5))</f>
        <v>0</v>
      </c>
      <c r="X589" s="2315"/>
      <c r="Y589" s="2315"/>
      <c r="Z589" s="2315"/>
      <c r="AA589" s="2315"/>
      <c r="AB589" s="2316"/>
      <c r="AC589" s="2314">
        <f>IF(W589&gt;0,INDEX($AT$509:$BA$523,MATCH(W589,$AS$509:$AS$523,0),MATCH(K589,$AT$508:$BA$508,0)),0)</f>
        <v>0</v>
      </c>
      <c r="AD589" s="2315"/>
      <c r="AE589" s="2315"/>
      <c r="AF589" s="2315"/>
      <c r="AG589" s="2315"/>
      <c r="AH589" s="2316"/>
      <c r="AN589" s="439"/>
      <c r="AP589" s="2431"/>
      <c r="AQ589" s="2432"/>
      <c r="AR589" s="2432"/>
      <c r="AS589" s="2432"/>
      <c r="AT589" s="2433"/>
      <c r="AX589" s="2428"/>
      <c r="AY589" s="2429"/>
      <c r="AZ589" s="2412"/>
      <c r="BA589" s="2413"/>
      <c r="BB589" s="2428"/>
      <c r="BC589" s="2429"/>
      <c r="BD589" s="2412"/>
      <c r="BE589" s="2413"/>
      <c r="BF589" s="2428"/>
      <c r="BG589" s="2429"/>
      <c r="BH589" s="2412"/>
      <c r="BI589" s="2413"/>
      <c r="BJ589" s="2428"/>
      <c r="BK589" s="2429"/>
      <c r="BL589" s="2428"/>
      <c r="BM589" s="2429"/>
      <c r="BN589" s="2437">
        <f>IF(AP539=1,1,0)</f>
        <v>1</v>
      </c>
      <c r="BO589" s="2438"/>
      <c r="BP589" s="2412"/>
      <c r="BQ589" s="2413"/>
    </row>
    <row r="590" spans="2:96" s="46" customFormat="1" ht="12.75" customHeight="1">
      <c r="E590" s="2404"/>
      <c r="F590" s="2405"/>
      <c r="G590" s="2405"/>
      <c r="H590" s="2405"/>
      <c r="I590" s="2405"/>
      <c r="J590" s="2406"/>
      <c r="K590" s="2400">
        <f>IF(OR(Application!D211="Rural",Application!D211="Rural apportionment (Section 514)",Application!D211="Rural apportionment (Section 515)",Application!D211="Rural apportionment (HOME)",Application!D211="Rural (Native American apportionment)"),55,0)</f>
        <v>0</v>
      </c>
      <c r="L590" s="2401"/>
      <c r="M590" s="2402" t="s">
        <v>2097</v>
      </c>
      <c r="N590" s="2402"/>
      <c r="O590" s="2402"/>
      <c r="P590" s="2403"/>
      <c r="Q590" s="2322">
        <f t="shared" si="7"/>
        <v>0</v>
      </c>
      <c r="R590" s="2323"/>
      <c r="S590" s="2323"/>
      <c r="T590" s="2323"/>
      <c r="U590" s="2323"/>
      <c r="V590" s="2324"/>
      <c r="W590" s="2314">
        <f>IF(FLOOR(Q590,5)&gt;40,40,FLOOR(Q590,5))</f>
        <v>0</v>
      </c>
      <c r="X590" s="2315"/>
      <c r="Y590" s="2315"/>
      <c r="Z590" s="2315"/>
      <c r="AA590" s="2315"/>
      <c r="AB590" s="2316"/>
      <c r="AC590" s="2314">
        <f>IF(W590&gt;0,INDEX($AT$509:$BA$523,MATCH(W590,$AS$509:$AS$523,0),MATCH(K590,$AT$508:$BA$508,0)),0)</f>
        <v>0</v>
      </c>
      <c r="AD590" s="2315"/>
      <c r="AE590" s="2315"/>
      <c r="AF590" s="2315"/>
      <c r="AG590" s="2315"/>
      <c r="AH590" s="2316"/>
      <c r="AN590" s="439"/>
      <c r="AX590" s="2437">
        <f>SUM(AX585:AY589)</f>
        <v>0</v>
      </c>
      <c r="AY590" s="2438"/>
      <c r="AZ590" s="2426">
        <f>SUM(AZ586:BA589)</f>
        <v>0</v>
      </c>
      <c r="BA590" s="2427"/>
      <c r="BB590" s="2437">
        <f>SUM(BB586:BC589)</f>
        <v>0</v>
      </c>
      <c r="BC590" s="2438"/>
      <c r="BD590" s="2426">
        <f>SUM(BD585:BE589)</f>
        <v>0</v>
      </c>
      <c r="BE590" s="2427"/>
      <c r="BF590" s="2437">
        <f>SUM(BF587:BG589)</f>
        <v>0</v>
      </c>
      <c r="BG590" s="2438"/>
      <c r="BH590" s="2426">
        <f>SUM(BH585:BI589)</f>
        <v>0</v>
      </c>
      <c r="BI590" s="2427"/>
      <c r="BJ590" s="2437">
        <f>SUM(BJ585:BK589)</f>
        <v>0</v>
      </c>
      <c r="BK590" s="2438"/>
      <c r="BL590" s="2426">
        <f>SUM(BL585:BM589)</f>
        <v>0</v>
      </c>
      <c r="BM590" s="2427"/>
      <c r="BN590" s="2437">
        <f>SUM(BN585:BO589)</f>
        <v>1</v>
      </c>
      <c r="BO590" s="2438"/>
      <c r="BP590" s="2426">
        <f>SUM(BP585:BQ589)</f>
        <v>1</v>
      </c>
      <c r="BQ590" s="2427"/>
    </row>
    <row r="591" spans="2:96" s="46" customFormat="1" ht="12.75" customHeight="1">
      <c r="E591" s="2311">
        <v>23</v>
      </c>
      <c r="F591" s="2312"/>
      <c r="G591" s="2312"/>
      <c r="H591" s="2312"/>
      <c r="I591" s="2312"/>
      <c r="J591" s="2313"/>
      <c r="K591" s="2308" t="s">
        <v>2098</v>
      </c>
      <c r="L591" s="2309"/>
      <c r="M591" s="2309"/>
      <c r="N591" s="2309"/>
      <c r="O591" s="2309"/>
      <c r="P591" s="2310"/>
      <c r="Q591" s="2322">
        <f t="shared" si="7"/>
        <v>25.555555555555554</v>
      </c>
      <c r="R591" s="2323"/>
      <c r="S591" s="2323"/>
      <c r="T591" s="2323"/>
      <c r="U591" s="2323"/>
      <c r="V591" s="2324"/>
      <c r="W591" s="2314">
        <f t="shared" si="8"/>
        <v>25</v>
      </c>
      <c r="X591" s="2315"/>
      <c r="Y591" s="2315"/>
      <c r="Z591" s="2315"/>
      <c r="AA591" s="2315"/>
      <c r="AB591" s="2316"/>
      <c r="AC591" s="2314">
        <v>0</v>
      </c>
      <c r="AD591" s="2315"/>
      <c r="AE591" s="2315"/>
      <c r="AF591" s="2315"/>
      <c r="AG591" s="2315"/>
      <c r="AH591" s="2316"/>
      <c r="AN591" s="439"/>
      <c r="AX591" s="2423">
        <f>IF(AND(AX590=1,AZ590&gt;1),1,0)</f>
        <v>0</v>
      </c>
      <c r="AY591" s="2424"/>
      <c r="AZ591" s="2424"/>
      <c r="BA591" s="2425"/>
      <c r="BB591" s="2423">
        <f>IF(AND(BB590=1,BD590&gt;=1),1,0)</f>
        <v>0</v>
      </c>
      <c r="BC591" s="2424"/>
      <c r="BD591" s="2424"/>
      <c r="BE591" s="2425"/>
      <c r="BF591" s="2423">
        <f>IF(AND(BF590=1,BH590&gt;=1),1,0)</f>
        <v>0</v>
      </c>
      <c r="BG591" s="2424"/>
      <c r="BH591" s="2424"/>
      <c r="BI591" s="2425"/>
      <c r="BJ591" s="2423">
        <f>IF(AND(BJ590=1,BL590&gt;=1),1,0)</f>
        <v>0</v>
      </c>
      <c r="BK591" s="2424"/>
      <c r="BL591" s="2424"/>
      <c r="BM591" s="2425"/>
      <c r="BN591" s="2423">
        <f>IF(AND(BN590=1,BP590&gt;=1),1,0)</f>
        <v>1</v>
      </c>
      <c r="BO591" s="2424"/>
      <c r="BP591" s="2424"/>
      <c r="BQ591" s="2425"/>
    </row>
    <row r="592" spans="2:96" s="46" customFormat="1" ht="12.75" customHeight="1">
      <c r="E592" s="2494">
        <f>SUM(E583:J591)</f>
        <v>90</v>
      </c>
      <c r="F592" s="2495"/>
      <c r="G592" s="2495"/>
      <c r="H592" s="2495"/>
      <c r="I592" s="2495"/>
      <c r="J592" s="2496"/>
      <c r="K592" s="260"/>
      <c r="L592" s="260"/>
      <c r="M592" s="260"/>
      <c r="N592" s="260"/>
      <c r="O592" s="260"/>
      <c r="P592" s="260"/>
      <c r="Q592" s="260"/>
      <c r="R592" s="260"/>
      <c r="S592" s="260"/>
      <c r="T592" s="260"/>
      <c r="U592" s="254"/>
      <c r="V592" s="254"/>
      <c r="W592" s="254"/>
      <c r="X592" s="254"/>
      <c r="Y592" s="254"/>
      <c r="Z592" s="260"/>
      <c r="AA592" s="254"/>
      <c r="AB592" s="100" t="s">
        <v>669</v>
      </c>
      <c r="AC592" s="2497">
        <f>IF(SUM(AC583:AH591)&gt;0,SUM(AC583:AH591),0)</f>
        <v>70</v>
      </c>
      <c r="AD592" s="2498"/>
      <c r="AE592" s="2498"/>
      <c r="AF592" s="2498"/>
      <c r="AG592" s="2498"/>
      <c r="AH592" s="2499"/>
      <c r="AK592" s="8"/>
      <c r="AL592" s="8"/>
      <c r="AM592" s="261"/>
      <c r="AN592" s="439"/>
      <c r="AX592" s="16"/>
      <c r="AY592" s="16"/>
      <c r="AZ592" s="16"/>
      <c r="BA592" s="16"/>
      <c r="BB592" s="16"/>
      <c r="BC592" s="16"/>
      <c r="BD592" s="16"/>
      <c r="BE592" s="16"/>
      <c r="BF592" s="16"/>
      <c r="BG592" s="16"/>
      <c r="BH592" s="16"/>
      <c r="BI592" s="240" t="s">
        <v>674</v>
      </c>
      <c r="BJ592" s="2423">
        <f>AX591+BB591+BF591+BJ591+BN591</f>
        <v>1</v>
      </c>
      <c r="BK592" s="2424"/>
      <c r="BL592" s="2424"/>
      <c r="BM592" s="242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2234</v>
      </c>
      <c r="AG595" s="2329" t="s">
        <v>113</v>
      </c>
      <c r="AH595" s="2329"/>
      <c r="AI595" s="2329"/>
      <c r="AJ595" s="2329"/>
      <c r="AK595" s="8"/>
      <c r="AL595" s="8"/>
      <c r="AM595" s="8"/>
      <c r="AN595" s="439"/>
    </row>
    <row r="596" spans="1:69" s="46" customFormat="1" ht="12.75" customHeight="1">
      <c r="B596" s="2548" t="s">
        <v>2074</v>
      </c>
      <c r="C596" s="2548"/>
      <c r="D596" s="2548"/>
      <c r="E596" s="2548"/>
      <c r="F596" s="2548"/>
      <c r="G596" s="2548"/>
      <c r="H596" s="2548"/>
      <c r="I596" s="2548"/>
      <c r="J596" s="2548"/>
      <c r="K596" s="2548"/>
      <c r="L596" s="2548"/>
      <c r="M596" s="2548"/>
      <c r="N596" s="2548"/>
      <c r="O596" s="2548"/>
      <c r="P596" s="2548"/>
      <c r="Q596" s="2548"/>
      <c r="R596" s="2548"/>
      <c r="S596" s="2548"/>
      <c r="T596" s="2548"/>
      <c r="U596" s="2548"/>
      <c r="V596" s="2548"/>
      <c r="W596" s="2548"/>
      <c r="X596" s="2548"/>
      <c r="Y596" s="2548"/>
      <c r="Z596" s="2548"/>
      <c r="AA596" s="2548"/>
      <c r="AB596" s="2548"/>
      <c r="AC596" s="2548"/>
      <c r="AD596" s="2548"/>
      <c r="AE596" s="2548"/>
      <c r="AF596" s="2548"/>
      <c r="AG596" s="2548"/>
      <c r="AH596" s="2548"/>
      <c r="AI596" s="65"/>
      <c r="AJ596" s="65"/>
      <c r="AK596" s="16"/>
      <c r="AL596" s="16"/>
      <c r="AM596" s="16"/>
      <c r="AN596" s="439"/>
    </row>
    <row r="597" spans="1:69" s="46" customFormat="1" ht="12.75" customHeight="1">
      <c r="A597" s="65"/>
      <c r="B597" s="2548"/>
      <c r="C597" s="2548"/>
      <c r="D597" s="2548"/>
      <c r="E597" s="2548"/>
      <c r="F597" s="2548"/>
      <c r="G597" s="2548"/>
      <c r="H597" s="2548"/>
      <c r="I597" s="2548"/>
      <c r="J597" s="2548"/>
      <c r="K597" s="2548"/>
      <c r="L597" s="2548"/>
      <c r="M597" s="2548"/>
      <c r="N597" s="2548"/>
      <c r="O597" s="2548"/>
      <c r="P597" s="2548"/>
      <c r="Q597" s="2548"/>
      <c r="R597" s="2548"/>
      <c r="S597" s="2548"/>
      <c r="T597" s="2548"/>
      <c r="U597" s="2548"/>
      <c r="V597" s="2548"/>
      <c r="W597" s="2548"/>
      <c r="X597" s="2548"/>
      <c r="Y597" s="2548"/>
      <c r="Z597" s="2548"/>
      <c r="AA597" s="2548"/>
      <c r="AB597" s="2548"/>
      <c r="AC597" s="2548"/>
      <c r="AD597" s="2548"/>
      <c r="AE597" s="2548"/>
      <c r="AF597" s="2548"/>
      <c r="AG597" s="2548"/>
      <c r="AH597" s="2548"/>
      <c r="AI597" s="65"/>
      <c r="AJ597" s="65"/>
      <c r="AK597" s="16"/>
      <c r="AL597" s="16"/>
      <c r="AM597" s="16"/>
      <c r="AN597" s="439"/>
    </row>
    <row r="598" spans="1:69" s="46" customFormat="1" ht="12.75" customHeight="1">
      <c r="A598" s="65"/>
      <c r="B598" s="2548"/>
      <c r="C598" s="2548"/>
      <c r="D598" s="2548"/>
      <c r="E598" s="2548"/>
      <c r="F598" s="2548"/>
      <c r="G598" s="2548"/>
      <c r="H598" s="2548"/>
      <c r="I598" s="2548"/>
      <c r="J598" s="2548"/>
      <c r="K598" s="2548"/>
      <c r="L598" s="2548"/>
      <c r="M598" s="2548"/>
      <c r="N598" s="2548"/>
      <c r="O598" s="2548"/>
      <c r="P598" s="2548"/>
      <c r="Q598" s="2548"/>
      <c r="R598" s="2548"/>
      <c r="S598" s="2548"/>
      <c r="T598" s="2548"/>
      <c r="U598" s="2548"/>
      <c r="V598" s="2548"/>
      <c r="W598" s="2548"/>
      <c r="X598" s="2548"/>
      <c r="Y598" s="2548"/>
      <c r="Z598" s="2548"/>
      <c r="AA598" s="2548"/>
      <c r="AB598" s="2548"/>
      <c r="AC598" s="2548"/>
      <c r="AD598" s="2548"/>
      <c r="AE598" s="2548"/>
      <c r="AF598" s="2548"/>
      <c r="AG598" s="2548"/>
      <c r="AH598" s="2548"/>
      <c r="AI598" s="65"/>
      <c r="AJ598" s="65"/>
      <c r="AK598" s="16"/>
      <c r="AL598" s="16"/>
      <c r="AM598" s="16"/>
      <c r="AN598" s="439"/>
    </row>
    <row r="599" spans="1:69" s="46" customFormat="1" ht="12.75" customHeight="1">
      <c r="A599" s="65"/>
      <c r="B599" s="2548"/>
      <c r="C599" s="2548"/>
      <c r="D599" s="2548"/>
      <c r="E599" s="2548"/>
      <c r="F599" s="2548"/>
      <c r="G599" s="2548"/>
      <c r="H599" s="2548"/>
      <c r="I599" s="2548"/>
      <c r="J599" s="2548"/>
      <c r="K599" s="2548"/>
      <c r="L599" s="2548"/>
      <c r="M599" s="2548"/>
      <c r="N599" s="2548"/>
      <c r="O599" s="2548"/>
      <c r="P599" s="2548"/>
      <c r="Q599" s="2548"/>
      <c r="R599" s="2548"/>
      <c r="S599" s="2548"/>
      <c r="T599" s="2548"/>
      <c r="U599" s="2548"/>
      <c r="V599" s="2548"/>
      <c r="W599" s="2548"/>
      <c r="X599" s="2548"/>
      <c r="Y599" s="2548"/>
      <c r="Z599" s="2548"/>
      <c r="AA599" s="2548"/>
      <c r="AB599" s="2548"/>
      <c r="AC599" s="2548"/>
      <c r="AD599" s="2548"/>
      <c r="AE599" s="2548"/>
      <c r="AF599" s="2548"/>
      <c r="AG599" s="2548"/>
      <c r="AH599" s="2548"/>
      <c r="AI599" s="65"/>
      <c r="AJ599" s="65"/>
      <c r="AK599" s="16"/>
      <c r="AL599" s="16"/>
      <c r="AM599" s="16"/>
      <c r="AN599" s="439"/>
    </row>
    <row r="600" spans="1:69" s="46" customFormat="1" ht="12.75" customHeight="1">
      <c r="A600" s="65"/>
      <c r="B600" s="2548"/>
      <c r="C600" s="2548"/>
      <c r="D600" s="2548"/>
      <c r="E600" s="2548"/>
      <c r="F600" s="2548"/>
      <c r="G600" s="2548"/>
      <c r="H600" s="2548"/>
      <c r="I600" s="2548"/>
      <c r="J600" s="2548"/>
      <c r="K600" s="2548"/>
      <c r="L600" s="2548"/>
      <c r="M600" s="2548"/>
      <c r="N600" s="2548"/>
      <c r="O600" s="2548"/>
      <c r="P600" s="2548"/>
      <c r="Q600" s="2548"/>
      <c r="R600" s="2548"/>
      <c r="S600" s="2548"/>
      <c r="T600" s="2548"/>
      <c r="U600" s="2548"/>
      <c r="V600" s="2548"/>
      <c r="W600" s="2548"/>
      <c r="X600" s="2548"/>
      <c r="Y600" s="2548"/>
      <c r="Z600" s="2548"/>
      <c r="AA600" s="2548"/>
      <c r="AB600" s="2548"/>
      <c r="AC600" s="2548"/>
      <c r="AD600" s="2548"/>
      <c r="AE600" s="2548"/>
      <c r="AF600" s="2548"/>
      <c r="AG600" s="2548"/>
      <c r="AH600" s="2548"/>
      <c r="AI600" s="65"/>
      <c r="AJ600" s="65"/>
      <c r="AK600" s="16"/>
      <c r="AL600" s="16"/>
      <c r="AM600" s="16"/>
      <c r="AN600" s="439"/>
    </row>
    <row r="601" spans="1:69" s="46" customFormat="1" ht="12.75" customHeight="1">
      <c r="A601" s="65"/>
      <c r="B601" s="2548"/>
      <c r="C601" s="2548"/>
      <c r="D601" s="2548"/>
      <c r="E601" s="2548"/>
      <c r="F601" s="2548"/>
      <c r="G601" s="2548"/>
      <c r="H601" s="2548"/>
      <c r="I601" s="2548"/>
      <c r="J601" s="2548"/>
      <c r="K601" s="2548"/>
      <c r="L601" s="2548"/>
      <c r="M601" s="2548"/>
      <c r="N601" s="2548"/>
      <c r="O601" s="2548"/>
      <c r="P601" s="2548"/>
      <c r="Q601" s="2548"/>
      <c r="R601" s="2548"/>
      <c r="S601" s="2548"/>
      <c r="T601" s="2548"/>
      <c r="U601" s="2548"/>
      <c r="V601" s="2548"/>
      <c r="W601" s="2548"/>
      <c r="X601" s="2548"/>
      <c r="Y601" s="2548"/>
      <c r="Z601" s="2548"/>
      <c r="AA601" s="2548"/>
      <c r="AB601" s="2548"/>
      <c r="AC601" s="2548"/>
      <c r="AD601" s="2548"/>
      <c r="AE601" s="2548"/>
      <c r="AF601" s="2548"/>
      <c r="AG601" s="2548"/>
      <c r="AH601" s="2548"/>
      <c r="AI601" s="65"/>
      <c r="AJ601" s="65"/>
      <c r="AK601" s="65"/>
      <c r="AL601" s="65"/>
      <c r="AM601" s="65"/>
      <c r="AN601" s="1135"/>
    </row>
    <row r="602" spans="1:69">
      <c r="E602" s="245"/>
      <c r="BD602" s="65"/>
      <c r="BE602" s="65"/>
      <c r="BF602" s="65"/>
      <c r="BG602" s="65"/>
      <c r="BH602" s="65"/>
    </row>
    <row r="603" spans="1:69" ht="12.75" customHeight="1">
      <c r="J603" s="2488" t="s">
        <v>869</v>
      </c>
      <c r="K603" s="2489"/>
      <c r="L603" s="2489"/>
      <c r="M603" s="2489"/>
      <c r="N603" s="2490"/>
      <c r="O603" s="2545" t="s">
        <v>1685</v>
      </c>
      <c r="P603" s="2546"/>
      <c r="Q603" s="2546"/>
      <c r="R603" s="2546"/>
      <c r="S603" s="2547"/>
      <c r="T603" s="2545" t="s">
        <v>2001</v>
      </c>
      <c r="U603" s="2546"/>
      <c r="V603" s="2546"/>
      <c r="W603" s="2546"/>
      <c r="X603" s="2547"/>
      <c r="Y603" s="2545" t="s">
        <v>1686</v>
      </c>
      <c r="Z603" s="2546"/>
      <c r="AA603" s="2546"/>
      <c r="AB603" s="2546"/>
      <c r="AC603" s="2547"/>
      <c r="AF603" s="16"/>
      <c r="AG603" s="16"/>
      <c r="AH603" s="16"/>
      <c r="AI603" s="16"/>
      <c r="AJ603" s="16"/>
    </row>
    <row r="604" spans="1:69" ht="12.75" customHeight="1">
      <c r="D604" s="16"/>
      <c r="E604" s="16"/>
      <c r="F604" s="16"/>
      <c r="G604" s="16"/>
      <c r="H604" s="16"/>
      <c r="I604" s="16"/>
      <c r="J604" s="2491"/>
      <c r="K604" s="2492"/>
      <c r="L604" s="2492"/>
      <c r="M604" s="2492"/>
      <c r="N604" s="2493"/>
      <c r="O604" s="2354"/>
      <c r="P604" s="2355"/>
      <c r="Q604" s="2355"/>
      <c r="R604" s="2355"/>
      <c r="S604" s="2356"/>
      <c r="T604" s="2354"/>
      <c r="U604" s="2355"/>
      <c r="V604" s="2355"/>
      <c r="W604" s="2355"/>
      <c r="X604" s="2356"/>
      <c r="Y604" s="2354"/>
      <c r="Z604" s="2355"/>
      <c r="AA604" s="2355"/>
      <c r="AB604" s="2355"/>
      <c r="AC604" s="2356"/>
      <c r="AF604" s="16"/>
      <c r="AG604" s="16"/>
      <c r="AH604" s="16"/>
      <c r="AI604" s="16"/>
      <c r="AJ604" s="16"/>
    </row>
    <row r="605" spans="1:69">
      <c r="I605" s="16"/>
      <c r="J605" s="2491"/>
      <c r="K605" s="2492"/>
      <c r="L605" s="2492"/>
      <c r="M605" s="2492"/>
      <c r="N605" s="2493"/>
      <c r="O605" s="2354"/>
      <c r="P605" s="2355"/>
      <c r="Q605" s="2355"/>
      <c r="R605" s="2355"/>
      <c r="S605" s="2356"/>
      <c r="T605" s="2354"/>
      <c r="U605" s="2355"/>
      <c r="V605" s="2355"/>
      <c r="W605" s="2355"/>
      <c r="X605" s="2356"/>
      <c r="Y605" s="2354"/>
      <c r="Z605" s="2355"/>
      <c r="AA605" s="2355"/>
      <c r="AB605" s="2355"/>
      <c r="AC605" s="2356"/>
      <c r="AD605" s="42"/>
      <c r="AF605" s="16"/>
      <c r="AG605" s="16"/>
      <c r="AH605" s="16"/>
      <c r="AI605" s="16"/>
      <c r="AJ605" s="16"/>
    </row>
    <row r="606" spans="1:69">
      <c r="D606" s="16"/>
      <c r="E606" s="16"/>
      <c r="F606" s="16"/>
      <c r="G606" s="16"/>
      <c r="H606" s="16"/>
      <c r="I606" s="16"/>
      <c r="J606" s="2491"/>
      <c r="K606" s="2492"/>
      <c r="L606" s="2492"/>
      <c r="M606" s="2492"/>
      <c r="N606" s="2493"/>
      <c r="O606" s="2354"/>
      <c r="P606" s="2355"/>
      <c r="Q606" s="2355"/>
      <c r="R606" s="2355"/>
      <c r="S606" s="2356"/>
      <c r="T606" s="2354"/>
      <c r="U606" s="2355"/>
      <c r="V606" s="2355"/>
      <c r="W606" s="2355"/>
      <c r="X606" s="2356"/>
      <c r="Y606" s="2354"/>
      <c r="Z606" s="2355"/>
      <c r="AA606" s="2355"/>
      <c r="AB606" s="2355"/>
      <c r="AC606" s="2356"/>
      <c r="AD606" s="42"/>
      <c r="AF606" s="16"/>
      <c r="AG606" s="16"/>
      <c r="AH606" s="16"/>
      <c r="AI606" s="16"/>
      <c r="AJ606" s="16"/>
    </row>
    <row r="607" spans="1:69">
      <c r="D607" s="16"/>
      <c r="E607" s="16"/>
      <c r="F607" s="16"/>
      <c r="G607" s="16"/>
      <c r="H607" s="16"/>
      <c r="I607" s="16"/>
      <c r="J607" s="2387" t="s">
        <v>250</v>
      </c>
      <c r="K607" s="2388"/>
      <c r="L607" s="2388"/>
      <c r="M607" s="2388"/>
      <c r="N607" s="2389"/>
      <c r="O607" s="2308">
        <f>Application!CM625</f>
        <v>0</v>
      </c>
      <c r="P607" s="2309"/>
      <c r="Q607" s="2309"/>
      <c r="R607" s="2309"/>
      <c r="S607" s="2310"/>
      <c r="T607" s="2308">
        <f>Application!DR626</f>
        <v>0</v>
      </c>
      <c r="U607" s="2309"/>
      <c r="V607" s="2309"/>
      <c r="W607" s="2309"/>
      <c r="X607" s="2310"/>
      <c r="Y607" s="2337">
        <f t="shared" ref="Y607:Y612" si="9">IF(T607&gt;0,T607/O607,0)</f>
        <v>0</v>
      </c>
      <c r="Z607" s="2338"/>
      <c r="AA607" s="2338"/>
      <c r="AB607" s="2338"/>
      <c r="AC607" s="2339"/>
      <c r="AD607" s="42"/>
      <c r="AF607" s="16"/>
      <c r="AG607" s="16"/>
      <c r="AH607" s="16"/>
      <c r="AI607" s="16"/>
      <c r="AJ607" s="16"/>
    </row>
    <row r="608" spans="1:69">
      <c r="D608" s="16"/>
      <c r="E608" s="16"/>
      <c r="F608" s="16"/>
      <c r="G608" s="16"/>
      <c r="H608" s="16"/>
      <c r="I608" s="16"/>
      <c r="J608" s="2387" t="s">
        <v>36</v>
      </c>
      <c r="K608" s="2388"/>
      <c r="L608" s="2388"/>
      <c r="M608" s="2388"/>
      <c r="N608" s="2389"/>
      <c r="O608" s="2308">
        <f>Application!CH625</f>
        <v>0</v>
      </c>
      <c r="P608" s="2309"/>
      <c r="Q608" s="2309"/>
      <c r="R608" s="2309"/>
      <c r="S608" s="2310"/>
      <c r="T608" s="2308">
        <f>Application!DM626</f>
        <v>0</v>
      </c>
      <c r="U608" s="2309"/>
      <c r="V608" s="2309"/>
      <c r="W608" s="2309"/>
      <c r="X608" s="2310"/>
      <c r="Y608" s="2337">
        <f t="shared" si="9"/>
        <v>0</v>
      </c>
      <c r="Z608" s="2338"/>
      <c r="AA608" s="2338"/>
      <c r="AB608" s="2338"/>
      <c r="AC608" s="2339"/>
      <c r="AD608" s="42"/>
      <c r="AF608" s="16"/>
      <c r="AG608" s="16"/>
      <c r="AH608" s="16"/>
      <c r="AI608" s="16"/>
      <c r="AJ608" s="16"/>
    </row>
    <row r="609" spans="1:60">
      <c r="D609" s="16"/>
      <c r="E609" s="16"/>
      <c r="F609" s="16"/>
      <c r="G609" s="16"/>
      <c r="H609" s="16"/>
      <c r="I609" s="16"/>
      <c r="J609" s="2387" t="s">
        <v>292</v>
      </c>
      <c r="K609" s="2388"/>
      <c r="L609" s="2388"/>
      <c r="M609" s="2388"/>
      <c r="N609" s="2389"/>
      <c r="O609" s="2308">
        <f>Application!CC625</f>
        <v>0</v>
      </c>
      <c r="P609" s="2309"/>
      <c r="Q609" s="2309"/>
      <c r="R609" s="2309"/>
      <c r="S609" s="2310"/>
      <c r="T609" s="2308">
        <f>Application!DH626</f>
        <v>0</v>
      </c>
      <c r="U609" s="2309"/>
      <c r="V609" s="2309"/>
      <c r="W609" s="2309"/>
      <c r="X609" s="2310"/>
      <c r="Y609" s="2337">
        <f t="shared" si="9"/>
        <v>0</v>
      </c>
      <c r="Z609" s="2338"/>
      <c r="AA609" s="2338"/>
      <c r="AB609" s="2338"/>
      <c r="AC609" s="2339"/>
      <c r="AD609" s="16"/>
      <c r="AF609" s="16"/>
      <c r="AG609" s="16"/>
      <c r="AH609" s="16"/>
      <c r="AI609" s="16"/>
      <c r="AJ609" s="16"/>
      <c r="AN609" s="1151"/>
    </row>
    <row r="610" spans="1:60">
      <c r="D610" s="16"/>
      <c r="E610" s="16"/>
      <c r="F610" s="16"/>
      <c r="G610" s="16"/>
      <c r="H610" s="16"/>
      <c r="I610" s="16"/>
      <c r="J610" s="2387" t="s">
        <v>291</v>
      </c>
      <c r="K610" s="2388"/>
      <c r="L610" s="2388"/>
      <c r="M610" s="2388"/>
      <c r="N610" s="2389"/>
      <c r="O610" s="2308">
        <f>Application!BX625</f>
        <v>0</v>
      </c>
      <c r="P610" s="2309"/>
      <c r="Q610" s="2309"/>
      <c r="R610" s="2309"/>
      <c r="S610" s="2310"/>
      <c r="T610" s="2308">
        <f>Application!DC626</f>
        <v>0</v>
      </c>
      <c r="U610" s="2309"/>
      <c r="V610" s="2309"/>
      <c r="W610" s="2309"/>
      <c r="X610" s="2310"/>
      <c r="Y610" s="2337">
        <f t="shared" si="9"/>
        <v>0</v>
      </c>
      <c r="Z610" s="2338"/>
      <c r="AA610" s="2338"/>
      <c r="AB610" s="2338"/>
      <c r="AC610" s="2339"/>
      <c r="AD610" s="16"/>
      <c r="AF610" s="16"/>
      <c r="AG610" s="16"/>
      <c r="AH610" s="16"/>
      <c r="AI610" s="16"/>
      <c r="AJ610" s="16"/>
      <c r="AN610" s="1151"/>
      <c r="AO610" s="46"/>
      <c r="AP610" s="30"/>
      <c r="AQ610" s="30"/>
      <c r="AR610" s="30"/>
      <c r="AS610" s="30"/>
      <c r="AT610" s="30"/>
    </row>
    <row r="611" spans="1:60">
      <c r="D611" s="16"/>
      <c r="E611" s="16"/>
      <c r="F611" s="16"/>
      <c r="G611" s="16"/>
      <c r="H611" s="16"/>
      <c r="I611" s="16"/>
      <c r="J611" s="2387" t="s">
        <v>290</v>
      </c>
      <c r="K611" s="2388"/>
      <c r="L611" s="2388"/>
      <c r="M611" s="2388"/>
      <c r="N611" s="2389"/>
      <c r="O611" s="2308">
        <f>Application!BS625</f>
        <v>42</v>
      </c>
      <c r="P611" s="2309"/>
      <c r="Q611" s="2309"/>
      <c r="R611" s="2309"/>
      <c r="S611" s="2310"/>
      <c r="T611" s="2308">
        <f>Application!CX626</f>
        <v>21</v>
      </c>
      <c r="U611" s="2309"/>
      <c r="V611" s="2309"/>
      <c r="W611" s="2309"/>
      <c r="X611" s="2310"/>
      <c r="Y611" s="2337">
        <f t="shared" si="9"/>
        <v>0.5</v>
      </c>
      <c r="Z611" s="2338"/>
      <c r="AA611" s="2338"/>
      <c r="AB611" s="2338"/>
      <c r="AC611" s="2339"/>
      <c r="AD611" s="16"/>
      <c r="AF611" s="16"/>
      <c r="AG611" s="16"/>
      <c r="AH611" s="16"/>
      <c r="AI611" s="16"/>
      <c r="AJ611" s="16"/>
      <c r="AN611" s="1151"/>
      <c r="AQ611" s="30"/>
      <c r="AR611" s="30"/>
      <c r="AS611" s="30"/>
      <c r="AT611" s="30"/>
    </row>
    <row r="612" spans="1:60">
      <c r="D612" s="16"/>
      <c r="E612" s="16"/>
      <c r="F612" s="16"/>
      <c r="G612" s="16"/>
      <c r="H612" s="16"/>
      <c r="I612" s="16"/>
      <c r="J612" s="2387" t="s">
        <v>679</v>
      </c>
      <c r="K612" s="2388"/>
      <c r="L612" s="2388"/>
      <c r="M612" s="2388"/>
      <c r="N612" s="2389"/>
      <c r="O612" s="2308">
        <f>Application!BN625</f>
        <v>48</v>
      </c>
      <c r="P612" s="2309"/>
      <c r="Q612" s="2309"/>
      <c r="R612" s="2309"/>
      <c r="S612" s="2310"/>
      <c r="T612" s="2308">
        <f>Application!CS626</f>
        <v>25</v>
      </c>
      <c r="U612" s="2309"/>
      <c r="V612" s="2309"/>
      <c r="W612" s="2309"/>
      <c r="X612" s="2310"/>
      <c r="Y612" s="2337">
        <f t="shared" si="9"/>
        <v>0.52083333333333337</v>
      </c>
      <c r="Z612" s="2338"/>
      <c r="AA612" s="2338"/>
      <c r="AB612" s="2338"/>
      <c r="AC612" s="2339"/>
      <c r="AD612" s="16"/>
      <c r="AF612" s="16"/>
      <c r="AG612" s="16"/>
      <c r="AH612" s="16"/>
      <c r="AI612" s="16"/>
      <c r="AJ612" s="16"/>
      <c r="AN612" s="1151"/>
      <c r="AQ612" s="30"/>
      <c r="AR612" s="30"/>
      <c r="AS612" s="30"/>
      <c r="AT612" s="30"/>
    </row>
    <row r="613" spans="1:60">
      <c r="D613" s="16"/>
      <c r="E613" s="16"/>
      <c r="F613" s="16"/>
      <c r="G613" s="16"/>
      <c r="H613" s="16"/>
      <c r="I613" s="16"/>
      <c r="J613" s="2542" t="s">
        <v>973</v>
      </c>
      <c r="K613" s="2543"/>
      <c r="L613" s="2543"/>
      <c r="M613" s="2543"/>
      <c r="N613" s="2544"/>
      <c r="O613" s="2539">
        <f>SUM(O607:S612)</f>
        <v>90</v>
      </c>
      <c r="P613" s="2540"/>
      <c r="Q613" s="2540"/>
      <c r="R613" s="2540"/>
      <c r="S613" s="2541"/>
      <c r="T613" s="2539">
        <f>SUM(T607:X612)</f>
        <v>46</v>
      </c>
      <c r="U613" s="2540"/>
      <c r="V613" s="2540"/>
      <c r="W613" s="2540"/>
      <c r="X613" s="2541"/>
      <c r="Y613" s="2500" t="s">
        <v>258</v>
      </c>
      <c r="Z613" s="2501"/>
      <c r="AA613" s="2501"/>
      <c r="AB613" s="2501"/>
      <c r="AC613" s="250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1" t="s">
        <v>1689</v>
      </c>
      <c r="B616" s="1742"/>
      <c r="C616" s="1742"/>
      <c r="D616" s="1742"/>
      <c r="E616" s="1742"/>
      <c r="F616" s="1742"/>
      <c r="G616" s="1742"/>
      <c r="H616" s="1742"/>
      <c r="I616" s="1742"/>
      <c r="J616" s="1742"/>
      <c r="K616" s="1742"/>
      <c r="L616" s="1742"/>
      <c r="M616" s="1742"/>
      <c r="N616" s="1742"/>
      <c r="O616" s="1742"/>
      <c r="P616" s="1742"/>
      <c r="Q616" s="1742"/>
      <c r="R616" s="1742"/>
      <c r="S616" s="1742"/>
      <c r="T616" s="1742"/>
      <c r="U616" s="1742"/>
      <c r="V616" s="1742"/>
      <c r="W616" s="1742"/>
      <c r="X616" s="1742"/>
      <c r="Y616" s="1742"/>
      <c r="Z616" s="1742"/>
      <c r="AA616" s="1742"/>
      <c r="AB616" s="1742"/>
      <c r="AC616" s="1742"/>
      <c r="AD616" s="1742"/>
      <c r="AE616" s="1742"/>
      <c r="AF616" s="1742"/>
      <c r="AG616" s="1742"/>
      <c r="AH616" s="1742"/>
      <c r="AI616" s="1743"/>
      <c r="AJ616" s="2524">
        <v>2</v>
      </c>
      <c r="AK616" s="252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49" t="s">
        <v>196</v>
      </c>
      <c r="B618" s="2349"/>
      <c r="C618" s="2349"/>
      <c r="D618" s="2349"/>
      <c r="E618" s="2349"/>
      <c r="F618" s="2349"/>
      <c r="G618" s="2349"/>
      <c r="H618" s="2349"/>
      <c r="I618" s="2349"/>
      <c r="J618" s="2349"/>
      <c r="K618" s="2349"/>
      <c r="L618" s="2349"/>
      <c r="M618" s="2349"/>
      <c r="N618" s="2349"/>
      <c r="O618" s="2349"/>
      <c r="P618" s="2349"/>
      <c r="Q618" s="2349"/>
      <c r="R618" s="2349"/>
      <c r="S618" s="2349"/>
      <c r="T618" s="2349"/>
      <c r="U618" s="2349"/>
      <c r="V618" s="2349"/>
      <c r="W618" s="2349"/>
      <c r="X618" s="2349"/>
      <c r="Y618" s="2349"/>
      <c r="Z618" s="2349"/>
      <c r="AA618" s="2349"/>
      <c r="AB618" s="2349"/>
      <c r="AC618" s="2349"/>
      <c r="AD618" s="2349"/>
      <c r="AE618" s="2349"/>
      <c r="AF618" s="2349"/>
      <c r="AG618" s="2349"/>
      <c r="AH618" s="2349"/>
      <c r="AI618" s="2349"/>
      <c r="AJ618" s="2349"/>
      <c r="AK618" s="2326">
        <f>IF($AC$592=0,0,$AC$592+$AJ$616)</f>
        <v>72</v>
      </c>
      <c r="AL618" s="2327"/>
      <c r="AM618" s="232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34" t="s">
        <v>1690</v>
      </c>
      <c r="C622" s="2534"/>
      <c r="D622" s="2534"/>
      <c r="E622" s="2534"/>
      <c r="F622" s="2534"/>
      <c r="G622" s="2534"/>
      <c r="H622" s="2534"/>
      <c r="I622" s="2534"/>
      <c r="J622" s="2534"/>
      <c r="K622" s="2534"/>
      <c r="L622" s="2534"/>
      <c r="M622" s="2534"/>
      <c r="N622" s="2534"/>
      <c r="O622" s="2534"/>
      <c r="P622" s="2534"/>
      <c r="Q622" s="2534"/>
      <c r="R622" s="2534"/>
      <c r="S622" s="2534"/>
      <c r="T622" s="2534"/>
      <c r="U622" s="2534"/>
      <c r="V622" s="2534"/>
      <c r="W622" s="2534"/>
      <c r="X622" s="2534"/>
      <c r="Y622" s="2534"/>
      <c r="Z622" s="2534"/>
      <c r="AA622" s="2534"/>
      <c r="AB622" s="2534"/>
      <c r="AC622" s="2534"/>
      <c r="AD622" s="2534"/>
      <c r="AE622" s="2534"/>
      <c r="AF622" s="2534"/>
      <c r="AG622" s="2534"/>
      <c r="AH622" s="2534"/>
      <c r="AI622" s="27"/>
      <c r="AJ622" s="46"/>
      <c r="AK622" s="153"/>
      <c r="AL622" s="153"/>
      <c r="AM622" s="153"/>
      <c r="AN622" s="1151"/>
      <c r="AO622" s="66"/>
      <c r="AP622" s="30"/>
      <c r="AQ622" s="30"/>
      <c r="AR622" s="30"/>
      <c r="AS622" s="30"/>
      <c r="AT622" s="30"/>
    </row>
    <row r="623" spans="1:60" ht="22.7" customHeight="1">
      <c r="A623" s="28"/>
      <c r="B623" s="2534"/>
      <c r="C623" s="2534"/>
      <c r="D623" s="2534"/>
      <c r="E623" s="2534"/>
      <c r="F623" s="2534"/>
      <c r="G623" s="2534"/>
      <c r="H623" s="2534"/>
      <c r="I623" s="2534"/>
      <c r="J623" s="2534"/>
      <c r="K623" s="2534"/>
      <c r="L623" s="2534"/>
      <c r="M623" s="2534"/>
      <c r="N623" s="2534"/>
      <c r="O623" s="2534"/>
      <c r="P623" s="2534"/>
      <c r="Q623" s="2534"/>
      <c r="R623" s="2534"/>
      <c r="S623" s="2534"/>
      <c r="T623" s="2534"/>
      <c r="U623" s="2534"/>
      <c r="V623" s="2534"/>
      <c r="W623" s="2534"/>
      <c r="X623" s="2534"/>
      <c r="Y623" s="2534"/>
      <c r="Z623" s="2534"/>
      <c r="AA623" s="2534"/>
      <c r="AB623" s="2534"/>
      <c r="AC623" s="2534"/>
      <c r="AD623" s="2534"/>
      <c r="AE623" s="2534"/>
      <c r="AF623" s="2534"/>
      <c r="AG623" s="2534"/>
      <c r="AH623" s="2534"/>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6" t="s">
        <v>118</v>
      </c>
      <c r="D626" s="1666"/>
      <c r="E626" s="293" t="s">
        <v>639</v>
      </c>
      <c r="F626" s="2503" t="s">
        <v>2189</v>
      </c>
      <c r="G626" s="2504"/>
      <c r="H626" s="2504"/>
      <c r="I626" s="2504"/>
      <c r="J626" s="2504"/>
      <c r="K626" s="2504"/>
      <c r="L626" s="2504"/>
      <c r="M626" s="2504"/>
      <c r="N626" s="2504"/>
      <c r="O626" s="2504"/>
      <c r="P626" s="2504"/>
      <c r="Q626" s="2504"/>
      <c r="R626" s="2504"/>
      <c r="S626" s="2504"/>
      <c r="T626" s="2504"/>
      <c r="U626" s="2504"/>
      <c r="V626" s="2504"/>
      <c r="W626" s="2504"/>
      <c r="X626" s="2504"/>
      <c r="Y626" s="2504"/>
      <c r="Z626" s="2504"/>
      <c r="AA626" s="2504"/>
      <c r="AB626" s="2504"/>
      <c r="AC626" s="2504"/>
      <c r="AD626" s="2505"/>
      <c r="AE626" s="46"/>
      <c r="AF626" s="265"/>
      <c r="AG626" s="2533" t="s">
        <v>63</v>
      </c>
      <c r="AH626" s="2533"/>
      <c r="AI626" s="2533"/>
      <c r="AJ626" s="2533"/>
      <c r="AK626" s="153"/>
      <c r="AL626" s="153"/>
      <c r="AM626" s="153"/>
      <c r="AN626" s="1151"/>
      <c r="AO626" s="46">
        <f>IF($C$626="yes",5,0)</f>
        <v>5</v>
      </c>
      <c r="AS626" s="30"/>
      <c r="AT626" s="30"/>
    </row>
    <row r="627" spans="1:46" ht="13.7" customHeight="1">
      <c r="A627" s="28"/>
      <c r="B627" s="203"/>
      <c r="C627" s="77"/>
      <c r="D627" s="46"/>
      <c r="E627" s="293"/>
      <c r="F627" s="2506"/>
      <c r="G627" s="2507"/>
      <c r="H627" s="2507"/>
      <c r="I627" s="2507"/>
      <c r="J627" s="2507"/>
      <c r="K627" s="2507"/>
      <c r="L627" s="2507"/>
      <c r="M627" s="2507"/>
      <c r="N627" s="2507"/>
      <c r="O627" s="2507"/>
      <c r="P627" s="2507"/>
      <c r="Q627" s="2507"/>
      <c r="R627" s="2507"/>
      <c r="S627" s="2507"/>
      <c r="T627" s="2507"/>
      <c r="U627" s="2507"/>
      <c r="V627" s="2507"/>
      <c r="W627" s="2507"/>
      <c r="X627" s="2507"/>
      <c r="Y627" s="2507"/>
      <c r="Z627" s="2507"/>
      <c r="AA627" s="2507"/>
      <c r="AB627" s="2507"/>
      <c r="AC627" s="2507"/>
      <c r="AD627" s="2508"/>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355</v>
      </c>
      <c r="AS628" s="30"/>
      <c r="AT628" s="30"/>
    </row>
    <row r="629" spans="1:46" ht="13.7" customHeight="1">
      <c r="A629" s="28"/>
      <c r="B629" s="203"/>
      <c r="C629" s="1666" t="s">
        <v>118</v>
      </c>
      <c r="D629" s="1666"/>
      <c r="E629" s="293" t="s">
        <v>213</v>
      </c>
      <c r="F629" s="2503" t="s">
        <v>2237</v>
      </c>
      <c r="G629" s="2504"/>
      <c r="H629" s="2504"/>
      <c r="I629" s="2504"/>
      <c r="J629" s="2504"/>
      <c r="K629" s="2504"/>
      <c r="L629" s="2504"/>
      <c r="M629" s="2504"/>
      <c r="N629" s="2504"/>
      <c r="O629" s="2504"/>
      <c r="P629" s="2504"/>
      <c r="Q629" s="2504"/>
      <c r="R629" s="2504"/>
      <c r="S629" s="2504"/>
      <c r="T629" s="2504"/>
      <c r="U629" s="2504"/>
      <c r="V629" s="2504"/>
      <c r="W629" s="2504"/>
      <c r="X629" s="2504"/>
      <c r="Y629" s="2504"/>
      <c r="Z629" s="2504"/>
      <c r="AA629" s="2504"/>
      <c r="AB629" s="2504"/>
      <c r="AC629" s="2504"/>
      <c r="AD629" s="2505"/>
      <c r="AE629" s="46"/>
      <c r="AF629" s="265"/>
      <c r="AG629" s="2533" t="s">
        <v>63</v>
      </c>
      <c r="AH629" s="2533"/>
      <c r="AI629" s="2533"/>
      <c r="AJ629" s="2533"/>
      <c r="AK629" s="153"/>
      <c r="AL629" s="153"/>
      <c r="AM629" s="153"/>
      <c r="AN629" s="1151"/>
      <c r="AS629" s="30"/>
      <c r="AT629" s="30"/>
    </row>
    <row r="630" spans="1:46">
      <c r="A630" s="28"/>
      <c r="B630" s="203"/>
      <c r="C630" s="77"/>
      <c r="D630" s="46"/>
      <c r="E630" s="293"/>
      <c r="F630" s="2506"/>
      <c r="G630" s="2507"/>
      <c r="H630" s="2507"/>
      <c r="I630" s="2507"/>
      <c r="J630" s="2507"/>
      <c r="K630" s="2507"/>
      <c r="L630" s="2507"/>
      <c r="M630" s="2507"/>
      <c r="N630" s="2507"/>
      <c r="O630" s="2507"/>
      <c r="P630" s="2507"/>
      <c r="Q630" s="2507"/>
      <c r="R630" s="2507"/>
      <c r="S630" s="2507"/>
      <c r="T630" s="2507"/>
      <c r="U630" s="2507"/>
      <c r="V630" s="2507"/>
      <c r="W630" s="2507"/>
      <c r="X630" s="2507"/>
      <c r="Y630" s="2507"/>
      <c r="Z630" s="2507"/>
      <c r="AA630" s="2507"/>
      <c r="AB630" s="2507"/>
      <c r="AC630" s="2507"/>
      <c r="AD630" s="2508"/>
      <c r="AE630" s="46"/>
      <c r="AF630" s="265"/>
      <c r="AG630" s="265"/>
      <c r="AH630" s="265"/>
      <c r="AI630" s="265"/>
      <c r="AJ630" s="46"/>
      <c r="AK630" s="153"/>
      <c r="AL630" s="153"/>
      <c r="AM630" s="153"/>
      <c r="AN630" s="1151"/>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1"/>
      <c r="AS631" s="30"/>
      <c r="AT631" s="30"/>
    </row>
    <row r="632" spans="1:46" ht="13.7" customHeight="1">
      <c r="A632" s="28"/>
      <c r="B632" s="2534" t="s">
        <v>2077</v>
      </c>
      <c r="C632" s="2534"/>
      <c r="D632" s="2534"/>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2534"/>
      <c r="AF632" s="2534"/>
      <c r="AG632" s="2534"/>
      <c r="AH632" s="2534"/>
      <c r="AI632" s="265"/>
      <c r="AJ632" s="46"/>
      <c r="AK632" s="153"/>
      <c r="AL632" s="153"/>
      <c r="AM632" s="153"/>
    </row>
    <row r="633" spans="1:46" ht="13.7" customHeight="1">
      <c r="B633" s="2534"/>
      <c r="C633" s="2534"/>
      <c r="D633" s="2534"/>
      <c r="E633" s="2534"/>
      <c r="F633" s="2534"/>
      <c r="G633" s="2534"/>
      <c r="H633" s="2534"/>
      <c r="I633" s="2534"/>
      <c r="J633" s="2534"/>
      <c r="K633" s="2534"/>
      <c r="L633" s="2534"/>
      <c r="M633" s="2534"/>
      <c r="N633" s="2534"/>
      <c r="O633" s="2534"/>
      <c r="P633" s="2534"/>
      <c r="Q633" s="2534"/>
      <c r="R633" s="2534"/>
      <c r="S633" s="2534"/>
      <c r="T633" s="2534"/>
      <c r="U633" s="2534"/>
      <c r="V633" s="2534"/>
      <c r="W633" s="2534"/>
      <c r="X633" s="2534"/>
      <c r="Y633" s="2534"/>
      <c r="Z633" s="2534"/>
      <c r="AA633" s="2534"/>
      <c r="AB633" s="2534"/>
      <c r="AC633" s="2534"/>
      <c r="AD633" s="2534"/>
      <c r="AE633" s="2534"/>
      <c r="AF633" s="2534"/>
      <c r="AG633" s="2534"/>
      <c r="AH633" s="2534"/>
      <c r="AI633" s="245"/>
      <c r="AJ633" s="46"/>
      <c r="AK633" s="153"/>
      <c r="AL633" s="153"/>
      <c r="AM633" s="153"/>
    </row>
    <row r="634" spans="1:46" ht="13.7" customHeight="1">
      <c r="A634" s="263"/>
      <c r="B634" s="2534"/>
      <c r="C634" s="2534"/>
      <c r="D634" s="2534"/>
      <c r="E634" s="2534"/>
      <c r="F634" s="2534"/>
      <c r="G634" s="2534"/>
      <c r="H634" s="2534"/>
      <c r="I634" s="2534"/>
      <c r="J634" s="2534"/>
      <c r="K634" s="2534"/>
      <c r="L634" s="2534"/>
      <c r="M634" s="2534"/>
      <c r="N634" s="2534"/>
      <c r="O634" s="2534"/>
      <c r="P634" s="2534"/>
      <c r="Q634" s="2534"/>
      <c r="R634" s="2534"/>
      <c r="S634" s="2534"/>
      <c r="T634" s="2534"/>
      <c r="U634" s="2534"/>
      <c r="V634" s="2534"/>
      <c r="W634" s="2534"/>
      <c r="X634" s="2534"/>
      <c r="Y634" s="2534"/>
      <c r="Z634" s="2534"/>
      <c r="AA634" s="2534"/>
      <c r="AB634" s="2534"/>
      <c r="AC634" s="2534"/>
      <c r="AD634" s="2534"/>
      <c r="AE634" s="2534"/>
      <c r="AF634" s="2534"/>
      <c r="AG634" s="2534"/>
      <c r="AH634" s="2534"/>
      <c r="AI634" s="245"/>
      <c r="AJ634" s="46"/>
      <c r="AK634" s="153"/>
      <c r="AL634" s="153"/>
      <c r="AM634" s="153"/>
      <c r="AN634" s="124"/>
    </row>
    <row r="635" spans="1:46" ht="13.7" customHeight="1">
      <c r="A635" s="46"/>
      <c r="B635" s="2534"/>
      <c r="C635" s="2534"/>
      <c r="D635" s="2534"/>
      <c r="E635" s="2534"/>
      <c r="F635" s="2534"/>
      <c r="G635" s="2534"/>
      <c r="H635" s="2534"/>
      <c r="I635" s="2534"/>
      <c r="J635" s="2534"/>
      <c r="K635" s="2534"/>
      <c r="L635" s="2534"/>
      <c r="M635" s="2534"/>
      <c r="N635" s="2534"/>
      <c r="O635" s="2534"/>
      <c r="P635" s="2534"/>
      <c r="Q635" s="2534"/>
      <c r="R635" s="2534"/>
      <c r="S635" s="2534"/>
      <c r="T635" s="2534"/>
      <c r="U635" s="2534"/>
      <c r="V635" s="2534"/>
      <c r="W635" s="2534"/>
      <c r="X635" s="2534"/>
      <c r="Y635" s="2534"/>
      <c r="Z635" s="2534"/>
      <c r="AA635" s="2534"/>
      <c r="AB635" s="2534"/>
      <c r="AC635" s="2534"/>
      <c r="AD635" s="2534"/>
      <c r="AE635" s="2534"/>
      <c r="AF635" s="2534"/>
      <c r="AG635" s="2534"/>
      <c r="AH635" s="2534"/>
      <c r="AI635" s="245"/>
      <c r="AJ635" s="46"/>
      <c r="AK635" s="153"/>
      <c r="AL635" s="153"/>
      <c r="AM635" s="153"/>
      <c r="AN635" s="124"/>
    </row>
    <row r="636" spans="1:46" ht="13.7" customHeight="1">
      <c r="A636" s="46"/>
      <c r="B636" s="2534"/>
      <c r="C636" s="2534"/>
      <c r="D636" s="2534"/>
      <c r="E636" s="2534"/>
      <c r="F636" s="2534"/>
      <c r="G636" s="2534"/>
      <c r="H636" s="2534"/>
      <c r="I636" s="2534"/>
      <c r="J636" s="2534"/>
      <c r="K636" s="2534"/>
      <c r="L636" s="2534"/>
      <c r="M636" s="2534"/>
      <c r="N636" s="2534"/>
      <c r="O636" s="2534"/>
      <c r="P636" s="2534"/>
      <c r="Q636" s="2534"/>
      <c r="R636" s="2534"/>
      <c r="S636" s="2534"/>
      <c r="T636" s="2534"/>
      <c r="U636" s="2534"/>
      <c r="V636" s="2534"/>
      <c r="W636" s="2534"/>
      <c r="X636" s="2534"/>
      <c r="Y636" s="2534"/>
      <c r="Z636" s="2534"/>
      <c r="AA636" s="2534"/>
      <c r="AB636" s="2534"/>
      <c r="AC636" s="2534"/>
      <c r="AD636" s="2534"/>
      <c r="AE636" s="2534"/>
      <c r="AF636" s="2534"/>
      <c r="AG636" s="2534"/>
      <c r="AH636" s="2534"/>
      <c r="AI636" s="245"/>
      <c r="AJ636" s="46"/>
      <c r="AK636" s="153"/>
      <c r="AL636" s="153"/>
      <c r="AM636" s="153"/>
      <c r="AN636" s="124"/>
    </row>
    <row r="637" spans="1:46" ht="13.7" customHeight="1">
      <c r="A637" s="263"/>
      <c r="B637" s="2534"/>
      <c r="C637" s="2534"/>
      <c r="D637" s="2534"/>
      <c r="E637" s="2534"/>
      <c r="F637" s="2534"/>
      <c r="G637" s="2534"/>
      <c r="H637" s="2534"/>
      <c r="I637" s="2534"/>
      <c r="J637" s="2534"/>
      <c r="K637" s="2534"/>
      <c r="L637" s="2534"/>
      <c r="M637" s="2534"/>
      <c r="N637" s="2534"/>
      <c r="O637" s="2534"/>
      <c r="P637" s="2534"/>
      <c r="Q637" s="2534"/>
      <c r="R637" s="2534"/>
      <c r="S637" s="2534"/>
      <c r="T637" s="2534"/>
      <c r="U637" s="2534"/>
      <c r="V637" s="2534"/>
      <c r="W637" s="2534"/>
      <c r="X637" s="2534"/>
      <c r="Y637" s="2534"/>
      <c r="Z637" s="2534"/>
      <c r="AA637" s="2534"/>
      <c r="AB637" s="2534"/>
      <c r="AC637" s="2534"/>
      <c r="AD637" s="2534"/>
      <c r="AE637" s="2534"/>
      <c r="AF637" s="2534"/>
      <c r="AG637" s="2534"/>
      <c r="AH637" s="2534"/>
      <c r="AI637" s="245"/>
      <c r="AJ637" s="46"/>
      <c r="AK637" s="153"/>
      <c r="AL637" s="153"/>
      <c r="AM637" s="153"/>
      <c r="AN637" s="124"/>
    </row>
    <row r="638" spans="1:46" ht="13.7" customHeight="1">
      <c r="A638" s="263"/>
      <c r="B638" s="2534"/>
      <c r="C638" s="2534"/>
      <c r="D638" s="2534"/>
      <c r="E638" s="2534"/>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2534"/>
      <c r="AF638" s="2534"/>
      <c r="AG638" s="2534"/>
      <c r="AH638" s="2534"/>
      <c r="AI638" s="245"/>
      <c r="AJ638" s="46"/>
      <c r="AK638" s="153"/>
      <c r="AL638" s="153"/>
      <c r="AM638" s="153"/>
      <c r="AN638" s="124"/>
    </row>
    <row r="639" spans="1:46" ht="13.7" customHeight="1">
      <c r="A639" s="263"/>
      <c r="B639" s="2534"/>
      <c r="C639" s="2534"/>
      <c r="D639" s="2534"/>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2534"/>
      <c r="AF639" s="2534"/>
      <c r="AG639" s="2534"/>
      <c r="AH639" s="2534"/>
      <c r="AI639" s="245"/>
      <c r="AJ639" s="46"/>
      <c r="AK639" s="153"/>
      <c r="AL639" s="153"/>
      <c r="AM639" s="153"/>
      <c r="AN639" s="124"/>
    </row>
    <row r="640" spans="1:46" ht="13.7" customHeight="1">
      <c r="A640" s="263"/>
      <c r="B640" s="2534"/>
      <c r="C640" s="2534"/>
      <c r="D640" s="2534"/>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2534"/>
      <c r="AF640" s="2534"/>
      <c r="AG640" s="2534"/>
      <c r="AH640" s="2534"/>
      <c r="AI640" s="245"/>
      <c r="AJ640" s="46"/>
      <c r="AK640" s="153"/>
      <c r="AL640" s="153"/>
      <c r="AM640" s="153"/>
      <c r="AN640" s="124"/>
    </row>
    <row r="641" spans="1:60">
      <c r="A641" s="263"/>
      <c r="B641" s="2534"/>
      <c r="C641" s="2534"/>
      <c r="D641" s="2534"/>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2534"/>
      <c r="AF641" s="2534"/>
      <c r="AG641" s="2534"/>
      <c r="AH641" s="2534"/>
      <c r="AI641" s="245"/>
      <c r="AJ641" s="46"/>
      <c r="AK641" s="153"/>
      <c r="AL641" s="153"/>
      <c r="AM641" s="153"/>
      <c r="AN641" s="124"/>
    </row>
    <row r="642" spans="1:60">
      <c r="A642" s="263"/>
      <c r="B642" s="2534"/>
      <c r="C642" s="2534"/>
      <c r="D642" s="2534"/>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2534"/>
      <c r="AF642" s="2534"/>
      <c r="AG642" s="2534"/>
      <c r="AH642" s="2534"/>
      <c r="AI642" s="245"/>
      <c r="AJ642" s="46"/>
      <c r="AK642" s="153"/>
      <c r="AL642" s="153"/>
      <c r="AM642" s="153"/>
      <c r="AN642" s="124"/>
    </row>
    <row r="643" spans="1:60">
      <c r="A643" s="263"/>
      <c r="B643" s="2534"/>
      <c r="C643" s="2534"/>
      <c r="D643" s="2534"/>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2534"/>
      <c r="AF643" s="2534"/>
      <c r="AG643" s="2534"/>
      <c r="AH643" s="2534"/>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197</v>
      </c>
      <c r="AK645" s="2326">
        <f>$AO$628</f>
        <v>10</v>
      </c>
      <c r="AL645" s="2327"/>
      <c r="AM645" s="2328"/>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6" t="s">
        <v>118</v>
      </c>
      <c r="D650" s="1666"/>
      <c r="E650" s="293" t="s">
        <v>639</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6" t="s">
        <v>135</v>
      </c>
      <c r="D655" s="1666"/>
      <c r="E655" s="293" t="s">
        <v>213</v>
      </c>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53"/>
      <c r="AO655" s="46">
        <f>IF($C$670="yes",1,0)</f>
        <v>0</v>
      </c>
    </row>
    <row r="656" spans="1:60">
      <c r="A656" s="28"/>
      <c r="B656" s="27"/>
      <c r="C656" s="46"/>
      <c r="D656" s="27"/>
      <c r="E656" s="46"/>
      <c r="F656" s="27" t="s">
        <v>1286</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355</v>
      </c>
    </row>
    <row r="657" spans="1:41">
      <c r="A657" s="28"/>
      <c r="B657" s="27"/>
      <c r="C657" s="46"/>
      <c r="D657" s="27"/>
      <c r="E657" s="46"/>
      <c r="F657" s="27" t="s">
        <v>1285</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6" t="s">
        <v>135</v>
      </c>
      <c r="D659" s="1666"/>
      <c r="E659" s="293" t="s">
        <v>990</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6" t="s">
        <v>135</v>
      </c>
      <c r="D663" s="1666"/>
      <c r="E663" s="293" t="s">
        <v>796</v>
      </c>
      <c r="F663" s="27" t="s">
        <v>1086</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6" t="s">
        <v>135</v>
      </c>
      <c r="D665" s="1666"/>
      <c r="E665" s="293" t="s">
        <v>797</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6" t="s">
        <v>135</v>
      </c>
      <c r="D670" s="1666"/>
      <c r="E670" s="293" t="s">
        <v>307</v>
      </c>
      <c r="F670" s="27" t="s">
        <v>1250</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1251</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1130</v>
      </c>
      <c r="AK673" s="2326">
        <f>$AO$656</f>
        <v>2</v>
      </c>
      <c r="AL673" s="2327"/>
      <c r="AM673" s="2328"/>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5" t="s">
        <v>787</v>
      </c>
      <c r="B676" s="2515"/>
      <c r="C676" s="2515"/>
      <c r="D676" s="2515"/>
      <c r="E676" s="2515"/>
      <c r="F676" s="2515"/>
      <c r="G676" s="2515"/>
      <c r="H676" s="2515"/>
      <c r="I676" s="2515"/>
      <c r="J676" s="2515"/>
      <c r="K676" s="2515"/>
      <c r="L676" s="2515"/>
      <c r="M676" s="2515"/>
      <c r="N676" s="2515"/>
      <c r="O676" s="2515"/>
      <c r="P676" s="2515"/>
      <c r="Q676" s="2515"/>
      <c r="R676" s="2515"/>
      <c r="S676" s="2515"/>
      <c r="T676" s="2515"/>
      <c r="U676" s="2515"/>
      <c r="V676" s="2515"/>
      <c r="W676" s="2515"/>
      <c r="X676" s="2515"/>
      <c r="Y676" s="2515"/>
      <c r="Z676" s="2515"/>
      <c r="AA676" s="2515"/>
      <c r="AB676" s="2515"/>
      <c r="AC676" s="2515"/>
      <c r="AD676" s="2515"/>
      <c r="AE676" s="2515"/>
      <c r="AF676" s="2515"/>
      <c r="AG676" s="2515"/>
      <c r="AH676" s="2515"/>
      <c r="AI676" s="2515"/>
      <c r="AJ676" s="2515"/>
      <c r="AK676" s="2515"/>
      <c r="AL676" s="2515"/>
      <c r="AM676" s="2515"/>
    </row>
    <row r="677" spans="1:43">
      <c r="A677" s="2516"/>
      <c r="B677" s="2516"/>
      <c r="C677" s="2516"/>
      <c r="D677" s="2516"/>
      <c r="E677" s="2516"/>
      <c r="F677" s="2516"/>
      <c r="G677" s="2516"/>
      <c r="H677" s="2516"/>
      <c r="I677" s="2516"/>
      <c r="J677" s="2516"/>
      <c r="K677" s="2516"/>
      <c r="L677" s="2516"/>
      <c r="M677" s="2516"/>
      <c r="N677" s="2516"/>
      <c r="O677" s="2516"/>
      <c r="P677" s="2516"/>
      <c r="Q677" s="2516"/>
      <c r="R677" s="2516"/>
      <c r="S677" s="2516"/>
      <c r="T677" s="2516"/>
      <c r="U677" s="2516"/>
      <c r="V677" s="2516"/>
      <c r="W677" s="2516"/>
      <c r="X677" s="2516"/>
      <c r="Y677" s="2516"/>
      <c r="Z677" s="2516"/>
      <c r="AA677" s="2516"/>
      <c r="AB677" s="2516"/>
      <c r="AC677" s="2516"/>
      <c r="AD677" s="2516"/>
      <c r="AE677" s="2516"/>
      <c r="AF677" s="2516"/>
      <c r="AG677" s="2516"/>
      <c r="AH677" s="2516"/>
      <c r="AI677" s="2516"/>
      <c r="AJ677" s="2516"/>
      <c r="AK677" s="2516"/>
      <c r="AL677" s="2516"/>
      <c r="AM677" s="251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99" t="s">
        <v>2230</v>
      </c>
      <c r="B679" s="2399"/>
      <c r="C679" s="2399"/>
      <c r="D679" s="2399"/>
      <c r="E679" s="2399"/>
      <c r="F679" s="2399"/>
      <c r="G679" s="2399"/>
      <c r="H679" s="2399"/>
      <c r="I679" s="2399"/>
      <c r="J679" s="2399"/>
      <c r="K679" s="2399"/>
      <c r="L679" s="2399"/>
      <c r="M679" s="2399"/>
      <c r="N679" s="2399"/>
      <c r="O679" s="2399"/>
      <c r="P679" s="2399"/>
      <c r="Q679" s="2399"/>
      <c r="R679" s="2399"/>
      <c r="S679" s="2399"/>
      <c r="T679" s="2399"/>
      <c r="U679" s="2399"/>
      <c r="V679" s="2399"/>
      <c r="W679" s="2399"/>
      <c r="X679" s="2399"/>
      <c r="Y679" s="2399"/>
      <c r="Z679" s="2399"/>
      <c r="AA679" s="2399"/>
      <c r="AB679" s="2399"/>
      <c r="AC679" s="2399"/>
      <c r="AD679" s="2399"/>
      <c r="AE679" s="2399"/>
      <c r="AF679" s="2399"/>
      <c r="AG679" s="2399"/>
      <c r="AH679" s="2399"/>
      <c r="AI679" s="2399"/>
      <c r="AJ679" s="2399"/>
      <c r="AK679" s="2399"/>
      <c r="AL679" s="2399"/>
      <c r="AM679" s="2399"/>
      <c r="AP679" s="755"/>
      <c r="AQ679" s="751"/>
    </row>
    <row r="680" spans="1:43">
      <c r="A680" s="2399" t="s">
        <v>2231</v>
      </c>
      <c r="B680" s="2399"/>
      <c r="C680" s="2399"/>
      <c r="D680" s="2399"/>
      <c r="E680" s="2399"/>
      <c r="F680" s="2399"/>
      <c r="G680" s="2399"/>
      <c r="H680" s="2399"/>
      <c r="I680" s="2399"/>
      <c r="J680" s="2399"/>
      <c r="K680" s="2399"/>
      <c r="L680" s="2399"/>
      <c r="M680" s="2399"/>
      <c r="N680" s="2399"/>
      <c r="O680" s="2399"/>
      <c r="P680" s="2399"/>
      <c r="Q680" s="2399"/>
      <c r="R680" s="2399"/>
      <c r="S680" s="2399"/>
      <c r="T680" s="2399"/>
      <c r="U680" s="2399"/>
      <c r="V680" s="2399"/>
      <c r="W680" s="2399"/>
      <c r="X680" s="2399"/>
      <c r="Y680" s="2399"/>
      <c r="Z680" s="2399"/>
      <c r="AA680" s="2399"/>
      <c r="AB680" s="2399"/>
      <c r="AC680" s="2399"/>
      <c r="AD680" s="2399"/>
      <c r="AE680" s="2399"/>
      <c r="AF680" s="2399"/>
      <c r="AG680" s="2399"/>
      <c r="AH680" s="2399"/>
      <c r="AI680" s="2399"/>
      <c r="AJ680" s="2399"/>
      <c r="AK680" s="2399"/>
      <c r="AL680" s="2399"/>
      <c r="AM680" s="2399"/>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84" t="s">
        <v>260</v>
      </c>
      <c r="U681" s="1996"/>
      <c r="V681" s="1996"/>
      <c r="W681" s="1996"/>
      <c r="X681" s="1996"/>
      <c r="Y681" s="1997"/>
      <c r="Z681" s="2384" t="s">
        <v>259</v>
      </c>
      <c r="AA681" s="1996"/>
      <c r="AB681" s="1996"/>
      <c r="AC681" s="1996"/>
      <c r="AD681" s="1996"/>
      <c r="AE681" s="1997"/>
      <c r="AF681" s="2384" t="s">
        <v>261</v>
      </c>
      <c r="AG681" s="1996"/>
      <c r="AH681" s="1996"/>
      <c r="AI681" s="1996"/>
      <c r="AJ681" s="1996"/>
      <c r="AK681" s="1997"/>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85"/>
      <c r="U682" s="1998"/>
      <c r="V682" s="1998"/>
      <c r="W682" s="1998"/>
      <c r="X682" s="1998"/>
      <c r="Y682" s="1999"/>
      <c r="Z682" s="2385"/>
      <c r="AA682" s="1998"/>
      <c r="AB682" s="1998"/>
      <c r="AC682" s="1998"/>
      <c r="AD682" s="1998"/>
      <c r="AE682" s="1999"/>
      <c r="AF682" s="2385"/>
      <c r="AG682" s="1998"/>
      <c r="AH682" s="1998"/>
      <c r="AI682" s="1998"/>
      <c r="AJ682" s="1998"/>
      <c r="AK682" s="1999"/>
      <c r="AL682" s="1310"/>
      <c r="AM682" s="474"/>
      <c r="AO682" s="751">
        <f>IF(T689&gt;10,10,T689)</f>
        <v>10</v>
      </c>
      <c r="AP682" s="751"/>
      <c r="AQ682" s="751"/>
    </row>
    <row r="683" spans="1:43">
      <c r="A683" s="961" t="s">
        <v>717</v>
      </c>
      <c r="B683" s="2380" t="s">
        <v>297</v>
      </c>
      <c r="C683" s="2380"/>
      <c r="D683" s="2380"/>
      <c r="E683" s="2380"/>
      <c r="F683" s="2380"/>
      <c r="G683" s="2380"/>
      <c r="H683" s="2380"/>
      <c r="I683" s="2380"/>
      <c r="J683" s="2380"/>
      <c r="K683" s="2380"/>
      <c r="L683" s="2380"/>
      <c r="M683" s="2380"/>
      <c r="N683" s="2380"/>
      <c r="O683" s="2380"/>
      <c r="P683" s="2380"/>
      <c r="Q683" s="2380"/>
      <c r="R683" s="2380"/>
      <c r="S683" s="2381"/>
      <c r="T683" s="2407">
        <f>SUM(T684:Y685)</f>
        <v>10</v>
      </c>
      <c r="U683" s="2407"/>
      <c r="V683" s="2407"/>
      <c r="W683" s="2407"/>
      <c r="X683" s="2407"/>
      <c r="Y683" s="2407"/>
      <c r="Z683" s="1740">
        <v>10</v>
      </c>
      <c r="AA683" s="1740"/>
      <c r="AB683" s="1740"/>
      <c r="AC683" s="1740"/>
      <c r="AD683" s="1740"/>
      <c r="AE683" s="1740"/>
      <c r="AF683" s="1740">
        <f>IF(T683&gt;Z683,Z683,T683)</f>
        <v>10</v>
      </c>
      <c r="AG683" s="1740"/>
      <c r="AH683" s="1740"/>
      <c r="AI683" s="1740"/>
      <c r="AJ683" s="1740"/>
      <c r="AK683" s="1740"/>
      <c r="AL683" s="1310"/>
      <c r="AM683" s="474"/>
    </row>
    <row r="684" spans="1:43">
      <c r="A684" s="963"/>
      <c r="B684" s="964"/>
      <c r="C684" s="972"/>
      <c r="D684" s="962" t="s">
        <v>232</v>
      </c>
      <c r="E684" s="2382" t="s">
        <v>262</v>
      </c>
      <c r="F684" s="2382"/>
      <c r="G684" s="2382"/>
      <c r="H684" s="2382"/>
      <c r="I684" s="2382"/>
      <c r="J684" s="2382"/>
      <c r="K684" s="2382"/>
      <c r="L684" s="2382"/>
      <c r="M684" s="2382"/>
      <c r="N684" s="2382"/>
      <c r="O684" s="2382"/>
      <c r="P684" s="2382"/>
      <c r="Q684" s="2382"/>
      <c r="R684" s="2382"/>
      <c r="S684" s="2383"/>
      <c r="T684" s="2386">
        <f>AJ31</f>
        <v>7</v>
      </c>
      <c r="U684" s="2386"/>
      <c r="V684" s="2386"/>
      <c r="W684" s="2386"/>
      <c r="X684" s="2386"/>
      <c r="Y684" s="2386"/>
      <c r="Z684" s="2411">
        <v>7</v>
      </c>
      <c r="AA684" s="2411"/>
      <c r="AB684" s="2411"/>
      <c r="AC684" s="2411"/>
      <c r="AD684" s="2411"/>
      <c r="AE684" s="2411"/>
      <c r="AF684" s="2517"/>
      <c r="AG684" s="2517"/>
      <c r="AH684" s="2517"/>
      <c r="AI684" s="2517"/>
      <c r="AJ684" s="2517"/>
      <c r="AK684" s="2517"/>
      <c r="AL684" s="1310"/>
      <c r="AM684" s="474"/>
    </row>
    <row r="685" spans="1:43">
      <c r="A685" s="966"/>
      <c r="B685" s="964"/>
      <c r="C685" s="965"/>
      <c r="D685" s="962" t="s">
        <v>476</v>
      </c>
      <c r="E685" s="2382" t="s">
        <v>263</v>
      </c>
      <c r="F685" s="2382"/>
      <c r="G685" s="2382"/>
      <c r="H685" s="2382"/>
      <c r="I685" s="2382"/>
      <c r="J685" s="2382"/>
      <c r="K685" s="2382"/>
      <c r="L685" s="2382"/>
      <c r="M685" s="2382"/>
      <c r="N685" s="2382"/>
      <c r="O685" s="2382"/>
      <c r="P685" s="2382"/>
      <c r="Q685" s="2382"/>
      <c r="R685" s="2382"/>
      <c r="S685" s="2383"/>
      <c r="T685" s="2386">
        <f>AJ47</f>
        <v>3</v>
      </c>
      <c r="U685" s="2386"/>
      <c r="V685" s="2386"/>
      <c r="W685" s="2386"/>
      <c r="X685" s="2386"/>
      <c r="Y685" s="2386"/>
      <c r="Z685" s="2411">
        <v>3</v>
      </c>
      <c r="AA685" s="2411"/>
      <c r="AB685" s="2411"/>
      <c r="AC685" s="2411"/>
      <c r="AD685" s="2411"/>
      <c r="AE685" s="2411"/>
      <c r="AF685" s="2517"/>
      <c r="AG685" s="2517"/>
      <c r="AH685" s="2517"/>
      <c r="AI685" s="2517"/>
      <c r="AJ685" s="2517"/>
      <c r="AK685" s="2517"/>
      <c r="AL685" s="1310"/>
      <c r="AM685" s="474"/>
      <c r="AO685" s="46">
        <f>IF(T692&gt;50,50,T692)</f>
        <v>50</v>
      </c>
    </row>
    <row r="686" spans="1:43">
      <c r="A686" s="961" t="s">
        <v>8</v>
      </c>
      <c r="B686" s="2380" t="s">
        <v>298</v>
      </c>
      <c r="C686" s="2380"/>
      <c r="D686" s="2380"/>
      <c r="E686" s="2380"/>
      <c r="F686" s="2380"/>
      <c r="G686" s="2380"/>
      <c r="H686" s="2380"/>
      <c r="I686" s="2380"/>
      <c r="J686" s="2380"/>
      <c r="K686" s="2380"/>
      <c r="L686" s="2380"/>
      <c r="M686" s="2380"/>
      <c r="N686" s="2380"/>
      <c r="O686" s="2380"/>
      <c r="P686" s="2380"/>
      <c r="Q686" s="2380"/>
      <c r="R686" s="2380"/>
      <c r="S686" s="2381"/>
      <c r="T686" s="2407">
        <f>AK73</f>
        <v>10</v>
      </c>
      <c r="U686" s="2407"/>
      <c r="V686" s="2407"/>
      <c r="W686" s="2407"/>
      <c r="X686" s="2407"/>
      <c r="Y686" s="2407"/>
      <c r="Z686" s="1740">
        <v>10</v>
      </c>
      <c r="AA686" s="1740"/>
      <c r="AB686" s="1740"/>
      <c r="AC686" s="1740"/>
      <c r="AD686" s="1740"/>
      <c r="AE686" s="1740"/>
      <c r="AF686" s="1740">
        <f>IF(T686&gt;Z686,Z686,T686)</f>
        <v>10</v>
      </c>
      <c r="AG686" s="1740"/>
      <c r="AH686" s="1740"/>
      <c r="AI686" s="1740"/>
      <c r="AJ686" s="1740"/>
      <c r="AK686" s="1740"/>
      <c r="AL686" s="1310"/>
      <c r="AM686" s="474"/>
    </row>
    <row r="687" spans="1:43">
      <c r="A687" s="961" t="s">
        <v>130</v>
      </c>
      <c r="B687" s="2380" t="s">
        <v>299</v>
      </c>
      <c r="C687" s="2380"/>
      <c r="D687" s="2380"/>
      <c r="E687" s="2380"/>
      <c r="F687" s="2380"/>
      <c r="G687" s="2380"/>
      <c r="H687" s="2380"/>
      <c r="I687" s="2380"/>
      <c r="J687" s="2380"/>
      <c r="K687" s="2380"/>
      <c r="L687" s="2380"/>
      <c r="M687" s="2380"/>
      <c r="N687" s="2380"/>
      <c r="O687" s="2380"/>
      <c r="P687" s="2380"/>
      <c r="Q687" s="2380"/>
      <c r="R687" s="2380"/>
      <c r="S687" s="2381"/>
      <c r="T687" s="2407">
        <f>AO680</f>
        <v>25</v>
      </c>
      <c r="U687" s="2407">
        <f>IF(AND(AND(A688&gt;15,15+A689),A689&gt;10,A688+10),A687,0)</f>
        <v>0</v>
      </c>
      <c r="V687" s="2407">
        <f>IF(AND(AND(B688&gt;15,15+B689),B689&gt;10,B688+10),#REF!,0)</f>
        <v>0</v>
      </c>
      <c r="W687" s="2407">
        <f>IF(AND(AND(C688&gt;15,15+C689),C689&gt;10,C688+10),B687,0)</f>
        <v>0</v>
      </c>
      <c r="X687" s="2407" t="e">
        <f>IF(AND(AND(D688&gt;15,15+D689),D689&gt;10,D688+10),D687,0)</f>
        <v>#VALUE!</v>
      </c>
      <c r="Y687" s="2407" t="e">
        <f>IF(AND(AND(E688&gt;15,15+E689),E689&gt;10,E688+10),E687,0)</f>
        <v>#VALUE!</v>
      </c>
      <c r="Z687" s="1740">
        <v>25</v>
      </c>
      <c r="AA687" s="1740"/>
      <c r="AB687" s="1740"/>
      <c r="AC687" s="1740"/>
      <c r="AD687" s="1740"/>
      <c r="AE687" s="1740"/>
      <c r="AF687" s="1740">
        <f>IF(T687&gt;Z687,Z687,T687)</f>
        <v>25</v>
      </c>
      <c r="AG687" s="1740"/>
      <c r="AH687" s="1740"/>
      <c r="AI687" s="1740"/>
      <c r="AJ687" s="1740"/>
      <c r="AK687" s="1740"/>
      <c r="AL687" s="1310"/>
      <c r="AM687" s="474"/>
    </row>
    <row r="688" spans="1:43">
      <c r="A688" s="961"/>
      <c r="B688" s="964"/>
      <c r="C688" s="965"/>
      <c r="D688" s="962" t="s">
        <v>1642</v>
      </c>
      <c r="E688" s="2382" t="s">
        <v>323</v>
      </c>
      <c r="F688" s="2382"/>
      <c r="G688" s="2382"/>
      <c r="H688" s="2382"/>
      <c r="I688" s="2382"/>
      <c r="J688" s="2382"/>
      <c r="K688" s="2382"/>
      <c r="L688" s="2382"/>
      <c r="M688" s="2382"/>
      <c r="N688" s="2382"/>
      <c r="O688" s="2382"/>
      <c r="P688" s="2382"/>
      <c r="Q688" s="2382"/>
      <c r="R688" s="2382"/>
      <c r="S688" s="2383"/>
      <c r="T688" s="2386">
        <f>AK285</f>
        <v>18</v>
      </c>
      <c r="U688" s="2386"/>
      <c r="V688" s="2386"/>
      <c r="W688" s="2386"/>
      <c r="X688" s="2386"/>
      <c r="Y688" s="2386"/>
      <c r="Z688" s="2411">
        <v>15</v>
      </c>
      <c r="AA688" s="2411"/>
      <c r="AB688" s="2411"/>
      <c r="AC688" s="2411"/>
      <c r="AD688" s="2411"/>
      <c r="AE688" s="2411"/>
      <c r="AF688" s="2517"/>
      <c r="AG688" s="2517"/>
      <c r="AH688" s="2517"/>
      <c r="AI688" s="2517"/>
      <c r="AJ688" s="2517"/>
      <c r="AK688" s="2517"/>
      <c r="AL688" s="1310"/>
      <c r="AM688" s="474"/>
    </row>
    <row r="689" spans="1:39">
      <c r="A689" s="967"/>
      <c r="B689" s="968"/>
      <c r="C689" s="969"/>
      <c r="D689" s="970" t="s">
        <v>1643</v>
      </c>
      <c r="E689" s="2382" t="s">
        <v>324</v>
      </c>
      <c r="F689" s="2382"/>
      <c r="G689" s="2382"/>
      <c r="H689" s="2382"/>
      <c r="I689" s="2382"/>
      <c r="J689" s="2382"/>
      <c r="K689" s="2382"/>
      <c r="L689" s="2382"/>
      <c r="M689" s="2382"/>
      <c r="N689" s="2382"/>
      <c r="O689" s="2382"/>
      <c r="P689" s="2382"/>
      <c r="Q689" s="2382"/>
      <c r="R689" s="2382"/>
      <c r="S689" s="2383"/>
      <c r="T689" s="2386">
        <f>AK476</f>
        <v>11</v>
      </c>
      <c r="U689" s="2386"/>
      <c r="V689" s="2386"/>
      <c r="W689" s="2386"/>
      <c r="X689" s="2386"/>
      <c r="Y689" s="2386"/>
      <c r="Z689" s="2411">
        <v>10</v>
      </c>
      <c r="AA689" s="2411"/>
      <c r="AB689" s="2411"/>
      <c r="AC689" s="2411"/>
      <c r="AD689" s="2411"/>
      <c r="AE689" s="2411"/>
      <c r="AF689" s="2517"/>
      <c r="AG689" s="2517"/>
      <c r="AH689" s="2517"/>
      <c r="AI689" s="2517"/>
      <c r="AJ689" s="2517"/>
      <c r="AK689" s="2517"/>
      <c r="AL689" s="1310"/>
      <c r="AM689" s="474"/>
    </row>
    <row r="690" spans="1:39" hidden="1">
      <c r="A690" s="961" t="s">
        <v>133</v>
      </c>
      <c r="B690" s="2380" t="s">
        <v>598</v>
      </c>
      <c r="C690" s="2380"/>
      <c r="D690" s="2380"/>
      <c r="E690" s="2380"/>
      <c r="F690" s="2380"/>
      <c r="G690" s="2380"/>
      <c r="H690" s="2380"/>
      <c r="I690" s="2380"/>
      <c r="J690" s="2380"/>
      <c r="K690" s="2380"/>
      <c r="L690" s="2380"/>
      <c r="M690" s="2380"/>
      <c r="N690" s="2380"/>
      <c r="O690" s="2380"/>
      <c r="P690" s="2380"/>
      <c r="Q690" s="2380"/>
      <c r="R690" s="2380"/>
      <c r="S690" s="2381"/>
      <c r="T690" s="2407"/>
      <c r="U690" s="2407"/>
      <c r="V690" s="2407"/>
      <c r="W690" s="2407"/>
      <c r="X690" s="2407"/>
      <c r="Y690" s="2407"/>
      <c r="Z690" s="1740"/>
      <c r="AA690" s="1740"/>
      <c r="AB690" s="1740"/>
      <c r="AC690" s="1740"/>
      <c r="AD690" s="1740"/>
      <c r="AE690" s="1740"/>
      <c r="AF690" s="1740"/>
      <c r="AG690" s="1740"/>
      <c r="AH690" s="1740"/>
      <c r="AI690" s="1740"/>
      <c r="AJ690" s="1740"/>
      <c r="AK690" s="1740"/>
      <c r="AL690" s="1310"/>
      <c r="AM690" s="474"/>
    </row>
    <row r="691" spans="1:39">
      <c r="A691" s="1395" t="s">
        <v>133</v>
      </c>
      <c r="B691" s="2380" t="s">
        <v>599</v>
      </c>
      <c r="C691" s="2380"/>
      <c r="D691" s="2380"/>
      <c r="E691" s="2380"/>
      <c r="F691" s="2380"/>
      <c r="G691" s="2380"/>
      <c r="H691" s="2380"/>
      <c r="I691" s="2380"/>
      <c r="J691" s="2380"/>
      <c r="K691" s="2380"/>
      <c r="L691" s="2380"/>
      <c r="M691" s="2380"/>
      <c r="N691" s="2380"/>
      <c r="O691" s="2380"/>
      <c r="P691" s="2380"/>
      <c r="Q691" s="2380"/>
      <c r="R691" s="2380"/>
      <c r="S691" s="2381"/>
      <c r="T691" s="2531">
        <f>IF(SUM(T692:Y693)&gt;52,52,SUM(T692:Y693))</f>
        <v>52</v>
      </c>
      <c r="U691" s="2532"/>
      <c r="V691" s="2532"/>
      <c r="W691" s="2532"/>
      <c r="X691" s="2532"/>
      <c r="Y691" s="2532"/>
      <c r="Z691" s="2532">
        <v>52</v>
      </c>
      <c r="AA691" s="2532"/>
      <c r="AB691" s="2532"/>
      <c r="AC691" s="2532"/>
      <c r="AD691" s="2532"/>
      <c r="AE691" s="2532"/>
      <c r="AF691" s="2532">
        <f>$AO$685+$T$693</f>
        <v>52</v>
      </c>
      <c r="AG691" s="2532"/>
      <c r="AH691" s="2532"/>
      <c r="AI691" s="2532"/>
      <c r="AJ691" s="2532"/>
      <c r="AK691" s="2532"/>
      <c r="AL691" s="1310"/>
      <c r="AM691" s="474"/>
    </row>
    <row r="692" spans="1:39">
      <c r="A692" s="971"/>
      <c r="B692" s="973"/>
      <c r="C692" s="974"/>
      <c r="D692" s="975" t="s">
        <v>1644</v>
      </c>
      <c r="E692" s="2382" t="s">
        <v>199</v>
      </c>
      <c r="F692" s="2382"/>
      <c r="G692" s="2382"/>
      <c r="H692" s="2382"/>
      <c r="I692" s="2382"/>
      <c r="J692" s="2382"/>
      <c r="K692" s="2382"/>
      <c r="L692" s="2382"/>
      <c r="M692" s="2382"/>
      <c r="N692" s="2382"/>
      <c r="O692" s="2382"/>
      <c r="P692" s="2382"/>
      <c r="Q692" s="2382"/>
      <c r="R692" s="2382"/>
      <c r="S692" s="2383"/>
      <c r="T692" s="2408">
        <f>AC592</f>
        <v>70</v>
      </c>
      <c r="U692" s="2409"/>
      <c r="V692" s="2409"/>
      <c r="W692" s="2409"/>
      <c r="X692" s="2409"/>
      <c r="Y692" s="2410"/>
      <c r="Z692" s="2408">
        <v>50</v>
      </c>
      <c r="AA692" s="2409"/>
      <c r="AB692" s="2409"/>
      <c r="AC692" s="2409"/>
      <c r="AD692" s="2409"/>
      <c r="AE692" s="2410"/>
      <c r="AF692" s="2512"/>
      <c r="AG692" s="2513"/>
      <c r="AH692" s="2513"/>
      <c r="AI692" s="2513"/>
      <c r="AJ692" s="2513"/>
      <c r="AK692" s="2514"/>
      <c r="AL692" s="1310"/>
      <c r="AM692" s="46"/>
    </row>
    <row r="693" spans="1:39">
      <c r="A693" s="976"/>
      <c r="B693" s="964"/>
      <c r="C693" s="965"/>
      <c r="D693" s="962" t="s">
        <v>1645</v>
      </c>
      <c r="E693" s="2382" t="s">
        <v>296</v>
      </c>
      <c r="F693" s="2382"/>
      <c r="G693" s="2382"/>
      <c r="H693" s="2382"/>
      <c r="I693" s="2382"/>
      <c r="J693" s="2382"/>
      <c r="K693" s="2382"/>
      <c r="L693" s="2382"/>
      <c r="M693" s="2382"/>
      <c r="N693" s="2382"/>
      <c r="O693" s="2382"/>
      <c r="P693" s="2382"/>
      <c r="Q693" s="2382"/>
      <c r="R693" s="2382"/>
      <c r="S693" s="2383"/>
      <c r="T693" s="2346">
        <f>IF(AJ616&gt;0,2,0)</f>
        <v>2</v>
      </c>
      <c r="U693" s="2347"/>
      <c r="V693" s="2347"/>
      <c r="W693" s="2347"/>
      <c r="X693" s="2347"/>
      <c r="Y693" s="2348"/>
      <c r="Z693" s="2326">
        <v>2</v>
      </c>
      <c r="AA693" s="2327"/>
      <c r="AB693" s="2327"/>
      <c r="AC693" s="2327"/>
      <c r="AD693" s="2327"/>
      <c r="AE693" s="2328"/>
      <c r="AF693" s="2528"/>
      <c r="AG693" s="2529"/>
      <c r="AH693" s="2529"/>
      <c r="AI693" s="2529"/>
      <c r="AJ693" s="2529"/>
      <c r="AK693" s="2530"/>
      <c r="AL693" s="1310"/>
      <c r="AM693" s="46"/>
    </row>
    <row r="694" spans="1:39">
      <c r="A694" s="971" t="s">
        <v>134</v>
      </c>
      <c r="B694" s="2380" t="s">
        <v>600</v>
      </c>
      <c r="C694" s="2380"/>
      <c r="D694" s="2380"/>
      <c r="E694" s="2380"/>
      <c r="F694" s="2380"/>
      <c r="G694" s="2380"/>
      <c r="H694" s="2380"/>
      <c r="I694" s="2380"/>
      <c r="J694" s="2380"/>
      <c r="K694" s="2380"/>
      <c r="L694" s="2380"/>
      <c r="M694" s="2380"/>
      <c r="N694" s="2380"/>
      <c r="O694" s="2380"/>
      <c r="P694" s="2380"/>
      <c r="Q694" s="2380"/>
      <c r="R694" s="2380"/>
      <c r="S694" s="2381"/>
      <c r="T694" s="2407">
        <f>AK645</f>
        <v>10</v>
      </c>
      <c r="U694" s="2407"/>
      <c r="V694" s="2407"/>
      <c r="W694" s="2407"/>
      <c r="X694" s="2407"/>
      <c r="Y694" s="2407"/>
      <c r="Z694" s="1740">
        <v>10</v>
      </c>
      <c r="AA694" s="1740"/>
      <c r="AB694" s="1740"/>
      <c r="AC694" s="1740"/>
      <c r="AD694" s="1740"/>
      <c r="AE694" s="1740"/>
      <c r="AF694" s="2025">
        <f>IF(T694&gt;Z694,Z694,T694)</f>
        <v>10</v>
      </c>
      <c r="AG694" s="1929"/>
      <c r="AH694" s="1929"/>
      <c r="AI694" s="1929"/>
      <c r="AJ694" s="1929"/>
      <c r="AK694" s="1930"/>
      <c r="AL694" s="1310"/>
      <c r="AM694" s="205"/>
    </row>
    <row r="695" spans="1:39">
      <c r="A695" s="971" t="s">
        <v>136</v>
      </c>
      <c r="B695" s="2380" t="s">
        <v>1087</v>
      </c>
      <c r="C695" s="2380"/>
      <c r="D695" s="2380"/>
      <c r="E695" s="2380"/>
      <c r="F695" s="2380"/>
      <c r="G695" s="2380"/>
      <c r="H695" s="2380"/>
      <c r="I695" s="2380"/>
      <c r="J695" s="2380"/>
      <c r="K695" s="2380"/>
      <c r="L695" s="2380"/>
      <c r="M695" s="2380"/>
      <c r="N695" s="2380"/>
      <c r="O695" s="2380"/>
      <c r="P695" s="2380"/>
      <c r="Q695" s="2380"/>
      <c r="R695" s="2380"/>
      <c r="S695" s="2381"/>
      <c r="T695" s="2509">
        <f>IF(AK673&gt;2,2,AK673)</f>
        <v>2</v>
      </c>
      <c r="U695" s="2510"/>
      <c r="V695" s="2510"/>
      <c r="W695" s="2510"/>
      <c r="X695" s="2510"/>
      <c r="Y695" s="2511"/>
      <c r="Z695" s="2025">
        <v>2</v>
      </c>
      <c r="AA695" s="1929"/>
      <c r="AB695" s="1929"/>
      <c r="AC695" s="1929"/>
      <c r="AD695" s="1929"/>
      <c r="AE695" s="1930"/>
      <c r="AF695" s="2025">
        <f>IF(T695&gt;Z695,Z695,T695)</f>
        <v>2</v>
      </c>
      <c r="AG695" s="2526"/>
      <c r="AH695" s="2526"/>
      <c r="AI695" s="2526"/>
      <c r="AJ695" s="2526"/>
      <c r="AK695" s="2527"/>
      <c r="AL695" s="358"/>
      <c r="AM695" s="205"/>
    </row>
    <row r="696" spans="1:39">
      <c r="A696" s="2379" t="s">
        <v>326</v>
      </c>
      <c r="B696" s="2380"/>
      <c r="C696" s="2380"/>
      <c r="D696" s="2380"/>
      <c r="E696" s="2380"/>
      <c r="F696" s="2380"/>
      <c r="G696" s="2380"/>
      <c r="H696" s="2380"/>
      <c r="I696" s="2380"/>
      <c r="J696" s="2380"/>
      <c r="K696" s="2380"/>
      <c r="L696" s="2380"/>
      <c r="M696" s="2380"/>
      <c r="N696" s="2380"/>
      <c r="O696" s="2380"/>
      <c r="P696" s="2380"/>
      <c r="Q696" s="2380"/>
      <c r="R696" s="2380"/>
      <c r="S696" s="2381"/>
      <c r="T696" s="1917"/>
      <c r="U696" s="1917"/>
      <c r="V696" s="1917"/>
      <c r="W696" s="1917"/>
      <c r="X696" s="1917"/>
      <c r="Y696" s="1917"/>
      <c r="Z696" s="2411" t="s">
        <v>325</v>
      </c>
      <c r="AA696" s="2411"/>
      <c r="AB696" s="2411"/>
      <c r="AC696" s="2411"/>
      <c r="AD696" s="2411"/>
      <c r="AE696" s="2411"/>
      <c r="AF696" s="2025">
        <f>IF(T696&gt;0,T696,0)</f>
        <v>0</v>
      </c>
      <c r="AG696" s="1929"/>
      <c r="AH696" s="1929"/>
      <c r="AI696" s="1929"/>
      <c r="AJ696" s="1929"/>
      <c r="AK696" s="1930"/>
      <c r="AL696" s="1301"/>
      <c r="AM696" s="205"/>
    </row>
    <row r="697" spans="1:39" ht="15.75">
      <c r="A697" s="2393" t="s">
        <v>786</v>
      </c>
      <c r="B697" s="2394"/>
      <c r="C697" s="2394"/>
      <c r="D697" s="2394"/>
      <c r="E697" s="2394"/>
      <c r="F697" s="2394"/>
      <c r="G697" s="2394"/>
      <c r="H697" s="2394"/>
      <c r="I697" s="2394"/>
      <c r="J697" s="2394"/>
      <c r="K697" s="2394"/>
      <c r="L697" s="2394"/>
      <c r="M697" s="2394"/>
      <c r="N697" s="2394"/>
      <c r="O697" s="2394"/>
      <c r="P697" s="2394"/>
      <c r="Q697" s="2394"/>
      <c r="R697" s="2394"/>
      <c r="S697" s="2394"/>
      <c r="T697" s="2394"/>
      <c r="U697" s="2394"/>
      <c r="V697" s="2394"/>
      <c r="W697" s="2394"/>
      <c r="X697" s="2394"/>
      <c r="Y697" s="2394"/>
      <c r="Z697" s="2394"/>
      <c r="AA697" s="2394"/>
      <c r="AB697" s="2394"/>
      <c r="AC697" s="2394"/>
      <c r="AD697" s="2394"/>
      <c r="AE697" s="2395"/>
      <c r="AF697" s="2518">
        <f>SUM(AF683:AK695)-AF696</f>
        <v>109</v>
      </c>
      <c r="AG697" s="2519"/>
      <c r="AH697" s="2519"/>
      <c r="AI697" s="2519"/>
      <c r="AJ697" s="2519"/>
      <c r="AK697" s="2520"/>
      <c r="AL697" s="1311"/>
      <c r="AM697" s="46"/>
    </row>
    <row r="698" spans="1:39" ht="15.75">
      <c r="A698" s="2396"/>
      <c r="B698" s="2397"/>
      <c r="C698" s="2397"/>
      <c r="D698" s="2397"/>
      <c r="E698" s="2397"/>
      <c r="F698" s="2397"/>
      <c r="G698" s="2397"/>
      <c r="H698" s="2397"/>
      <c r="I698" s="2397"/>
      <c r="J698" s="2397"/>
      <c r="K698" s="2397"/>
      <c r="L698" s="2397"/>
      <c r="M698" s="2397"/>
      <c r="N698" s="2397"/>
      <c r="O698" s="2397"/>
      <c r="P698" s="2397"/>
      <c r="Q698" s="2397"/>
      <c r="R698" s="2397"/>
      <c r="S698" s="2397"/>
      <c r="T698" s="2397"/>
      <c r="U698" s="2397"/>
      <c r="V698" s="2397"/>
      <c r="W698" s="2397"/>
      <c r="X698" s="2397"/>
      <c r="Y698" s="2397"/>
      <c r="Z698" s="2397"/>
      <c r="AA698" s="2397"/>
      <c r="AB698" s="2397"/>
      <c r="AC698" s="2397"/>
      <c r="AD698" s="2397"/>
      <c r="AE698" s="2398"/>
      <c r="AF698" s="2521"/>
      <c r="AG698" s="2522"/>
      <c r="AH698" s="2522"/>
      <c r="AI698" s="2522"/>
      <c r="AJ698" s="2522"/>
      <c r="AK698" s="2523"/>
      <c r="AL698" s="1311"/>
      <c r="AM698" s="46"/>
    </row>
    <row r="699" spans="1:39">
      <c r="A699" s="1591" t="s">
        <v>7</v>
      </c>
      <c r="B699" s="1591"/>
      <c r="C699" s="1591"/>
      <c r="D699" s="1591"/>
      <c r="E699" s="1591"/>
      <c r="F699" s="1591"/>
      <c r="G699" s="1591"/>
      <c r="H699" s="1591"/>
      <c r="I699" s="1591"/>
      <c r="J699" s="1591"/>
      <c r="K699" s="1591"/>
      <c r="L699" s="1591"/>
      <c r="M699" s="1591"/>
      <c r="N699" s="1591"/>
      <c r="O699" s="1591"/>
      <c r="P699" s="1591"/>
      <c r="Q699" s="1591"/>
      <c r="R699" s="1591"/>
      <c r="S699" s="1591"/>
      <c r="T699" s="1591"/>
      <c r="U699" s="1591"/>
      <c r="V699" s="1591"/>
      <c r="W699" s="1591"/>
      <c r="X699" s="1591"/>
      <c r="Y699" s="1591"/>
      <c r="Z699" s="1591"/>
      <c r="AA699" s="1591"/>
      <c r="AB699" s="1591"/>
      <c r="AC699" s="1591"/>
      <c r="AD699" s="1591"/>
      <c r="AE699" s="1591"/>
      <c r="AF699" s="1591"/>
      <c r="AG699" s="1591"/>
      <c r="AH699" s="1591"/>
      <c r="AI699" s="1591"/>
      <c r="AJ699" s="1591"/>
      <c r="AK699" s="1591"/>
      <c r="AL699" s="1591"/>
      <c r="AM699" s="2572"/>
    </row>
    <row r="700" spans="1:39" ht="12.4" customHeight="1">
      <c r="A700" s="1591"/>
      <c r="B700" s="1591"/>
      <c r="C700" s="1591"/>
      <c r="D700" s="1591"/>
      <c r="E700" s="1591"/>
      <c r="F700" s="1591"/>
      <c r="G700" s="1591"/>
      <c r="H700" s="1591"/>
      <c r="I700" s="1591"/>
      <c r="J700" s="1591"/>
      <c r="K700" s="1591"/>
      <c r="L700" s="1591"/>
      <c r="M700" s="1591"/>
      <c r="N700" s="1591"/>
      <c r="O700" s="1591"/>
      <c r="P700" s="1591"/>
      <c r="Q700" s="1591"/>
      <c r="R700" s="1591"/>
      <c r="S700" s="1591"/>
      <c r="T700" s="1591"/>
      <c r="U700" s="1591"/>
      <c r="V700" s="1591"/>
      <c r="W700" s="1591"/>
      <c r="X700" s="1591"/>
      <c r="Y700" s="1591"/>
      <c r="Z700" s="1591"/>
      <c r="AA700" s="1591"/>
      <c r="AB700" s="1591"/>
      <c r="AC700" s="1591"/>
      <c r="AD700" s="1591"/>
      <c r="AE700" s="1591"/>
      <c r="AF700" s="1591"/>
      <c r="AG700" s="1591"/>
      <c r="AH700" s="1591"/>
      <c r="AI700" s="1591"/>
      <c r="AJ700" s="1591"/>
      <c r="AK700" s="1591"/>
      <c r="AL700" s="1591"/>
      <c r="AM700" s="2572"/>
    </row>
    <row r="701" spans="1:39" ht="56.25" customHeight="1">
      <c r="A701" s="1591"/>
      <c r="B701" s="1591"/>
      <c r="C701" s="1591"/>
      <c r="D701" s="1591"/>
      <c r="E701" s="1591"/>
      <c r="F701" s="1591"/>
      <c r="G701" s="1591"/>
      <c r="H701" s="1591"/>
      <c r="I701" s="1591"/>
      <c r="J701" s="1591"/>
      <c r="K701" s="1591"/>
      <c r="L701" s="1591"/>
      <c r="M701" s="1591"/>
      <c r="N701" s="1591"/>
      <c r="O701" s="1591"/>
      <c r="P701" s="1591"/>
      <c r="Q701" s="1591"/>
      <c r="R701" s="1591"/>
      <c r="S701" s="1591"/>
      <c r="T701" s="1591"/>
      <c r="U701" s="1591"/>
      <c r="V701" s="1591"/>
      <c r="W701" s="1591"/>
      <c r="X701" s="1591"/>
      <c r="Y701" s="1591"/>
      <c r="Z701" s="1591"/>
      <c r="AA701" s="1591"/>
      <c r="AB701" s="1591"/>
      <c r="AC701" s="1591"/>
      <c r="AD701" s="1591"/>
      <c r="AE701" s="1591"/>
      <c r="AF701" s="1591"/>
      <c r="AG701" s="1591"/>
      <c r="AH701" s="1591"/>
      <c r="AI701" s="1591"/>
      <c r="AJ701" s="1591"/>
      <c r="AK701" s="1591"/>
      <c r="AL701" s="1591"/>
      <c r="AM701" s="2572"/>
    </row>
    <row r="702" spans="1:39" ht="12.4" hidden="1" customHeight="1">
      <c r="A702" s="1591"/>
      <c r="B702" s="1591"/>
      <c r="C702" s="1591"/>
      <c r="D702" s="1591"/>
      <c r="E702" s="1591"/>
      <c r="F702" s="1591"/>
      <c r="G702" s="1591"/>
      <c r="H702" s="1591"/>
      <c r="I702" s="1591"/>
      <c r="J702" s="1591"/>
      <c r="K702" s="1591"/>
      <c r="L702" s="1591"/>
      <c r="M702" s="1591"/>
      <c r="N702" s="1591"/>
      <c r="O702" s="1591"/>
      <c r="P702" s="1591"/>
      <c r="Q702" s="1591"/>
      <c r="R702" s="1591"/>
      <c r="S702" s="1591"/>
      <c r="T702" s="1591"/>
      <c r="U702" s="1591"/>
      <c r="V702" s="1591"/>
      <c r="W702" s="1591"/>
      <c r="X702" s="1591"/>
      <c r="Y702" s="1591"/>
      <c r="Z702" s="1591"/>
      <c r="AA702" s="1591"/>
      <c r="AB702" s="1591"/>
      <c r="AC702" s="1591"/>
      <c r="AD702" s="1591"/>
      <c r="AE702" s="1591"/>
      <c r="AF702" s="1591"/>
      <c r="AG702" s="1591"/>
      <c r="AH702" s="1591"/>
      <c r="AI702" s="1591"/>
      <c r="AJ702" s="1591"/>
      <c r="AK702" s="1591"/>
      <c r="AL702" s="1591"/>
      <c r="AM702" s="2572"/>
    </row>
    <row r="703" spans="1:39" ht="12.4" hidden="1" customHeight="1">
      <c r="A703" s="1591"/>
      <c r="B703" s="1591"/>
      <c r="C703" s="1591"/>
      <c r="D703" s="1591"/>
      <c r="E703" s="1591"/>
      <c r="F703" s="1591"/>
      <c r="G703" s="1591"/>
      <c r="H703" s="1591"/>
      <c r="I703" s="1591"/>
      <c r="J703" s="1591"/>
      <c r="K703" s="1591"/>
      <c r="L703" s="1591"/>
      <c r="M703" s="1591"/>
      <c r="N703" s="1591"/>
      <c r="O703" s="1591"/>
      <c r="P703" s="1591"/>
      <c r="Q703" s="1591"/>
      <c r="R703" s="1591"/>
      <c r="S703" s="1591"/>
      <c r="T703" s="1591"/>
      <c r="U703" s="1591"/>
      <c r="V703" s="1591"/>
      <c r="W703" s="1591"/>
      <c r="X703" s="1591"/>
      <c r="Y703" s="1591"/>
      <c r="Z703" s="1591"/>
      <c r="AA703" s="1591"/>
      <c r="AB703" s="1591"/>
      <c r="AC703" s="1591"/>
      <c r="AD703" s="1591"/>
      <c r="AE703" s="1591"/>
      <c r="AF703" s="1591"/>
      <c r="AG703" s="1591"/>
      <c r="AH703" s="1591"/>
      <c r="AI703" s="1591"/>
      <c r="AJ703" s="1591"/>
      <c r="AK703" s="1591"/>
      <c r="AL703" s="1591"/>
      <c r="AM703" s="2572"/>
    </row>
    <row r="704" spans="1:39" ht="12.4" hidden="1" customHeight="1">
      <c r="A704" s="1591"/>
      <c r="B704" s="1591"/>
      <c r="C704" s="1591"/>
      <c r="D704" s="1591"/>
      <c r="E704" s="1591"/>
      <c r="F704" s="1591"/>
      <c r="G704" s="1591"/>
      <c r="H704" s="1591"/>
      <c r="I704" s="1591"/>
      <c r="J704" s="1591"/>
      <c r="K704" s="1591"/>
      <c r="L704" s="1591"/>
      <c r="M704" s="1591"/>
      <c r="N704" s="1591"/>
      <c r="O704" s="1591"/>
      <c r="P704" s="1591"/>
      <c r="Q704" s="1591"/>
      <c r="R704" s="1591"/>
      <c r="S704" s="1591"/>
      <c r="T704" s="1591"/>
      <c r="U704" s="1591"/>
      <c r="V704" s="1591"/>
      <c r="W704" s="1591"/>
      <c r="X704" s="1591"/>
      <c r="Y704" s="1591"/>
      <c r="Z704" s="1591"/>
      <c r="AA704" s="1591"/>
      <c r="AB704" s="1591"/>
      <c r="AC704" s="1591"/>
      <c r="AD704" s="1591"/>
      <c r="AE704" s="1591"/>
      <c r="AF704" s="1591"/>
      <c r="AG704" s="1591"/>
      <c r="AH704" s="1591"/>
      <c r="AI704" s="1591"/>
      <c r="AJ704" s="1591"/>
      <c r="AK704" s="1591"/>
      <c r="AL704" s="1591"/>
      <c r="AM704" s="2572"/>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54" sqref="J54"/>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81" t="s">
        <v>128</v>
      </c>
      <c r="B1" s="2581"/>
      <c r="C1" s="2581"/>
      <c r="D1" s="2581"/>
      <c r="E1" s="2581"/>
      <c r="F1" s="2581"/>
      <c r="G1" s="2581"/>
      <c r="H1" s="2581"/>
      <c r="I1" s="2581"/>
      <c r="J1" s="2581"/>
      <c r="K1" s="2581"/>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81"/>
      <c r="B2" s="2581"/>
      <c r="C2" s="2581"/>
      <c r="D2" s="2581"/>
      <c r="E2" s="2581"/>
      <c r="F2" s="2581"/>
      <c r="G2" s="2581"/>
      <c r="H2" s="2581"/>
      <c r="I2" s="2581"/>
      <c r="J2" s="2581"/>
      <c r="K2" s="258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3" t="s">
        <v>652</v>
      </c>
      <c r="D4" s="2593"/>
      <c r="E4" s="2593"/>
      <c r="F4" s="2593"/>
      <c r="G4" s="2593"/>
      <c r="H4" s="2593"/>
      <c r="I4" s="2593"/>
      <c r="J4" s="2593"/>
    </row>
    <row r="5" spans="1:33">
      <c r="C5" s="2593"/>
      <c r="D5" s="2593"/>
      <c r="E5" s="2593"/>
      <c r="F5" s="2593"/>
      <c r="G5" s="2593"/>
      <c r="H5" s="2593"/>
      <c r="I5" s="2593"/>
      <c r="J5" s="2593"/>
    </row>
    <row r="6" spans="1:33">
      <c r="C6" s="462"/>
      <c r="D6" s="462"/>
      <c r="E6" s="462"/>
      <c r="F6" s="462"/>
      <c r="G6" s="462"/>
      <c r="H6" s="462"/>
      <c r="I6" s="462"/>
      <c r="J6" s="462"/>
    </row>
    <row r="7" spans="1:33">
      <c r="C7" s="463" t="s">
        <v>812</v>
      </c>
      <c r="D7" s="462"/>
      <c r="E7" s="2588" t="str">
        <f>Application!H15</f>
        <v>Nadeau SH, L.P.</v>
      </c>
      <c r="F7" s="2588"/>
      <c r="G7" s="2588"/>
      <c r="H7" s="462"/>
      <c r="I7" s="463" t="s">
        <v>1949</v>
      </c>
      <c r="J7" s="1095">
        <f>Application!AG433+Application!AG431</f>
        <v>90</v>
      </c>
    </row>
    <row r="8" spans="1:33">
      <c r="C8" s="463" t="s">
        <v>813</v>
      </c>
      <c r="D8" s="462"/>
      <c r="E8" s="2588" t="str">
        <f>Application!H17</f>
        <v>Nadeau</v>
      </c>
      <c r="F8" s="2588"/>
      <c r="G8" s="2588"/>
      <c r="H8" s="462"/>
      <c r="I8" s="463" t="s">
        <v>1950</v>
      </c>
      <c r="J8" s="1098">
        <f>Application!$CQ$648</f>
        <v>90</v>
      </c>
    </row>
    <row r="9" spans="1:33" ht="14.25" customHeight="1">
      <c r="C9" s="463" t="s">
        <v>814</v>
      </c>
      <c r="D9" s="462"/>
      <c r="E9" s="2594" t="str">
        <f>Application!D214</f>
        <v>Special Needs</v>
      </c>
      <c r="F9" s="2594"/>
      <c r="G9" s="2594"/>
      <c r="H9" s="462"/>
      <c r="I9" s="463" t="s">
        <v>1951</v>
      </c>
      <c r="J9" s="732">
        <v>46</v>
      </c>
      <c r="N9" s="1094"/>
    </row>
    <row r="10" spans="1:33" ht="26.85" customHeight="1">
      <c r="C10" s="2593" t="s">
        <v>1948</v>
      </c>
      <c r="D10" s="2593"/>
      <c r="E10" s="2595" t="str">
        <f>Application!$E$217</f>
        <v>Seniors</v>
      </c>
      <c r="F10" s="2595"/>
      <c r="G10" s="2595"/>
      <c r="H10" s="1092"/>
      <c r="I10" s="1097" t="s">
        <v>1952</v>
      </c>
      <c r="J10" s="1096">
        <f>IF(J9&gt;0,J8-J9,J8)</f>
        <v>44</v>
      </c>
      <c r="N10" s="1094"/>
    </row>
    <row r="11" spans="1:33">
      <c r="C11" s="451"/>
      <c r="N11" s="1094"/>
    </row>
    <row r="12" spans="1:33" ht="15" customHeight="1">
      <c r="C12" s="2582" t="s">
        <v>958</v>
      </c>
      <c r="D12" s="2583"/>
      <c r="E12" s="2584"/>
      <c r="F12" s="2589" t="s">
        <v>1217</v>
      </c>
      <c r="G12" s="2589" t="s">
        <v>959</v>
      </c>
      <c r="H12" s="2591" t="s">
        <v>2070</v>
      </c>
      <c r="I12" s="2589" t="s">
        <v>1218</v>
      </c>
      <c r="J12" s="2589" t="s">
        <v>2069</v>
      </c>
      <c r="N12" s="1094"/>
    </row>
    <row r="13" spans="1:33" ht="68.25" customHeight="1">
      <c r="C13" s="2585"/>
      <c r="D13" s="2586"/>
      <c r="E13" s="2587"/>
      <c r="F13" s="2590"/>
      <c r="G13" s="2590"/>
      <c r="H13" s="2592"/>
      <c r="I13" s="2590"/>
      <c r="J13" s="2590"/>
    </row>
    <row r="14" spans="1:33" ht="15" customHeight="1">
      <c r="C14" s="1110" t="s">
        <v>2214</v>
      </c>
      <c r="D14" s="1111"/>
      <c r="E14" s="1111"/>
      <c r="F14" s="1108"/>
      <c r="G14" s="1108"/>
      <c r="H14" s="1109"/>
      <c r="I14" s="1109"/>
      <c r="J14" s="1109"/>
    </row>
    <row r="15" spans="1:33">
      <c r="C15" s="452" t="s">
        <v>960</v>
      </c>
      <c r="D15" s="449" t="s">
        <v>970</v>
      </c>
      <c r="F15" s="459">
        <v>1</v>
      </c>
      <c r="G15" s="460">
        <v>15000</v>
      </c>
      <c r="H15" s="642" t="s">
        <v>2226</v>
      </c>
      <c r="I15" s="642" t="s">
        <v>2443</v>
      </c>
      <c r="J15" s="642" t="s">
        <v>2444</v>
      </c>
    </row>
    <row r="16" spans="1:33">
      <c r="C16" s="452" t="s">
        <v>961</v>
      </c>
      <c r="D16" s="449" t="s">
        <v>971</v>
      </c>
      <c r="F16" s="459"/>
      <c r="G16" s="639"/>
      <c r="H16" s="642"/>
      <c r="I16" s="642"/>
      <c r="J16" s="642"/>
    </row>
    <row r="17" spans="3:10">
      <c r="C17" s="452" t="s">
        <v>962</v>
      </c>
      <c r="D17" s="449" t="s">
        <v>1116</v>
      </c>
      <c r="F17" s="459" t="s">
        <v>2442</v>
      </c>
      <c r="G17" s="639">
        <v>10000</v>
      </c>
      <c r="H17" s="642" t="s">
        <v>2226</v>
      </c>
      <c r="I17" s="642" t="s">
        <v>2443</v>
      </c>
      <c r="J17" s="642" t="s">
        <v>2444</v>
      </c>
    </row>
    <row r="18" spans="3:10">
      <c r="C18" s="452" t="s">
        <v>963</v>
      </c>
      <c r="D18" s="450" t="s">
        <v>1117</v>
      </c>
      <c r="E18" s="450"/>
      <c r="F18" s="459"/>
      <c r="G18" s="639"/>
      <c r="H18" s="642"/>
      <c r="I18" s="642"/>
      <c r="J18" s="642"/>
    </row>
    <row r="19" spans="3:10">
      <c r="C19" s="452" t="s">
        <v>964</v>
      </c>
      <c r="D19" s="450" t="s">
        <v>385</v>
      </c>
      <c r="E19" s="450"/>
      <c r="F19" s="459"/>
      <c r="G19" s="639"/>
      <c r="H19" s="642"/>
      <c r="I19" s="642"/>
      <c r="J19" s="642"/>
    </row>
    <row r="20" spans="3:10">
      <c r="C20" s="452" t="s">
        <v>965</v>
      </c>
      <c r="D20" s="450" t="s">
        <v>386</v>
      </c>
      <c r="E20" s="1122"/>
      <c r="F20" s="1121"/>
      <c r="G20" s="639"/>
      <c r="H20" s="642"/>
      <c r="I20" s="642"/>
      <c r="J20" s="642"/>
    </row>
    <row r="21" spans="3:10">
      <c r="C21" s="1099"/>
      <c r="D21" s="1100"/>
      <c r="E21" s="1101"/>
      <c r="F21" s="1121"/>
      <c r="G21" s="639"/>
      <c r="H21" s="642"/>
      <c r="I21" s="642"/>
      <c r="J21" s="642"/>
    </row>
    <row r="22" spans="3:10">
      <c r="C22" s="1112" t="s">
        <v>1892</v>
      </c>
      <c r="D22" s="1113"/>
      <c r="E22" s="1113"/>
      <c r="F22" s="1114"/>
      <c r="G22" s="1115"/>
      <c r="H22" s="1116"/>
      <c r="I22" s="1116"/>
      <c r="J22" s="1116"/>
    </row>
    <row r="23" spans="3:10">
      <c r="C23" s="452" t="s">
        <v>966</v>
      </c>
      <c r="D23" s="450" t="s">
        <v>1118</v>
      </c>
      <c r="E23" s="450"/>
      <c r="F23" s="459">
        <v>3</v>
      </c>
      <c r="G23" s="639">
        <v>248400</v>
      </c>
      <c r="H23" s="642" t="s">
        <v>2494</v>
      </c>
      <c r="I23" s="642" t="s">
        <v>2496</v>
      </c>
      <c r="J23" s="642" t="s">
        <v>2444</v>
      </c>
    </row>
    <row r="24" spans="3:10">
      <c r="C24" s="452" t="s">
        <v>967</v>
      </c>
      <c r="D24" s="450" t="s">
        <v>1119</v>
      </c>
      <c r="E24" s="450"/>
      <c r="F24" s="459"/>
      <c r="G24" s="639"/>
      <c r="H24" s="642"/>
      <c r="I24" s="642"/>
      <c r="J24" s="642"/>
    </row>
    <row r="25" spans="3:10">
      <c r="C25" s="452" t="s">
        <v>968</v>
      </c>
      <c r="D25" s="449" t="s">
        <v>1116</v>
      </c>
      <c r="E25" s="450"/>
      <c r="F25" s="459" t="s">
        <v>2442</v>
      </c>
      <c r="G25" s="639">
        <v>10000</v>
      </c>
      <c r="H25" s="642" t="s">
        <v>2226</v>
      </c>
      <c r="I25" s="642" t="s">
        <v>2443</v>
      </c>
      <c r="J25" s="642" t="s">
        <v>2444</v>
      </c>
    </row>
    <row r="26" spans="3:10">
      <c r="C26" s="452" t="s">
        <v>1120</v>
      </c>
      <c r="D26" s="450" t="s">
        <v>1966</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3"/>
      <c r="D29" s="451"/>
      <c r="E29" s="451"/>
      <c r="F29" s="459"/>
      <c r="G29" s="639"/>
      <c r="H29" s="642"/>
      <c r="I29" s="642"/>
      <c r="J29" s="642"/>
    </row>
    <row r="30" spans="3:10" ht="15">
      <c r="C30" s="1117" t="s">
        <v>969</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972</v>
      </c>
      <c r="D35" s="455"/>
      <c r="E35" s="455"/>
      <c r="F35" s="640"/>
      <c r="G35" s="456">
        <f>SUM(G15:G33)</f>
        <v>283400</v>
      </c>
      <c r="H35" s="641"/>
      <c r="I35" s="641"/>
      <c r="J35" s="641"/>
    </row>
    <row r="36" spans="3:10"/>
    <row r="37" spans="3:10" ht="16.5">
      <c r="C37" s="447" t="s">
        <v>1967</v>
      </c>
    </row>
    <row r="38" spans="3:10" s="461" customFormat="1" ht="17.25" customHeight="1">
      <c r="C38" s="476" t="s">
        <v>2071</v>
      </c>
    </row>
    <row r="39" spans="3:10" s="461" customFormat="1" ht="15">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fitToHeight="0"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Mellody Lock</cp:lastModifiedBy>
  <cp:lastPrinted>2021-03-03T22:46:13Z</cp:lastPrinted>
  <dcterms:created xsi:type="dcterms:W3CDTF">2007-12-27T18:26:28Z</dcterms:created>
  <dcterms:modified xsi:type="dcterms:W3CDTF">2021-03-07T17:28:21Z</dcterms:modified>
</cp:coreProperties>
</file>